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Dell\OneDrive\Desktop\Dashboard Project Blueprint 50\"/>
    </mc:Choice>
  </mc:AlternateContent>
  <xr:revisionPtr revIDLastSave="0" documentId="13_ncr:1_{655F8F1C-5DFE-4BEA-812A-FAFF644A15CC}" xr6:coauthVersionLast="47" xr6:coauthVersionMax="47" xr10:uidLastSave="{00000000-0000-0000-0000-000000000000}"/>
  <bookViews>
    <workbookView xWindow="-108" yWindow="-108" windowWidth="23256" windowHeight="12456" xr2:uid="{038B8555-51ED-452D-BF32-70B78F3AB591}"/>
  </bookViews>
  <sheets>
    <sheet name="CEO Pivot" sheetId="5" r:id="rId1"/>
    <sheet name="CEO" sheetId="1" state="hidden" r:id="rId2"/>
    <sheet name="CFO_Pivot" sheetId="13" r:id="rId3"/>
    <sheet name="CFO" sheetId="2" state="hidden" r:id="rId4"/>
    <sheet name="COO_Pivot" sheetId="14" r:id="rId5"/>
    <sheet name="COO" sheetId="3" state="hidden" r:id="rId6"/>
    <sheet name="CMO_Pivot" sheetId="15" r:id="rId7"/>
    <sheet name="CMO" sheetId="4" state="hidden" r:id="rId8"/>
    <sheet name="CTO" sheetId="6" r:id="rId9"/>
    <sheet name="CSO(Sale)" sheetId="7" r:id="rId10"/>
    <sheet name="CPO(Product)" sheetId="8" r:id="rId11"/>
    <sheet name="CCO" sheetId="9" r:id="rId12"/>
    <sheet name="CSO(Sustainable)" sheetId="10" r:id="rId13"/>
    <sheet name="CPO(People)" sheetId="11" r:id="rId14"/>
    <sheet name="CDO" sheetId="12" r:id="rId15"/>
  </sheets>
  <definedNames>
    <definedName name="_xlnm.Print_Area" localSheetId="0">'CEO Pivot'!$A$3:$P$40</definedName>
    <definedName name="Slicer_Trend">#N/A</definedName>
    <definedName name="Slicer_Trend1">#N/A</definedName>
    <definedName name="Slicer_Trend2">#N/A</definedName>
    <definedName name="Slicer_Trends">#N/A</definedName>
  </definedNames>
  <calcPr calcId="191029"/>
  <pivotCaches>
    <pivotCache cacheId="35" r:id="rId16"/>
    <pivotCache cacheId="36" r:id="rId17"/>
    <pivotCache cacheId="37" r:id="rId18"/>
    <pivotCache cacheId="38" r:id="rId19"/>
  </pivotCaches>
  <extLs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4" l="1"/>
  <c r="F3" i="4"/>
  <c r="F4" i="4"/>
  <c r="F5" i="4"/>
  <c r="F6" i="4"/>
  <c r="F7" i="4"/>
  <c r="F8" i="4"/>
  <c r="F9" i="4"/>
  <c r="F10" i="4"/>
  <c r="F11" i="4"/>
  <c r="E2" i="4"/>
  <c r="E3" i="4"/>
  <c r="E4" i="4"/>
  <c r="E5" i="4"/>
  <c r="E6" i="4"/>
  <c r="E7" i="4"/>
  <c r="E8" i="4"/>
  <c r="E9" i="4"/>
  <c r="E10" i="4"/>
  <c r="E11" i="4"/>
  <c r="F35" i="15"/>
  <c r="E35" i="15"/>
  <c r="D35" i="15"/>
  <c r="C35" i="15"/>
  <c r="B35" i="15"/>
  <c r="E34" i="14"/>
  <c r="D34" i="14"/>
  <c r="C34" i="14"/>
  <c r="B34" i="14"/>
  <c r="D34" i="13"/>
  <c r="C34" i="13"/>
  <c r="B34" i="13"/>
  <c r="D23" i="5"/>
  <c r="B23" i="5"/>
  <c r="G23" i="5"/>
  <c r="E23" i="5"/>
  <c r="C23" i="5"/>
  <c r="H23" i="5"/>
  <c r="F23" i="5"/>
</calcChain>
</file>

<file path=xl/sharedStrings.xml><?xml version="1.0" encoding="utf-8"?>
<sst xmlns="http://schemas.openxmlformats.org/spreadsheetml/2006/main" count="346" uniqueCount="87">
  <si>
    <t>Quarter</t>
  </si>
  <si>
    <t>Overall Revenue Growth</t>
  </si>
  <si>
    <t>Market Share</t>
  </si>
  <si>
    <t>Employee Engagement Score</t>
  </si>
  <si>
    <t>Customer Satisfaction Score</t>
  </si>
  <si>
    <t>Revenue</t>
  </si>
  <si>
    <t>Cost</t>
  </si>
  <si>
    <t>Profit</t>
  </si>
  <si>
    <t>2022-Q1</t>
  </si>
  <si>
    <t>2022-Q2</t>
  </si>
  <si>
    <t>2022-Q3</t>
  </si>
  <si>
    <t>2022-Q4</t>
  </si>
  <si>
    <t>2023-Q1</t>
  </si>
  <si>
    <t>2023-Q2</t>
  </si>
  <si>
    <t>2023-Q3</t>
  </si>
  <si>
    <t>2023-Q4</t>
  </si>
  <si>
    <t>2024-Q1</t>
  </si>
  <si>
    <t>2024-Q2</t>
  </si>
  <si>
    <t>Row Labels</t>
  </si>
  <si>
    <t>Grand Total</t>
  </si>
  <si>
    <t>Sum of Revenue</t>
  </si>
  <si>
    <t>Sum of Cost</t>
  </si>
  <si>
    <t>Sum of Profit</t>
  </si>
  <si>
    <t>Trends</t>
  </si>
  <si>
    <t>Q1</t>
  </si>
  <si>
    <t>Q2</t>
  </si>
  <si>
    <t>Q3</t>
  </si>
  <si>
    <t>Q4</t>
  </si>
  <si>
    <t>Average of Customer Satisfaction Score</t>
  </si>
  <si>
    <t>Average of Overall Revenue Growth</t>
  </si>
  <si>
    <t>Average of Market Share</t>
  </si>
  <si>
    <t>Average of Employee Engagement Score</t>
  </si>
  <si>
    <t>Order Fulfillment Time (days)</t>
  </si>
  <si>
    <t>COGS (in thousands)</t>
  </si>
  <si>
    <t>Inventory Turnover Rate</t>
  </si>
  <si>
    <t>On-time Delivery Rate (%)</t>
  </si>
  <si>
    <t>Net Profit Margin (%)</t>
  </si>
  <si>
    <t>ROI (%)</t>
  </si>
  <si>
    <t>Cash Flow Index</t>
  </si>
  <si>
    <t>CAC (in units)</t>
  </si>
  <si>
    <t>ROAS (ratio)</t>
  </si>
  <si>
    <t>Social Media Engagement Rate (in units)</t>
  </si>
  <si>
    <t>App Downloads</t>
  </si>
  <si>
    <t>Active Users</t>
  </si>
  <si>
    <t>Website Uptime (%)</t>
  </si>
  <si>
    <t>Website Speed (sec)</t>
  </si>
  <si>
    <t>Tech Stack ROI</t>
  </si>
  <si>
    <t>Sales Growth Rate (%)</t>
  </si>
  <si>
    <t>Market Penetration Rate (%)</t>
  </si>
  <si>
    <t>CLTV (in units)</t>
  </si>
  <si>
    <t>Product Development Cycle Time (months)</t>
  </si>
  <si>
    <t>Gross Margin per Product Line (%)</t>
  </si>
  <si>
    <t>Product Return Rate (%)</t>
  </si>
  <si>
    <t>NPS</t>
  </si>
  <si>
    <t>CSAT (%)</t>
  </si>
  <si>
    <t>Customer Support Response Time (hours)</t>
  </si>
  <si>
    <t>Carbon Footprint Reduction (%)</t>
  </si>
  <si>
    <t>Percentage of Sustainable Materials Used (%)</t>
  </si>
  <si>
    <t>Sustainability Index Score</t>
  </si>
  <si>
    <t>Accuracy of Sales Forecasts (%)</t>
  </si>
  <si>
    <t>Data Quality Score</t>
  </si>
  <si>
    <t>Compliance Rate with Data Protection Laws (%)</t>
  </si>
  <si>
    <t>Employee Turnover Rate (%)</t>
  </si>
  <si>
    <t>Time to Fill Positions (days)</t>
  </si>
  <si>
    <t>Employee Satisfaction Index</t>
  </si>
  <si>
    <t>1_Excel Pivot Table With Slicer_CEO_Performance Dashboard</t>
  </si>
  <si>
    <t>Trend</t>
  </si>
  <si>
    <t>Sum of ROI (%)</t>
  </si>
  <si>
    <t>Sum of Cash Flow Index</t>
  </si>
  <si>
    <t>Average of ROI (%)</t>
  </si>
  <si>
    <t>Average of Net Profit Margin (%)</t>
  </si>
  <si>
    <t>2_Excel Pivot Table With Slicer_CFO_Performance Dashboard</t>
  </si>
  <si>
    <t>Average of Order Fulfillment Time (days)</t>
  </si>
  <si>
    <t>Sum of COGS (in thousands)</t>
  </si>
  <si>
    <t>Sum of Inventory Turnover Rate</t>
  </si>
  <si>
    <t>Average of Inventory Turnover Rate</t>
  </si>
  <si>
    <t>Sum of On-time Delivery Rate (%)</t>
  </si>
  <si>
    <t>Average of On-time Delivery Rate (%)</t>
  </si>
  <si>
    <t>3_Excel Pivot Table With Slicer_COO_Performance Dashboard</t>
  </si>
  <si>
    <t>Quarterly Revenue</t>
  </si>
  <si>
    <t>Cust_ Acquisition_Effncy(Ratio)</t>
  </si>
  <si>
    <t>Average of CAC (in units)</t>
  </si>
  <si>
    <t>Average of ROAS (ratio)</t>
  </si>
  <si>
    <t>Average of Social Media Engagement Rate (in units)</t>
  </si>
  <si>
    <t>Sum of Quarterly Revenue</t>
  </si>
  <si>
    <t>Average of Cust_ Acquisition_Effncy(Ratio)</t>
  </si>
  <si>
    <t>4_Excel Pivot Table With Slicer_CMO_Performance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</si>
</sst>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 #,##0_ ;_ * \-#,##0_ ;_ * &quot;-&quot;??_ ;_ @_ "/>
    <numFmt numFmtId="165" formatCode="0.0%"/>
    <numFmt numFmtId="166" formatCode="_ * #,##0.0_ ;_ * \-#,##0.0_ ;_ * &quot;-&quot;??_ ;_ @_ "/>
  </numFmts>
  <fonts count="9" x14ac:knownFonts="1">
    <font>
      <sz val="11"/>
      <color theme="1"/>
      <name val="Calibri"/>
      <family val="2"/>
      <scheme val="minor"/>
    </font>
    <font>
      <sz val="11"/>
      <color theme="1"/>
      <name val="Calibri"/>
      <family val="2"/>
      <scheme val="minor"/>
    </font>
    <font>
      <sz val="11"/>
      <color theme="0"/>
      <name val="Calibri"/>
      <family val="2"/>
      <scheme val="minor"/>
    </font>
    <font>
      <b/>
      <sz val="16"/>
      <color theme="1"/>
      <name val="Calibri"/>
      <family val="2"/>
      <scheme val="minor"/>
    </font>
    <font>
      <b/>
      <sz val="11"/>
      <color theme="1"/>
      <name val="Calibri"/>
      <family val="2"/>
      <scheme val="minor"/>
    </font>
    <font>
      <sz val="11"/>
      <color rgb="FF000000"/>
      <name val="Calibri"/>
      <family val="2"/>
    </font>
    <font>
      <sz val="8"/>
      <name val="Calibri"/>
      <family val="2"/>
      <scheme val="minor"/>
    </font>
    <font>
      <b/>
      <sz val="14"/>
      <color theme="1"/>
      <name val="Calibri"/>
      <family val="2"/>
      <scheme val="minor"/>
    </font>
    <font>
      <b/>
      <sz val="18"/>
      <color theme="0"/>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rgb="FF9B158B"/>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2">
    <xf numFmtId="0" fontId="0" fillId="0" borderId="0" xfId="0"/>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xf>
    <xf numFmtId="9" fontId="0" fillId="0" borderId="1" xfId="2" applyFont="1" applyBorder="1" applyAlignment="1">
      <alignment horizontal="center" vertical="center"/>
    </xf>
    <xf numFmtId="164" fontId="0" fillId="0" borderId="1" xfId="1" applyNumberFormat="1" applyFont="1" applyBorder="1" applyAlignment="1">
      <alignment horizontal="center" vertical="center"/>
    </xf>
    <xf numFmtId="164" fontId="0" fillId="0" borderId="6" xfId="1" applyNumberFormat="1" applyFont="1" applyBorder="1" applyAlignment="1">
      <alignment horizontal="center" vertical="center"/>
    </xf>
    <xf numFmtId="0" fontId="0" fillId="0" borderId="7" xfId="0" applyBorder="1" applyAlignment="1">
      <alignment horizontal="center" vertical="center"/>
    </xf>
    <xf numFmtId="9" fontId="0" fillId="0" borderId="8" xfId="2" applyFont="1" applyBorder="1" applyAlignment="1">
      <alignment horizontal="center" vertical="center"/>
    </xf>
    <xf numFmtId="164" fontId="0" fillId="0" borderId="8" xfId="1" applyNumberFormat="1" applyFont="1" applyBorder="1" applyAlignment="1">
      <alignment horizontal="center" vertical="center"/>
    </xf>
    <xf numFmtId="164" fontId="0" fillId="0" borderId="9" xfId="1" applyNumberFormat="1" applyFont="1" applyBorder="1" applyAlignment="1">
      <alignment horizontal="center" vertical="center"/>
    </xf>
    <xf numFmtId="43" fontId="0" fillId="0" borderId="0" xfId="1" applyFont="1" applyAlignment="1">
      <alignment horizontal="center" vertical="center"/>
    </xf>
    <xf numFmtId="9" fontId="0" fillId="0" borderId="0" xfId="0" applyNumberFormat="1" applyAlignment="1">
      <alignment horizontal="center"/>
    </xf>
    <xf numFmtId="0" fontId="0" fillId="0" borderId="1" xfId="0" pivotButton="1" applyBorder="1" applyAlignment="1">
      <alignment horizontal="center" wrapText="1"/>
    </xf>
    <xf numFmtId="0" fontId="0" fillId="0" borderId="1" xfId="0" applyBorder="1" applyAlignment="1">
      <alignment horizontal="center" wrapText="1"/>
    </xf>
    <xf numFmtId="9" fontId="0" fillId="0" borderId="1" xfId="0" applyNumberFormat="1" applyBorder="1" applyAlignment="1">
      <alignment horizontal="center" wrapText="1"/>
    </xf>
    <xf numFmtId="3" fontId="0" fillId="0" borderId="0" xfId="0" applyNumberFormat="1" applyAlignment="1">
      <alignment horizontal="center"/>
    </xf>
    <xf numFmtId="3" fontId="0" fillId="0" borderId="1" xfId="0" applyNumberFormat="1" applyBorder="1" applyAlignment="1">
      <alignment horizontal="center" wrapText="1"/>
    </xf>
    <xf numFmtId="0" fontId="0" fillId="2" borderId="1" xfId="0" applyFill="1" applyBorder="1" applyAlignment="1">
      <alignment horizontal="center" wrapText="1"/>
    </xf>
    <xf numFmtId="0" fontId="0" fillId="3" borderId="11" xfId="0" applyFill="1" applyBorder="1"/>
    <xf numFmtId="0" fontId="0" fillId="3" borderId="17" xfId="0" applyFill="1" applyBorder="1"/>
    <xf numFmtId="0" fontId="0" fillId="3" borderId="12" xfId="0" applyFill="1" applyBorder="1"/>
    <xf numFmtId="0" fontId="0" fillId="3" borderId="13" xfId="0" applyFill="1" applyBorder="1"/>
    <xf numFmtId="0" fontId="0" fillId="3" borderId="0" xfId="0" applyFill="1"/>
    <xf numFmtId="0" fontId="0" fillId="3" borderId="14" xfId="0" applyFill="1" applyBorder="1"/>
    <xf numFmtId="0" fontId="0" fillId="3" borderId="10" xfId="0" applyFill="1" applyBorder="1" applyAlignment="1">
      <alignment horizontal="center" wrapText="1"/>
    </xf>
    <xf numFmtId="0" fontId="0" fillId="3" borderId="27" xfId="0" applyFill="1" applyBorder="1" applyAlignment="1">
      <alignment horizontal="center" wrapText="1"/>
    </xf>
    <xf numFmtId="0" fontId="0" fillId="3" borderId="28" xfId="0" applyFill="1" applyBorder="1" applyAlignment="1">
      <alignment horizontal="center" wrapText="1"/>
    </xf>
    <xf numFmtId="0" fontId="0" fillId="3" borderId="29" xfId="0" applyFill="1" applyBorder="1" applyAlignment="1">
      <alignment horizontal="center" wrapText="1"/>
    </xf>
    <xf numFmtId="9" fontId="0" fillId="3" borderId="20" xfId="0" applyNumberFormat="1" applyFill="1" applyBorder="1" applyAlignment="1">
      <alignment horizontal="center" wrapText="1"/>
    </xf>
    <xf numFmtId="9" fontId="0" fillId="3" borderId="21" xfId="0" applyNumberFormat="1" applyFill="1" applyBorder="1" applyAlignment="1">
      <alignment horizontal="center" wrapText="1"/>
    </xf>
    <xf numFmtId="3" fontId="0" fillId="3" borderId="21" xfId="0" applyNumberFormat="1" applyFill="1" applyBorder="1" applyAlignment="1">
      <alignment horizontal="center" wrapText="1"/>
    </xf>
    <xf numFmtId="9" fontId="0" fillId="3" borderId="19" xfId="0" applyNumberFormat="1" applyFill="1" applyBorder="1" applyAlignment="1">
      <alignment horizontal="center" wrapText="1"/>
    </xf>
    <xf numFmtId="9" fontId="0" fillId="3" borderId="1" xfId="0" applyNumberFormat="1" applyFill="1" applyBorder="1" applyAlignment="1">
      <alignment horizontal="center" wrapText="1"/>
    </xf>
    <xf numFmtId="3" fontId="0" fillId="3" borderId="1" xfId="0" applyNumberFormat="1" applyFill="1" applyBorder="1" applyAlignment="1">
      <alignment horizontal="center" wrapText="1"/>
    </xf>
    <xf numFmtId="0" fontId="0" fillId="3" borderId="15" xfId="0" applyFill="1" applyBorder="1"/>
    <xf numFmtId="0" fontId="0" fillId="3" borderId="18" xfId="0" applyFill="1" applyBorder="1"/>
    <xf numFmtId="0" fontId="0" fillId="3" borderId="16" xfId="0" applyFill="1" applyBorder="1"/>
    <xf numFmtId="0" fontId="2" fillId="3" borderId="10" xfId="0" applyFont="1" applyFill="1" applyBorder="1" applyAlignment="1">
      <alignment horizontal="center" wrapText="1"/>
    </xf>
    <xf numFmtId="9" fontId="2" fillId="3" borderId="24" xfId="0" applyNumberFormat="1" applyFont="1" applyFill="1" applyBorder="1" applyAlignment="1">
      <alignment horizontal="center" wrapText="1"/>
    </xf>
    <xf numFmtId="9" fontId="2" fillId="3" borderId="25" xfId="0" applyNumberFormat="1" applyFont="1" applyFill="1" applyBorder="1" applyAlignment="1">
      <alignment horizontal="center" wrapText="1"/>
    </xf>
    <xf numFmtId="0" fontId="0" fillId="4" borderId="0" xfId="0" applyFill="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0" fillId="3" borderId="1" xfId="0" applyFill="1" applyBorder="1" applyAlignment="1">
      <alignment horizontal="center" wrapText="1"/>
    </xf>
    <xf numFmtId="0" fontId="0" fillId="3" borderId="23" xfId="0" applyFill="1" applyBorder="1" applyAlignment="1">
      <alignment horizontal="center" wrapText="1"/>
    </xf>
    <xf numFmtId="0" fontId="2" fillId="3" borderId="25" xfId="0" applyFont="1" applyFill="1" applyBorder="1" applyAlignment="1">
      <alignment horizontal="center" wrapText="1"/>
    </xf>
    <xf numFmtId="0" fontId="2" fillId="3" borderId="26" xfId="0" applyFont="1" applyFill="1" applyBorder="1" applyAlignment="1">
      <alignment horizontal="center" wrapText="1"/>
    </xf>
    <xf numFmtId="0" fontId="0" fillId="3" borderId="30" xfId="0" applyFill="1" applyBorder="1" applyAlignment="1">
      <alignment horizontal="center" wrapText="1"/>
    </xf>
    <xf numFmtId="0" fontId="0" fillId="3" borderId="31" xfId="0" applyFill="1" applyBorder="1" applyAlignment="1">
      <alignment horizontal="center" wrapText="1"/>
    </xf>
    <xf numFmtId="0" fontId="0" fillId="3" borderId="32" xfId="0" applyFill="1" applyBorder="1" applyAlignment="1">
      <alignment horizontal="center" wrapText="1"/>
    </xf>
    <xf numFmtId="0" fontId="0" fillId="0" borderId="5" xfId="0" applyBorder="1" applyAlignment="1">
      <alignment vertical="center"/>
    </xf>
    <xf numFmtId="164" fontId="0" fillId="0" borderId="1" xfId="1" applyNumberFormat="1" applyFont="1" applyBorder="1" applyAlignment="1">
      <alignment vertical="center"/>
    </xf>
    <xf numFmtId="9" fontId="0" fillId="0" borderId="6" xfId="2" applyFont="1" applyBorder="1" applyAlignment="1">
      <alignment vertical="center"/>
    </xf>
    <xf numFmtId="0" fontId="0" fillId="0" borderId="7" xfId="0" applyBorder="1" applyAlignment="1">
      <alignment vertical="center"/>
    </xf>
    <xf numFmtId="164" fontId="0" fillId="0" borderId="8" xfId="1" applyNumberFormat="1" applyFont="1" applyBorder="1" applyAlignment="1">
      <alignment vertical="center"/>
    </xf>
    <xf numFmtId="9" fontId="0" fillId="0" borderId="9" xfId="2" applyFont="1" applyBorder="1" applyAlignment="1">
      <alignment vertical="center"/>
    </xf>
    <xf numFmtId="9" fontId="0" fillId="0" borderId="1" xfId="2" applyFont="1" applyBorder="1" applyAlignment="1">
      <alignment vertical="center"/>
    </xf>
    <xf numFmtId="164" fontId="0" fillId="0" borderId="6" xfId="1" applyNumberFormat="1" applyFont="1" applyBorder="1" applyAlignment="1">
      <alignment vertical="center"/>
    </xf>
    <xf numFmtId="9" fontId="0" fillId="0" borderId="8" xfId="2" applyFont="1" applyBorder="1" applyAlignment="1">
      <alignment vertical="center"/>
    </xf>
    <xf numFmtId="164" fontId="0" fillId="0" borderId="9" xfId="1" applyNumberFormat="1" applyFont="1" applyBorder="1" applyAlignment="1">
      <alignment vertical="center"/>
    </xf>
    <xf numFmtId="164" fontId="5" fillId="0" borderId="1" xfId="1" applyNumberFormat="1" applyFont="1" applyBorder="1" applyAlignment="1">
      <alignment vertical="center"/>
    </xf>
    <xf numFmtId="164" fontId="5" fillId="0" borderId="6" xfId="1" applyNumberFormat="1" applyFont="1" applyBorder="1" applyAlignment="1">
      <alignment vertical="center"/>
    </xf>
    <xf numFmtId="164" fontId="5" fillId="0" borderId="8" xfId="1" applyNumberFormat="1" applyFont="1" applyBorder="1" applyAlignment="1">
      <alignment vertical="center"/>
    </xf>
    <xf numFmtId="164" fontId="5" fillId="0" borderId="9" xfId="1" applyNumberFormat="1" applyFont="1" applyBorder="1" applyAlignment="1">
      <alignment vertical="center"/>
    </xf>
    <xf numFmtId="165" fontId="0" fillId="0" borderId="1" xfId="2" applyNumberFormat="1" applyFont="1" applyBorder="1" applyAlignment="1">
      <alignment vertical="center"/>
    </xf>
    <xf numFmtId="165" fontId="0" fillId="0" borderId="6" xfId="2" applyNumberFormat="1" applyFont="1" applyBorder="1" applyAlignment="1">
      <alignment vertical="center"/>
    </xf>
    <xf numFmtId="165" fontId="0" fillId="0" borderId="8" xfId="2" applyNumberFormat="1" applyFont="1" applyBorder="1" applyAlignment="1">
      <alignment vertical="center"/>
    </xf>
    <xf numFmtId="165" fontId="0" fillId="0" borderId="9" xfId="2" applyNumberFormat="1" applyFont="1" applyBorder="1" applyAlignment="1">
      <alignment vertical="center"/>
    </xf>
    <xf numFmtId="166" fontId="0" fillId="0" borderId="1" xfId="1" applyNumberFormat="1" applyFont="1" applyBorder="1" applyAlignment="1">
      <alignment vertical="center"/>
    </xf>
    <xf numFmtId="166" fontId="0" fillId="0" borderId="6" xfId="1" applyNumberFormat="1" applyFont="1" applyBorder="1" applyAlignment="1">
      <alignment vertical="center"/>
    </xf>
    <xf numFmtId="166" fontId="0" fillId="0" borderId="8" xfId="1" applyNumberFormat="1" applyFont="1" applyBorder="1" applyAlignment="1">
      <alignment vertical="center"/>
    </xf>
    <xf numFmtId="166" fontId="0" fillId="0" borderId="9" xfId="1" applyNumberFormat="1" applyFont="1" applyBorder="1" applyAlignment="1">
      <alignment vertical="center"/>
    </xf>
    <xf numFmtId="43" fontId="5" fillId="0" borderId="0" xfId="1" applyFont="1" applyAlignment="1">
      <alignment vertical="center"/>
    </xf>
    <xf numFmtId="43" fontId="5" fillId="0" borderId="5" xfId="1" applyFont="1" applyBorder="1" applyAlignment="1">
      <alignment vertical="center"/>
    </xf>
    <xf numFmtId="0" fontId="0" fillId="0" borderId="0" xfId="0" applyAlignment="1">
      <alignment wrapText="1"/>
    </xf>
    <xf numFmtId="0" fontId="0" fillId="0" borderId="1" xfId="0" applyBorder="1" applyAlignment="1">
      <alignment horizontal="left"/>
    </xf>
    <xf numFmtId="9" fontId="0" fillId="0" borderId="1" xfId="0" applyNumberFormat="1" applyBorder="1" applyAlignment="1">
      <alignment horizontal="center"/>
    </xf>
    <xf numFmtId="0" fontId="0" fillId="0" borderId="1" xfId="0" applyBorder="1" applyAlignment="1">
      <alignment horizontal="center"/>
    </xf>
    <xf numFmtId="4" fontId="0" fillId="0" borderId="0" xfId="0" applyNumberFormat="1" applyAlignment="1">
      <alignment horizontal="center"/>
    </xf>
    <xf numFmtId="0" fontId="0" fillId="0" borderId="0" xfId="0" pivotButton="1" applyAlignment="1">
      <alignment wrapText="1"/>
    </xf>
    <xf numFmtId="0" fontId="0" fillId="5" borderId="0" xfId="0" applyFill="1"/>
    <xf numFmtId="9" fontId="0" fillId="5" borderId="0" xfId="0" applyNumberFormat="1" applyFill="1" applyAlignment="1">
      <alignment horizontal="center"/>
    </xf>
    <xf numFmtId="0" fontId="0" fillId="5" borderId="0" xfId="0" applyFill="1" applyAlignment="1">
      <alignment wrapText="1"/>
    </xf>
    <xf numFmtId="0" fontId="0" fillId="5" borderId="1" xfId="0" applyFill="1" applyBorder="1" applyAlignment="1">
      <alignment horizontal="left"/>
    </xf>
    <xf numFmtId="9" fontId="0" fillId="5" borderId="1" xfId="0" applyNumberFormat="1" applyFill="1" applyBorder="1" applyAlignment="1">
      <alignment horizontal="center"/>
    </xf>
    <xf numFmtId="0" fontId="0" fillId="5" borderId="1" xfId="0" applyFill="1" applyBorder="1" applyAlignment="1">
      <alignment horizontal="center"/>
    </xf>
    <xf numFmtId="0" fontId="0" fillId="5" borderId="0" xfId="0" applyFill="1" applyAlignment="1">
      <alignment horizontal="left"/>
    </xf>
    <xf numFmtId="0" fontId="0" fillId="5" borderId="0" xfId="0" applyFill="1" applyAlignment="1">
      <alignment horizontal="center"/>
    </xf>
    <xf numFmtId="0" fontId="7" fillId="5" borderId="0" xfId="0" applyFont="1" applyFill="1"/>
    <xf numFmtId="164" fontId="5" fillId="0" borderId="3" xfId="1" applyNumberFormat="1" applyFont="1" applyBorder="1" applyAlignment="1">
      <alignment vertical="center"/>
    </xf>
    <xf numFmtId="0" fontId="0" fillId="6" borderId="13" xfId="0" applyFill="1" applyBorder="1"/>
    <xf numFmtId="0" fontId="0" fillId="6" borderId="0" xfId="0" applyFill="1"/>
    <xf numFmtId="0" fontId="0" fillId="6" borderId="14" xfId="0" applyFill="1" applyBorder="1"/>
    <xf numFmtId="4" fontId="0" fillId="6" borderId="0" xfId="0" applyNumberFormat="1" applyFill="1"/>
    <xf numFmtId="0" fontId="0" fillId="6" borderId="15" xfId="0" applyFill="1" applyBorder="1"/>
    <xf numFmtId="0" fontId="0" fillId="6" borderId="18" xfId="0" applyFill="1" applyBorder="1"/>
    <xf numFmtId="0" fontId="0" fillId="6" borderId="16" xfId="0" applyFill="1" applyBorder="1"/>
    <xf numFmtId="0" fontId="0" fillId="6" borderId="1" xfId="0" applyFill="1" applyBorder="1" applyAlignment="1">
      <alignment horizontal="center"/>
    </xf>
    <xf numFmtId="0" fontId="0" fillId="6" borderId="1" xfId="0" applyFill="1" applyBorder="1" applyAlignment="1">
      <alignment horizontal="center" wrapText="1"/>
    </xf>
    <xf numFmtId="9" fontId="0" fillId="6" borderId="1" xfId="0" applyNumberFormat="1" applyFill="1" applyBorder="1" applyAlignment="1">
      <alignment horizontal="center"/>
    </xf>
    <xf numFmtId="0" fontId="4" fillId="5" borderId="11" xfId="0" applyFont="1" applyFill="1" applyBorder="1"/>
    <xf numFmtId="0" fontId="3" fillId="5" borderId="17" xfId="0" applyFont="1" applyFill="1" applyBorder="1"/>
    <xf numFmtId="0" fontId="4" fillId="5" borderId="17" xfId="0" applyFont="1" applyFill="1" applyBorder="1"/>
    <xf numFmtId="0" fontId="4" fillId="5" borderId="12" xfId="0" applyFont="1" applyFill="1" applyBorder="1"/>
    <xf numFmtId="0" fontId="7" fillId="7" borderId="0" xfId="0" applyFont="1" applyFill="1"/>
    <xf numFmtId="0" fontId="0" fillId="0" borderId="0" xfId="0" applyAlignment="1">
      <alignment horizontal="left" wrapText="1"/>
    </xf>
    <xf numFmtId="1" fontId="0" fillId="0" borderId="0" xfId="0" applyNumberFormat="1" applyAlignment="1">
      <alignment horizontal="center" wrapText="1"/>
    </xf>
    <xf numFmtId="2" fontId="0" fillId="0" borderId="0" xfId="0" applyNumberFormat="1" applyAlignment="1">
      <alignment horizontal="center" wrapText="1"/>
    </xf>
    <xf numFmtId="0" fontId="0" fillId="8" borderId="13" xfId="0" applyFill="1" applyBorder="1"/>
    <xf numFmtId="0" fontId="0" fillId="8" borderId="0" xfId="0" applyFill="1"/>
    <xf numFmtId="0" fontId="0" fillId="8" borderId="14" xfId="0" applyFill="1" applyBorder="1"/>
    <xf numFmtId="3" fontId="0" fillId="8" borderId="0" xfId="0" applyNumberFormat="1" applyFill="1"/>
    <xf numFmtId="0" fontId="0" fillId="8" borderId="18" xfId="0" applyFill="1" applyBorder="1"/>
    <xf numFmtId="0" fontId="0" fillId="8" borderId="16" xfId="0" applyFill="1" applyBorder="1"/>
    <xf numFmtId="0" fontId="0" fillId="9" borderId="1" xfId="0" applyFill="1" applyBorder="1" applyAlignment="1">
      <alignment wrapText="1"/>
    </xf>
    <xf numFmtId="0" fontId="0" fillId="9" borderId="1" xfId="0" applyFill="1" applyBorder="1" applyAlignment="1">
      <alignment horizontal="left" wrapText="1"/>
    </xf>
    <xf numFmtId="1" fontId="0" fillId="9" borderId="1" xfId="0" applyNumberFormat="1" applyFill="1" applyBorder="1" applyAlignment="1">
      <alignment horizontal="center" wrapText="1"/>
    </xf>
    <xf numFmtId="2" fontId="0" fillId="9" borderId="1" xfId="0" applyNumberFormat="1" applyFill="1" applyBorder="1" applyAlignment="1">
      <alignment horizontal="center" wrapText="1"/>
    </xf>
    <xf numFmtId="0" fontId="0" fillId="9" borderId="1" xfId="0" applyFill="1" applyBorder="1" applyAlignment="1">
      <alignment horizontal="center" wrapText="1"/>
    </xf>
    <xf numFmtId="0" fontId="2" fillId="9" borderId="17" xfId="0" applyFont="1" applyFill="1" applyBorder="1"/>
    <xf numFmtId="0" fontId="2" fillId="9" borderId="12" xfId="0" applyFont="1" applyFill="1" applyBorder="1"/>
    <xf numFmtId="0" fontId="8" fillId="9" borderId="17" xfId="0" applyFont="1" applyFill="1" applyBorder="1"/>
    <xf numFmtId="0" fontId="2" fillId="9" borderId="0" xfId="0" applyFont="1" applyFill="1"/>
    <xf numFmtId="0" fontId="8" fillId="9" borderId="0" xfId="0" applyFont="1" applyFill="1"/>
    <xf numFmtId="0" fontId="3" fillId="4" borderId="0" xfId="0" applyFont="1" applyFill="1" applyAlignment="1">
      <alignment horizontal="center"/>
    </xf>
  </cellXfs>
  <cellStyles count="3">
    <cellStyle name="Comma" xfId="1" builtinId="3"/>
    <cellStyle name="Normal" xfId="0" builtinId="0"/>
    <cellStyle name="Percent" xfId="2" builtinId="5"/>
  </cellStyles>
  <dxfs count="404">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6" formatCode="_ * #,##0.0_ ;_ * \-#,##0.0_ ;_ * &quot;-&quot;??_ ;_ @_ "/>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6" formatCode="_ * #,##0.0_ ;_ * \-#,##0.0_ ;_ * &quot;-&quot;??_ ;_ @_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6" formatCode="_ * #,##0.0_ ;_ * \-#,##0.0_ ;_ * &quot;-&quot;??_ ;_ @_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3" formatCode="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164" formatCode="_ * #,##0_ ;_ * \-#,##0_ ;_ * &quot;-&quot;??_ ;_ @_ "/>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164" formatCode="_ * #,##0_ ;_ * \-#,##0_ ;_ * &quot;-&quot;??_ ;_ @_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35" formatCode="_(* #,##0.00_);_(* \(#,##0.00\);_(* &quot;-&quot;??_);_(@_)"/>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35" formatCode="_(* #,##0.00_);_(* \(#,##0.0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 formatCode="0"/>
    </dxf>
    <dxf>
      <numFmt numFmtId="1" formatCode="0"/>
    </dxf>
    <dxf>
      <alignment horizontal="center"/>
    </dxf>
    <dxf>
      <alignment horizontal="center"/>
    </dxf>
    <dxf>
      <alignment horizontal="center"/>
    </dxf>
    <dxf>
      <alignment wrapText="1"/>
    </dxf>
    <dxf>
      <alignment wrapText="1"/>
    </dxf>
    <dxf>
      <alignment wrapText="1"/>
    </dxf>
    <dxf>
      <alignment wrapText="1"/>
    </dxf>
    <dxf>
      <alignment wrapText="1"/>
    </dxf>
    <dxf>
      <alignment horizontal="center"/>
    </dxf>
    <dxf>
      <alignment horizontal="center"/>
    </dxf>
    <dxf>
      <alignment horizontal="center"/>
    </dxf>
    <dxf>
      <numFmt numFmtId="1" formatCode="0"/>
    </dxf>
    <dxf>
      <alignment wrapText="1"/>
    </dxf>
    <dxf>
      <alignment wrapText="1"/>
    </dxf>
    <dxf>
      <alignment wrapText="1"/>
    </dxf>
    <dxf>
      <alignment wrapText="1"/>
    </dxf>
    <dxf>
      <alignment wrapText="1"/>
    </dxf>
    <dxf>
      <alignment wrapText="1"/>
    </dxf>
    <dxf>
      <fill>
        <patternFill>
          <bgColor rgb="FF9B158B"/>
        </patternFill>
      </fill>
    </dxf>
    <dxf>
      <fill>
        <patternFill>
          <bgColor rgb="FF9B158B"/>
        </patternFill>
      </fill>
    </dxf>
    <dxf>
      <fill>
        <patternFill>
          <bgColor rgb="FF9B158B"/>
        </patternFill>
      </fill>
    </dxf>
    <dxf>
      <fill>
        <patternFill>
          <bgColor rgb="FF9B158B"/>
        </patternFill>
      </fill>
    </dxf>
    <dxf>
      <fill>
        <patternFill>
          <bgColor rgb="FF9B158B"/>
        </patternFill>
      </fill>
    </dxf>
    <dxf>
      <fill>
        <patternFill>
          <bgColor rgb="FF9B158B"/>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fill>
        <patternFill patternType="solid">
          <bgColor rgb="FFCCCCFF"/>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numFmt numFmtId="2" formatCode="0.00"/>
    </dxf>
    <dxf>
      <alignment horizontal="center"/>
    </dxf>
    <dxf>
      <numFmt numFmtId="1" formatCode="0"/>
    </dxf>
    <dxf>
      <alignment horizontal="center"/>
    </dxf>
    <dxf>
      <numFmt numFmtId="1" formatCode="0"/>
    </dxf>
    <dxf>
      <alignment horizontal="center"/>
    </dxf>
    <dxf>
      <numFmt numFmtId="1" formatCode="0"/>
    </dxf>
    <dxf>
      <numFmt numFmtId="1" formatCode="0"/>
    </dxf>
    <dxf>
      <alignment wrapText="1"/>
    </dxf>
    <dxf>
      <alignment wrapText="1"/>
    </dxf>
    <dxf>
      <alignment wrapText="1"/>
    </dxf>
    <dxf>
      <alignment wrapText="1"/>
    </dxf>
    <dxf>
      <alignment wrapText="1"/>
    </dxf>
    <dxf>
      <alignment wrapText="1"/>
    </dxf>
    <dxf>
      <numFmt numFmtId="2" formatCode="0.00"/>
    </dxf>
    <dxf>
      <alignment horizontal="center"/>
    </dxf>
    <dxf>
      <alignment horizontal="center"/>
    </dxf>
    <dxf>
      <alignment horizontal="center"/>
    </dxf>
    <dxf>
      <alignment wrapText="1"/>
    </dxf>
    <dxf>
      <alignment wrapText="1"/>
    </dxf>
    <dxf>
      <alignment wrapText="1"/>
    </dxf>
    <dxf>
      <alignment wrapText="1"/>
    </dxf>
    <dxf>
      <alignment wrapText="1"/>
    </dxf>
    <dxf>
      <numFmt numFmtId="1" formatCode="0"/>
    </dxf>
    <dxf>
      <alignment horizontal="center"/>
    </dxf>
    <dxf>
      <alignment horizontal="center"/>
    </dxf>
    <dxf>
      <alignment horizontal="center"/>
    </dxf>
    <dxf>
      <alignment wrapText="1"/>
    </dxf>
    <dxf>
      <alignment wrapText="1"/>
    </dxf>
    <dxf>
      <alignment wrapText="1"/>
    </dxf>
    <dxf>
      <alignment wrapText="1"/>
    </dxf>
    <dxf>
      <alignment wrapText="1"/>
    </dxf>
    <dxf>
      <numFmt numFmtId="1" formatCode="0"/>
    </dxf>
    <dxf>
      <alignment horizontal="center"/>
    </dxf>
    <dxf>
      <alignment horizontal="center"/>
    </dxf>
    <dxf>
      <alignment horizontal="center"/>
    </dxf>
    <dxf>
      <alignment wrapText="1"/>
    </dxf>
    <dxf>
      <alignment wrapText="1"/>
    </dxf>
    <dxf>
      <alignment wrapText="1"/>
    </dxf>
    <dxf>
      <alignment wrapText="1"/>
    </dxf>
    <dxf>
      <alignment wrapText="1"/>
    </dxf>
    <dxf>
      <font>
        <b val="0"/>
        <i val="0"/>
        <strike val="0"/>
        <condense val="0"/>
        <extend val="0"/>
        <outline val="0"/>
        <shadow val="0"/>
        <u val="none"/>
        <vertAlign val="baseline"/>
        <sz val="11"/>
        <color rgb="FF000000"/>
        <name val="Calibri"/>
        <family val="2"/>
        <scheme val="none"/>
      </font>
      <numFmt numFmtId="164" formatCode="_ * #,##0_ ;_ * \-#,##0_ ;_ * &quot;-&quot;??_ ;_ @_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wrapText="1"/>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wrapText="1"/>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wrapText="1"/>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horizont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alignment horizontal="center"/>
    </dxf>
    <dxf>
      <alignment wrapText="1"/>
    </dxf>
    <dxf>
      <alignment wrapText="1"/>
    </dxf>
    <dxf>
      <fill>
        <patternFill patternType="solid">
          <bgColor theme="5" tint="0.79998168889431442"/>
        </patternFill>
      </fill>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 #,##0_ ;_ * \-#,##0_ ;_ * &quot;-&quot;??_ ;_ @_ "/>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alignment horizontal="center"/>
    </dxf>
    <dxf>
      <alignment wrapText="1"/>
    </dxf>
    <dxf>
      <numFmt numFmtId="13" formatCode="0%"/>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alignment horizontal="center"/>
    </dxf>
    <dxf>
      <alignment wrapText="1"/>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 #,##0_ ;_ * \-#,##0_ ;_ * &quot;-&quot;??_ ;_ @_ "/>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4" formatCode="_ * #,##0_ ;_ * \-#,##0_ ;_ * &quot;-&quot;??_ ;_ @_ "/>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numFmt numFmtId="3" formatCode="#,##0"/>
    </dxf>
    <dxf>
      <numFmt numFmtId="3" formatCode="#,##0"/>
    </dxf>
    <dxf>
      <numFmt numFmtId="13" formatCode="0%"/>
    </dxf>
    <dxf>
      <fill>
        <patternFill patternType="solid">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numFmt numFmtId="13" formatCode="0%"/>
    </dxf>
    <dxf>
      <fill>
        <patternFill patternType="solid">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fill>
        <patternFill patternType="solid">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medium">
          <color indexed="64"/>
        </left>
        <right style="medium">
          <color indexed="64"/>
        </right>
        <top style="medium">
          <color indexed="64"/>
        </top>
        <bottom style="medium">
          <color indexed="64"/>
        </bottom>
      </border>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numFmt numFmtId="13" formatCode="0%"/>
    </dxf>
    <dxf>
      <font>
        <b/>
      </font>
    </dxf>
    <dxf>
      <font>
        <color theme="0"/>
      </font>
    </dxf>
    <dxf>
      <font>
        <color theme="0"/>
      </font>
    </dxf>
    <dxf>
      <font>
        <color theme="0"/>
      </font>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6" tint="0.79998168889431442"/>
        </patternFill>
      </fill>
    </dxf>
    <dxf>
      <numFmt numFmtId="3" formatCode="#,##0"/>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medium">
          <color indexed="64"/>
        </left>
        <right style="medium">
          <color indexed="64"/>
        </right>
        <top style="medium">
          <color indexed="64"/>
        </top>
        <bottom style="medium">
          <color indexed="64"/>
        </bottom>
      </border>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numFmt numFmtId="13" formatCode="0%"/>
    </dxf>
    <dxf>
      <numFmt numFmtId="3" formatCode="#,##0"/>
    </dxf>
    <dxf>
      <numFmt numFmtId="3" formatCode="#,##0"/>
    </dxf>
    <dxf>
      <numFmt numFmtId="13" formatCode="0%"/>
    </dxf>
    <dxf>
      <fill>
        <patternFill patternType="solid">
          <bgColor theme="6"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A56FF5"/>
      <color rgb="FF077BA9"/>
      <color rgb="FF9B158B"/>
      <color rgb="FFCC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CXO score card.xlsx]CEO Pivot!PivotTable3</c:name>
    <c:fmtId val="11"/>
  </c:pivotSource>
  <c:chart>
    <c:autoTitleDeleted val="1"/>
    <c:pivotFmts>
      <c:pivotFmt>
        <c:idx val="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'CEO Pivot'!$B$26</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2"/>
                </a:solidFill>
                <a:prstDash val="sysDash"/>
              </a:ln>
              <a:effectLst/>
            </c:spPr>
            <c:trendlineType val="linear"/>
            <c:dispRSqr val="0"/>
            <c:dispEq val="0"/>
          </c:trendline>
          <c:cat>
            <c:strRef>
              <c:f>'CEO Pivot'!$A$27:$A$30</c:f>
              <c:strCache>
                <c:ptCount val="3"/>
                <c:pt idx="0">
                  <c:v>2022-Q2</c:v>
                </c:pt>
                <c:pt idx="1">
                  <c:v>2023-Q2</c:v>
                </c:pt>
                <c:pt idx="2">
                  <c:v>2024-Q2</c:v>
                </c:pt>
              </c:strCache>
            </c:strRef>
          </c:cat>
          <c:val>
            <c:numRef>
              <c:f>'CEO Pivot'!$B$27:$B$30</c:f>
              <c:numCache>
                <c:formatCode>0%</c:formatCode>
                <c:ptCount val="3"/>
                <c:pt idx="0">
                  <c:v>7.0000000000000007E-2</c:v>
                </c:pt>
                <c:pt idx="1">
                  <c:v>0.09</c:v>
                </c:pt>
                <c:pt idx="2">
                  <c:v>0.14000000000000001</c:v>
                </c:pt>
              </c:numCache>
            </c:numRef>
          </c:val>
          <c:extLst>
            <c:ext xmlns:c16="http://schemas.microsoft.com/office/drawing/2014/chart" uri="{C3380CC4-5D6E-409C-BE32-E72D297353CC}">
              <c16:uniqueId val="{00000000-A412-4AB5-86FB-E82A2AAAF656}"/>
            </c:ext>
          </c:extLst>
        </c:ser>
        <c:dLbls>
          <c:dLblPos val="outEnd"/>
          <c:showLegendKey val="0"/>
          <c:showVal val="1"/>
          <c:showCatName val="0"/>
          <c:showSerName val="0"/>
          <c:showPercent val="0"/>
          <c:showBubbleSize val="0"/>
        </c:dLbls>
        <c:gapWidth val="444"/>
        <c:overlap val="-90"/>
        <c:axId val="343108256"/>
        <c:axId val="1829517328"/>
      </c:barChart>
      <c:catAx>
        <c:axId val="34310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29517328"/>
        <c:crosses val="autoZero"/>
        <c:auto val="1"/>
        <c:lblAlgn val="ctr"/>
        <c:lblOffset val="100"/>
        <c:noMultiLvlLbl val="0"/>
      </c:catAx>
      <c:valAx>
        <c:axId val="1829517328"/>
        <c:scaling>
          <c:orientation val="minMax"/>
        </c:scaling>
        <c:delete val="0"/>
        <c:axPos val="l"/>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0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Pivot CXO score card.xlsx]COO_Pivot!PivotTable8</c:name>
    <c:fmtId val="0"/>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COO_Pivot!$F$36</c:f>
              <c:strCache>
                <c:ptCount val="1"/>
                <c:pt idx="0">
                  <c:v>Total</c:v>
                </c:pt>
              </c:strCache>
            </c:strRef>
          </c:tx>
          <c:spPr>
            <a:solidFill>
              <a:schemeClr val="accent5"/>
            </a:solidFill>
            <a:ln>
              <a:noFill/>
            </a:ln>
            <a:effectLst/>
          </c:spPr>
          <c:invertIfNegative val="0"/>
          <c:trendline>
            <c:spPr>
              <a:ln w="19050" cap="rnd">
                <a:solidFill>
                  <a:schemeClr val="accent5"/>
                </a:solidFill>
                <a:prstDash val="sysDot"/>
              </a:ln>
              <a:effectLst/>
            </c:spPr>
            <c:trendlineType val="linear"/>
            <c:dispRSqr val="0"/>
            <c:dispEq val="0"/>
          </c:trendline>
          <c:cat>
            <c:strRef>
              <c:f>COO_Pivot!$E$37:$E$40</c:f>
              <c:strCache>
                <c:ptCount val="3"/>
                <c:pt idx="0">
                  <c:v>2022-Q1</c:v>
                </c:pt>
                <c:pt idx="1">
                  <c:v>2023-Q1</c:v>
                </c:pt>
                <c:pt idx="2">
                  <c:v>2024-Q1</c:v>
                </c:pt>
              </c:strCache>
            </c:strRef>
          </c:cat>
          <c:val>
            <c:numRef>
              <c:f>COO_Pivot!$F$37:$F$40</c:f>
              <c:numCache>
                <c:formatCode>General</c:formatCode>
                <c:ptCount val="3"/>
                <c:pt idx="0">
                  <c:v>4</c:v>
                </c:pt>
                <c:pt idx="1">
                  <c:v>4.32</c:v>
                </c:pt>
                <c:pt idx="2">
                  <c:v>4.6399999999999997</c:v>
                </c:pt>
              </c:numCache>
            </c:numRef>
          </c:val>
          <c:extLst>
            <c:ext xmlns:c16="http://schemas.microsoft.com/office/drawing/2014/chart" uri="{C3380CC4-5D6E-409C-BE32-E72D297353CC}">
              <c16:uniqueId val="{00000000-BED1-4717-8D94-F135A59EF2A4}"/>
            </c:ext>
          </c:extLst>
        </c:ser>
        <c:dLbls>
          <c:showLegendKey val="0"/>
          <c:showVal val="0"/>
          <c:showCatName val="0"/>
          <c:showSerName val="0"/>
          <c:showPercent val="0"/>
          <c:showBubbleSize val="0"/>
        </c:dLbls>
        <c:gapWidth val="219"/>
        <c:overlap val="-27"/>
        <c:axId val="556048000"/>
        <c:axId val="793826704"/>
      </c:barChart>
      <c:catAx>
        <c:axId val="55604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26704"/>
        <c:crosses val="autoZero"/>
        <c:auto val="1"/>
        <c:lblAlgn val="ctr"/>
        <c:lblOffset val="100"/>
        <c:noMultiLvlLbl val="0"/>
      </c:catAx>
      <c:valAx>
        <c:axId val="793826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04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4000">
          <a:schemeClr val="accent1">
            <a:lumMod val="20000"/>
            <a:lumOff val="80000"/>
          </a:schemeClr>
        </a:gs>
        <a:gs pos="100000">
          <a:schemeClr val="accent1">
            <a:lumMod val="45000"/>
            <a:lumOff val="5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Pivot CXO score card.xlsx]COO_Pivot!PivotTable9</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COO_Pivot!$H$36</c:f>
              <c:strCache>
                <c:ptCount val="1"/>
                <c:pt idx="0">
                  <c:v>Total</c:v>
                </c:pt>
              </c:strCache>
            </c:strRef>
          </c:tx>
          <c:spPr>
            <a:solidFill>
              <a:schemeClr val="accent6"/>
            </a:solidFill>
            <a:ln>
              <a:noFill/>
            </a:ln>
            <a:effectLst/>
          </c:spPr>
          <c:invertIfNegative val="0"/>
          <c:trendline>
            <c:spPr>
              <a:ln w="19050" cap="rnd">
                <a:solidFill>
                  <a:schemeClr val="accent6"/>
                </a:solidFill>
                <a:prstDash val="sysDot"/>
              </a:ln>
              <a:effectLst/>
            </c:spPr>
            <c:trendlineType val="linear"/>
            <c:dispRSqr val="0"/>
            <c:dispEq val="0"/>
          </c:trendline>
          <c:cat>
            <c:strRef>
              <c:f>COO_Pivot!$G$37:$G$40</c:f>
              <c:strCache>
                <c:ptCount val="3"/>
                <c:pt idx="0">
                  <c:v>2022-Q1</c:v>
                </c:pt>
                <c:pt idx="1">
                  <c:v>2023-Q1</c:v>
                </c:pt>
                <c:pt idx="2">
                  <c:v>2024-Q1</c:v>
                </c:pt>
              </c:strCache>
            </c:strRef>
          </c:cat>
          <c:val>
            <c:numRef>
              <c:f>COO_Pivot!$H$37:$H$40</c:f>
              <c:numCache>
                <c:formatCode>General</c:formatCode>
                <c:ptCount val="3"/>
                <c:pt idx="0">
                  <c:v>0.9</c:v>
                </c:pt>
                <c:pt idx="1">
                  <c:v>0.9</c:v>
                </c:pt>
                <c:pt idx="2">
                  <c:v>0.95</c:v>
                </c:pt>
              </c:numCache>
            </c:numRef>
          </c:val>
          <c:extLst>
            <c:ext xmlns:c16="http://schemas.microsoft.com/office/drawing/2014/chart" uri="{C3380CC4-5D6E-409C-BE32-E72D297353CC}">
              <c16:uniqueId val="{00000000-1BB9-4EE3-A3D9-B272A8CAE1B8}"/>
            </c:ext>
          </c:extLst>
        </c:ser>
        <c:dLbls>
          <c:showLegendKey val="0"/>
          <c:showVal val="0"/>
          <c:showCatName val="0"/>
          <c:showSerName val="0"/>
          <c:showPercent val="0"/>
          <c:showBubbleSize val="0"/>
        </c:dLbls>
        <c:gapWidth val="219"/>
        <c:overlap val="-27"/>
        <c:axId val="534932512"/>
        <c:axId val="793827200"/>
      </c:barChart>
      <c:catAx>
        <c:axId val="53493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27200"/>
        <c:crosses val="autoZero"/>
        <c:auto val="1"/>
        <c:lblAlgn val="ctr"/>
        <c:lblOffset val="100"/>
        <c:noMultiLvlLbl val="0"/>
      </c:catAx>
      <c:valAx>
        <c:axId val="793827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3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4000">
          <a:schemeClr val="accent1">
            <a:lumMod val="20000"/>
            <a:lumOff val="80000"/>
          </a:schemeClr>
        </a:gs>
        <a:gs pos="100000">
          <a:schemeClr val="accent1">
            <a:lumMod val="45000"/>
            <a:lumOff val="5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CXO score card.xlsx]CMO_Pivot!PivotTable11</c:name>
    <c:fmtId val="0"/>
  </c:pivotSource>
  <c:chart>
    <c:autoTitleDeleted val="1"/>
    <c:pivotFmts>
      <c:pivotFmt>
        <c:idx val="0"/>
        <c:spPr>
          <a:solidFill>
            <a:srgbClr val="077BA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CMO_Pivot!$B$40</c:f>
              <c:strCache>
                <c:ptCount val="1"/>
                <c:pt idx="0">
                  <c:v>Total</c:v>
                </c:pt>
              </c:strCache>
            </c:strRef>
          </c:tx>
          <c:spPr>
            <a:solidFill>
              <a:srgbClr val="077BA9"/>
            </a:solidFill>
            <a:ln>
              <a:noFill/>
            </a:ln>
            <a:effectLst/>
          </c:spPr>
          <c:invertIfNegative val="0"/>
          <c:trendline>
            <c:spPr>
              <a:ln w="19050" cap="rnd">
                <a:solidFill>
                  <a:schemeClr val="accent1"/>
                </a:solidFill>
                <a:prstDash val="sysDot"/>
              </a:ln>
              <a:effectLst/>
            </c:spPr>
            <c:trendlineType val="linear"/>
            <c:dispRSqr val="0"/>
            <c:dispEq val="0"/>
          </c:trendline>
          <c:cat>
            <c:strRef>
              <c:f>CMO_Pivot!$A$41:$A$44</c:f>
              <c:strCache>
                <c:ptCount val="3"/>
                <c:pt idx="0">
                  <c:v>2022-Q2</c:v>
                </c:pt>
                <c:pt idx="1">
                  <c:v>2023-Q2</c:v>
                </c:pt>
                <c:pt idx="2">
                  <c:v>2024-Q2</c:v>
                </c:pt>
              </c:strCache>
            </c:strRef>
          </c:cat>
          <c:val>
            <c:numRef>
              <c:f>CMO_Pivot!$B$41:$B$44</c:f>
              <c:numCache>
                <c:formatCode>0</c:formatCode>
                <c:ptCount val="3"/>
                <c:pt idx="0">
                  <c:v>49.25</c:v>
                </c:pt>
                <c:pt idx="1">
                  <c:v>46.36</c:v>
                </c:pt>
                <c:pt idx="2">
                  <c:v>43.64</c:v>
                </c:pt>
              </c:numCache>
            </c:numRef>
          </c:val>
          <c:extLst>
            <c:ext xmlns:c16="http://schemas.microsoft.com/office/drawing/2014/chart" uri="{C3380CC4-5D6E-409C-BE32-E72D297353CC}">
              <c16:uniqueId val="{00000000-3055-40C3-AEAD-5A3B85848BCA}"/>
            </c:ext>
          </c:extLst>
        </c:ser>
        <c:dLbls>
          <c:showLegendKey val="0"/>
          <c:showVal val="0"/>
          <c:showCatName val="0"/>
          <c:showSerName val="0"/>
          <c:showPercent val="0"/>
          <c:showBubbleSize val="0"/>
        </c:dLbls>
        <c:gapWidth val="219"/>
        <c:overlap val="-27"/>
        <c:axId val="119441872"/>
        <c:axId val="710780400"/>
      </c:barChart>
      <c:catAx>
        <c:axId val="11944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10780400"/>
        <c:crosses val="autoZero"/>
        <c:auto val="1"/>
        <c:lblAlgn val="ctr"/>
        <c:lblOffset val="100"/>
        <c:noMultiLvlLbl val="0"/>
      </c:catAx>
      <c:valAx>
        <c:axId val="7107804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944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4000">
          <a:schemeClr val="accent3">
            <a:lumMod val="40000"/>
            <a:lumOff val="60000"/>
          </a:schemeClr>
        </a:gs>
        <a:gs pos="100000">
          <a:schemeClr val="accent1">
            <a:lumMod val="45000"/>
            <a:lumOff val="55000"/>
          </a:schemeClr>
        </a:gs>
      </a:gsLst>
      <a:lin ang="5400000" scaled="1"/>
    </a:gra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CXO score card.xlsx]CMO_Pivot!PivotTable12</c:name>
    <c:fmtId val="0"/>
  </c:pivotSource>
  <c:chart>
    <c:autoTitleDeleted val="1"/>
    <c:pivotFmts>
      <c:pivotFmt>
        <c:idx val="0"/>
        <c:spPr>
          <a:solidFill>
            <a:srgbClr val="9B15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CMO_Pivot!$D$40</c:f>
              <c:strCache>
                <c:ptCount val="1"/>
                <c:pt idx="0">
                  <c:v>Total</c:v>
                </c:pt>
              </c:strCache>
            </c:strRef>
          </c:tx>
          <c:spPr>
            <a:solidFill>
              <a:srgbClr val="9B158B"/>
            </a:solidFill>
            <a:ln>
              <a:noFill/>
            </a:ln>
            <a:effectLst/>
          </c:spPr>
          <c:invertIfNegative val="0"/>
          <c:trendline>
            <c:spPr>
              <a:ln w="19050" cap="rnd">
                <a:solidFill>
                  <a:schemeClr val="accent1"/>
                </a:solidFill>
                <a:prstDash val="sysDot"/>
              </a:ln>
              <a:effectLst/>
            </c:spPr>
            <c:trendlineType val="linear"/>
            <c:dispRSqr val="0"/>
            <c:dispEq val="0"/>
          </c:trendline>
          <c:cat>
            <c:strRef>
              <c:f>CMO_Pivot!$C$41:$C$44</c:f>
              <c:strCache>
                <c:ptCount val="3"/>
                <c:pt idx="0">
                  <c:v>2022-Q2</c:v>
                </c:pt>
                <c:pt idx="1">
                  <c:v>2023-Q2</c:v>
                </c:pt>
                <c:pt idx="2">
                  <c:v>2024-Q2</c:v>
                </c:pt>
              </c:strCache>
            </c:strRef>
          </c:cat>
          <c:val>
            <c:numRef>
              <c:f>CMO_Pivot!$D$41:$D$44</c:f>
              <c:numCache>
                <c:formatCode>0</c:formatCode>
                <c:ptCount val="3"/>
                <c:pt idx="0">
                  <c:v>4.2</c:v>
                </c:pt>
                <c:pt idx="1">
                  <c:v>5.1100000000000003</c:v>
                </c:pt>
                <c:pt idx="2">
                  <c:v>6.21</c:v>
                </c:pt>
              </c:numCache>
            </c:numRef>
          </c:val>
          <c:extLst>
            <c:ext xmlns:c16="http://schemas.microsoft.com/office/drawing/2014/chart" uri="{C3380CC4-5D6E-409C-BE32-E72D297353CC}">
              <c16:uniqueId val="{00000000-D672-4F2C-B361-AD19CE34888A}"/>
            </c:ext>
          </c:extLst>
        </c:ser>
        <c:dLbls>
          <c:showLegendKey val="0"/>
          <c:showVal val="0"/>
          <c:showCatName val="0"/>
          <c:showSerName val="0"/>
          <c:showPercent val="0"/>
          <c:showBubbleSize val="0"/>
        </c:dLbls>
        <c:gapWidth val="219"/>
        <c:overlap val="-27"/>
        <c:axId val="617509440"/>
        <c:axId val="464168992"/>
      </c:barChart>
      <c:catAx>
        <c:axId val="617509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4168992"/>
        <c:crosses val="autoZero"/>
        <c:auto val="1"/>
        <c:lblAlgn val="ctr"/>
        <c:lblOffset val="100"/>
        <c:noMultiLvlLbl val="0"/>
      </c:catAx>
      <c:valAx>
        <c:axId val="46416899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1750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4000">
          <a:schemeClr val="accent3">
            <a:lumMod val="40000"/>
            <a:lumOff val="60000"/>
          </a:schemeClr>
        </a:gs>
        <a:gs pos="100000">
          <a:schemeClr val="accent1">
            <a:lumMod val="45000"/>
            <a:lumOff val="55000"/>
          </a:schemeClr>
        </a:gs>
      </a:gsLst>
      <a:lin ang="5400000" scaled="1"/>
    </a:gradFill>
    <a:ln w="9525" cap="flat" cmpd="sng" algn="ctr">
      <a:solidFill>
        <a:schemeClr val="tx1">
          <a:lumMod val="65000"/>
          <a:lumOff val="3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CXO score card.xlsx]CMO_Pivot!PivotTable13</c:name>
    <c:fmtId val="0"/>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CMO_Pivot!$F$40</c:f>
              <c:strCache>
                <c:ptCount val="1"/>
                <c:pt idx="0">
                  <c:v>Total</c:v>
                </c:pt>
              </c:strCache>
            </c:strRef>
          </c:tx>
          <c:spPr>
            <a:solidFill>
              <a:srgbClr val="FFC000"/>
            </a:solidFill>
            <a:ln>
              <a:noFill/>
            </a:ln>
            <a:effectLst/>
          </c:spPr>
          <c:invertIfNegative val="0"/>
          <c:trendline>
            <c:spPr>
              <a:ln w="19050" cap="rnd">
                <a:solidFill>
                  <a:schemeClr val="accent1"/>
                </a:solidFill>
                <a:prstDash val="sysDot"/>
              </a:ln>
              <a:effectLst/>
            </c:spPr>
            <c:trendlineType val="linear"/>
            <c:dispRSqr val="0"/>
            <c:dispEq val="0"/>
          </c:trendline>
          <c:cat>
            <c:strRef>
              <c:f>CMO_Pivot!$E$41:$E$44</c:f>
              <c:strCache>
                <c:ptCount val="3"/>
                <c:pt idx="0">
                  <c:v>2022-Q2</c:v>
                </c:pt>
                <c:pt idx="1">
                  <c:v>2023-Q2</c:v>
                </c:pt>
                <c:pt idx="2">
                  <c:v>2024-Q2</c:v>
                </c:pt>
              </c:strCache>
            </c:strRef>
          </c:cat>
          <c:val>
            <c:numRef>
              <c:f>CMO_Pivot!$F$41:$F$44</c:f>
              <c:numCache>
                <c:formatCode>0</c:formatCode>
                <c:ptCount val="3"/>
                <c:pt idx="0">
                  <c:v>11</c:v>
                </c:pt>
                <c:pt idx="1">
                  <c:v>16.11</c:v>
                </c:pt>
                <c:pt idx="2">
                  <c:v>23.58</c:v>
                </c:pt>
              </c:numCache>
            </c:numRef>
          </c:val>
          <c:extLst>
            <c:ext xmlns:c16="http://schemas.microsoft.com/office/drawing/2014/chart" uri="{C3380CC4-5D6E-409C-BE32-E72D297353CC}">
              <c16:uniqueId val="{00000000-163C-4A0A-99E1-240BD57FC274}"/>
            </c:ext>
          </c:extLst>
        </c:ser>
        <c:dLbls>
          <c:showLegendKey val="0"/>
          <c:showVal val="0"/>
          <c:showCatName val="0"/>
          <c:showSerName val="0"/>
          <c:showPercent val="0"/>
          <c:showBubbleSize val="0"/>
        </c:dLbls>
        <c:gapWidth val="219"/>
        <c:overlap val="-27"/>
        <c:axId val="616136064"/>
        <c:axId val="793842576"/>
      </c:barChart>
      <c:catAx>
        <c:axId val="61613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3842576"/>
        <c:crosses val="autoZero"/>
        <c:auto val="1"/>
        <c:lblAlgn val="ctr"/>
        <c:lblOffset val="100"/>
        <c:noMultiLvlLbl val="0"/>
      </c:catAx>
      <c:valAx>
        <c:axId val="7938425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613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4000">
          <a:schemeClr val="accent3">
            <a:lumMod val="40000"/>
            <a:lumOff val="60000"/>
          </a:schemeClr>
        </a:gs>
        <a:gs pos="100000">
          <a:schemeClr val="accent1">
            <a:lumMod val="45000"/>
            <a:lumOff val="55000"/>
          </a:schemeClr>
        </a:gs>
      </a:gsLst>
      <a:lin ang="5400000" scaled="1"/>
    </a:gra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CXO score card.xlsx]CMO_Pivot!PivotTable14</c:name>
    <c:fmtId val="0"/>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CMO_Pivot!$H$40</c:f>
              <c:strCache>
                <c:ptCount val="1"/>
                <c:pt idx="0">
                  <c:v>Total</c:v>
                </c:pt>
              </c:strCache>
            </c:strRef>
          </c:tx>
          <c:spPr>
            <a:solidFill>
              <a:srgbClr val="00B050"/>
            </a:solidFill>
            <a:ln>
              <a:noFill/>
            </a:ln>
            <a:effectLst/>
          </c:spPr>
          <c:invertIfNegative val="0"/>
          <c:trendline>
            <c:spPr>
              <a:ln w="19050" cap="rnd">
                <a:solidFill>
                  <a:schemeClr val="accent1"/>
                </a:solidFill>
                <a:prstDash val="sysDot"/>
              </a:ln>
              <a:effectLst/>
            </c:spPr>
            <c:trendlineType val="linear"/>
            <c:dispRSqr val="0"/>
            <c:dispEq val="0"/>
          </c:trendline>
          <c:cat>
            <c:strRef>
              <c:f>CMO_Pivot!$G$41:$G$44</c:f>
              <c:strCache>
                <c:ptCount val="3"/>
                <c:pt idx="0">
                  <c:v>2022-Q2</c:v>
                </c:pt>
                <c:pt idx="1">
                  <c:v>2023-Q2</c:v>
                </c:pt>
                <c:pt idx="2">
                  <c:v>2024-Q2</c:v>
                </c:pt>
              </c:strCache>
            </c:strRef>
          </c:cat>
          <c:val>
            <c:numRef>
              <c:f>CMO_Pivot!$H$41:$H$44</c:f>
              <c:numCache>
                <c:formatCode>0</c:formatCode>
                <c:ptCount val="3"/>
                <c:pt idx="0">
                  <c:v>541.75</c:v>
                </c:pt>
                <c:pt idx="1">
                  <c:v>746.8596</c:v>
                </c:pt>
                <c:pt idx="2">
                  <c:v>1029.0311999999999</c:v>
                </c:pt>
              </c:numCache>
            </c:numRef>
          </c:val>
          <c:extLst>
            <c:ext xmlns:c16="http://schemas.microsoft.com/office/drawing/2014/chart" uri="{C3380CC4-5D6E-409C-BE32-E72D297353CC}">
              <c16:uniqueId val="{00000000-A1A2-4C75-965D-ABBC24B9DF15}"/>
            </c:ext>
          </c:extLst>
        </c:ser>
        <c:dLbls>
          <c:showLegendKey val="0"/>
          <c:showVal val="0"/>
          <c:showCatName val="0"/>
          <c:showSerName val="0"/>
          <c:showPercent val="0"/>
          <c:showBubbleSize val="0"/>
        </c:dLbls>
        <c:gapWidth val="219"/>
        <c:overlap val="-27"/>
        <c:axId val="466383984"/>
        <c:axId val="793823232"/>
      </c:barChart>
      <c:catAx>
        <c:axId val="46638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3823232"/>
        <c:crosses val="autoZero"/>
        <c:auto val="1"/>
        <c:lblAlgn val="ctr"/>
        <c:lblOffset val="100"/>
        <c:noMultiLvlLbl val="0"/>
      </c:catAx>
      <c:valAx>
        <c:axId val="7938232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638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4000">
          <a:schemeClr val="accent3">
            <a:lumMod val="40000"/>
            <a:lumOff val="60000"/>
          </a:schemeClr>
        </a:gs>
        <a:gs pos="100000">
          <a:schemeClr val="accent1">
            <a:lumMod val="45000"/>
            <a:lumOff val="55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CXO score card.xlsx]CMO_Pivot!PivotTable15</c:name>
    <c:fmtId val="0"/>
  </c:pivotSource>
  <c:chart>
    <c:autoTitleDeleted val="1"/>
    <c:pivotFmts>
      <c:pivotFmt>
        <c:idx val="0"/>
        <c:spPr>
          <a:solidFill>
            <a:srgbClr val="A56F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CMO_Pivot!$J$40</c:f>
              <c:strCache>
                <c:ptCount val="1"/>
                <c:pt idx="0">
                  <c:v>Total</c:v>
                </c:pt>
              </c:strCache>
            </c:strRef>
          </c:tx>
          <c:spPr>
            <a:solidFill>
              <a:srgbClr val="A56FF5"/>
            </a:solidFill>
            <a:ln>
              <a:noFill/>
            </a:ln>
            <a:effectLst/>
          </c:spPr>
          <c:invertIfNegative val="0"/>
          <c:trendline>
            <c:spPr>
              <a:ln w="19050" cap="rnd">
                <a:solidFill>
                  <a:schemeClr val="accent1"/>
                </a:solidFill>
                <a:prstDash val="sysDot"/>
              </a:ln>
              <a:effectLst/>
            </c:spPr>
            <c:trendlineType val="linear"/>
            <c:dispRSqr val="0"/>
            <c:dispEq val="0"/>
          </c:trendline>
          <c:cat>
            <c:strRef>
              <c:f>CMO_Pivot!$I$41:$I$44</c:f>
              <c:strCache>
                <c:ptCount val="3"/>
                <c:pt idx="0">
                  <c:v>2022-Q2</c:v>
                </c:pt>
                <c:pt idx="1">
                  <c:v>2023-Q2</c:v>
                </c:pt>
                <c:pt idx="2">
                  <c:v>2024-Q2</c:v>
                </c:pt>
              </c:strCache>
            </c:strRef>
          </c:cat>
          <c:val>
            <c:numRef>
              <c:f>CMO_Pivot!$J$41:$J$44</c:f>
              <c:numCache>
                <c:formatCode>0.00</c:formatCode>
                <c:ptCount val="3"/>
                <c:pt idx="0">
                  <c:v>8.5279187817258892E-2</c:v>
                </c:pt>
                <c:pt idx="1">
                  <c:v>0.11022433132010355</c:v>
                </c:pt>
                <c:pt idx="2">
                  <c:v>0.14230064161319889</c:v>
                </c:pt>
              </c:numCache>
            </c:numRef>
          </c:val>
          <c:extLst>
            <c:ext xmlns:c16="http://schemas.microsoft.com/office/drawing/2014/chart" uri="{C3380CC4-5D6E-409C-BE32-E72D297353CC}">
              <c16:uniqueId val="{00000000-6C95-45AC-A888-66488D305F94}"/>
            </c:ext>
          </c:extLst>
        </c:ser>
        <c:dLbls>
          <c:showLegendKey val="0"/>
          <c:showVal val="0"/>
          <c:showCatName val="0"/>
          <c:showSerName val="0"/>
          <c:showPercent val="0"/>
          <c:showBubbleSize val="0"/>
        </c:dLbls>
        <c:gapWidth val="219"/>
        <c:overlap val="-27"/>
        <c:axId val="1958523952"/>
        <c:axId val="793834640"/>
      </c:barChart>
      <c:catAx>
        <c:axId val="195852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93834640"/>
        <c:crosses val="autoZero"/>
        <c:auto val="1"/>
        <c:lblAlgn val="ctr"/>
        <c:lblOffset val="100"/>
        <c:noMultiLvlLbl val="0"/>
      </c:catAx>
      <c:valAx>
        <c:axId val="7938346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5852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4000">
          <a:schemeClr val="accent3">
            <a:lumMod val="40000"/>
            <a:lumOff val="60000"/>
          </a:schemeClr>
        </a:gs>
        <a:gs pos="100000">
          <a:schemeClr val="accent1">
            <a:lumMod val="45000"/>
            <a:lumOff val="55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CXO score card.xlsx]CEO Pivot!PivotTable4</c:name>
    <c:fmtId val="21"/>
  </c:pivotSource>
  <c:chart>
    <c:autoTitleDeleted val="1"/>
    <c:pivotFmts>
      <c:pivotFmt>
        <c:idx val="0"/>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'CEO Pivot'!$D$26</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6"/>
                </a:solidFill>
                <a:prstDash val="sysDash"/>
              </a:ln>
              <a:effectLst/>
            </c:spPr>
            <c:trendlineType val="linear"/>
            <c:dispRSqr val="0"/>
            <c:dispEq val="0"/>
          </c:trendline>
          <c:cat>
            <c:strRef>
              <c:f>'CEO Pivot'!$C$27:$C$30</c:f>
              <c:strCache>
                <c:ptCount val="3"/>
                <c:pt idx="0">
                  <c:v>2022-Q2</c:v>
                </c:pt>
                <c:pt idx="1">
                  <c:v>2023-Q2</c:v>
                </c:pt>
                <c:pt idx="2">
                  <c:v>2024-Q2</c:v>
                </c:pt>
              </c:strCache>
            </c:strRef>
          </c:cat>
          <c:val>
            <c:numRef>
              <c:f>'CEO Pivot'!$D$27:$D$30</c:f>
              <c:numCache>
                <c:formatCode>0%</c:formatCode>
                <c:ptCount val="3"/>
                <c:pt idx="0">
                  <c:v>0.16</c:v>
                </c:pt>
                <c:pt idx="1">
                  <c:v>0.2</c:v>
                </c:pt>
                <c:pt idx="2">
                  <c:v>0.24</c:v>
                </c:pt>
              </c:numCache>
            </c:numRef>
          </c:val>
          <c:extLst>
            <c:ext xmlns:c16="http://schemas.microsoft.com/office/drawing/2014/chart" uri="{C3380CC4-5D6E-409C-BE32-E72D297353CC}">
              <c16:uniqueId val="{00000000-470E-42BD-B16F-662ED24DBB69}"/>
            </c:ext>
          </c:extLst>
        </c:ser>
        <c:dLbls>
          <c:dLblPos val="outEnd"/>
          <c:showLegendKey val="0"/>
          <c:showVal val="1"/>
          <c:showCatName val="0"/>
          <c:showSerName val="0"/>
          <c:showPercent val="0"/>
          <c:showBubbleSize val="0"/>
        </c:dLbls>
        <c:gapWidth val="444"/>
        <c:overlap val="-90"/>
        <c:axId val="343104416"/>
        <c:axId val="1144652240"/>
      </c:barChart>
      <c:catAx>
        <c:axId val="34310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44652240"/>
        <c:crosses val="autoZero"/>
        <c:auto val="1"/>
        <c:lblAlgn val="ctr"/>
        <c:lblOffset val="100"/>
        <c:noMultiLvlLbl val="0"/>
      </c:catAx>
      <c:valAx>
        <c:axId val="1144652240"/>
        <c:scaling>
          <c:orientation val="minMax"/>
        </c:scaling>
        <c:delete val="1"/>
        <c:axPos val="l"/>
        <c:numFmt formatCode="0%" sourceLinked="1"/>
        <c:majorTickMark val="none"/>
        <c:minorTickMark val="none"/>
        <c:tickLblPos val="nextTo"/>
        <c:crossAx val="34310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4">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CXO score card.xlsx]CEO Pivot!PivotTable5</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'CEO Pivot'!$F$26</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'CEO Pivot'!$E$27:$E$30</c:f>
              <c:strCache>
                <c:ptCount val="3"/>
                <c:pt idx="0">
                  <c:v>2022-Q2</c:v>
                </c:pt>
                <c:pt idx="1">
                  <c:v>2023-Q2</c:v>
                </c:pt>
                <c:pt idx="2">
                  <c:v>2024-Q2</c:v>
                </c:pt>
              </c:strCache>
            </c:strRef>
          </c:cat>
          <c:val>
            <c:numRef>
              <c:f>'CEO Pivot'!$F$27:$F$30</c:f>
              <c:numCache>
                <c:formatCode>#,##0</c:formatCode>
                <c:ptCount val="3"/>
                <c:pt idx="0">
                  <c:v>73500</c:v>
                </c:pt>
                <c:pt idx="1">
                  <c:v>87500</c:v>
                </c:pt>
                <c:pt idx="2">
                  <c:v>101500</c:v>
                </c:pt>
              </c:numCache>
            </c:numRef>
          </c:val>
          <c:extLst>
            <c:ext xmlns:c16="http://schemas.microsoft.com/office/drawing/2014/chart" uri="{C3380CC4-5D6E-409C-BE32-E72D297353CC}">
              <c16:uniqueId val="{00000000-B6DB-430C-9DDD-914B64E186BF}"/>
            </c:ext>
          </c:extLst>
        </c:ser>
        <c:dLbls>
          <c:dLblPos val="outEnd"/>
          <c:showLegendKey val="0"/>
          <c:showVal val="1"/>
          <c:showCatName val="0"/>
          <c:showSerName val="0"/>
          <c:showPercent val="0"/>
          <c:showBubbleSize val="0"/>
        </c:dLbls>
        <c:gapWidth val="444"/>
        <c:overlap val="-90"/>
        <c:axId val="906682640"/>
        <c:axId val="1033965600"/>
      </c:barChart>
      <c:catAx>
        <c:axId val="906682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33965600"/>
        <c:crosses val="autoZero"/>
        <c:auto val="1"/>
        <c:lblAlgn val="ctr"/>
        <c:lblOffset val="100"/>
        <c:noMultiLvlLbl val="0"/>
      </c:catAx>
      <c:valAx>
        <c:axId val="1033965600"/>
        <c:scaling>
          <c:orientation val="minMax"/>
        </c:scaling>
        <c:delete val="1"/>
        <c:axPos val="l"/>
        <c:numFmt formatCode="#,##0" sourceLinked="1"/>
        <c:majorTickMark val="none"/>
        <c:minorTickMark val="none"/>
        <c:tickLblPos val="nextTo"/>
        <c:crossAx val="90668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Pivot CXO score card.xlsx]CEO Pivot!PivotTable6</c:name>
    <c:fmtId val="40"/>
  </c:pivotSource>
  <c:chart>
    <c:autoTitleDeleted val="1"/>
    <c:pivotFmts>
      <c:pivotFmt>
        <c:idx val="0"/>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'CEO Pivot'!$H$26</c:f>
              <c:strCache>
                <c:ptCount val="1"/>
                <c:pt idx="0">
                  <c:v>Total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4"/>
                </a:solidFill>
                <a:prstDash val="sysDash"/>
              </a:ln>
              <a:effectLst/>
            </c:spPr>
            <c:trendlineType val="linear"/>
            <c:dispRSqr val="0"/>
            <c:dispEq val="0"/>
          </c:trendline>
          <c:cat>
            <c:strRef>
              <c:f>'CEO Pivot'!$G$27:$G$30</c:f>
              <c:strCache>
                <c:ptCount val="3"/>
                <c:pt idx="0">
                  <c:v>2022-Q2</c:v>
                </c:pt>
                <c:pt idx="1">
                  <c:v>2023-Q2</c:v>
                </c:pt>
                <c:pt idx="2">
                  <c:v>2024-Q2</c:v>
                </c:pt>
              </c:strCache>
            </c:strRef>
          </c:cat>
          <c:val>
            <c:numRef>
              <c:f>'CEO Pivot'!$H$27:$H$30</c:f>
              <c:numCache>
                <c:formatCode>#,##0</c:formatCode>
                <c:ptCount val="3"/>
                <c:pt idx="0">
                  <c:v>38850</c:v>
                </c:pt>
                <c:pt idx="1">
                  <c:v>66713</c:v>
                </c:pt>
                <c:pt idx="2">
                  <c:v>145471</c:v>
                </c:pt>
              </c:numCache>
            </c:numRef>
          </c:val>
          <c:extLst>
            <c:ext xmlns:c16="http://schemas.microsoft.com/office/drawing/2014/chart" uri="{C3380CC4-5D6E-409C-BE32-E72D297353CC}">
              <c16:uniqueId val="{00000000-5191-4F77-BB6F-F83BB73CE474}"/>
            </c:ext>
          </c:extLst>
        </c:ser>
        <c:dLbls>
          <c:dLblPos val="outEnd"/>
          <c:showLegendKey val="0"/>
          <c:showVal val="1"/>
          <c:showCatName val="0"/>
          <c:showSerName val="0"/>
          <c:showPercent val="0"/>
          <c:showBubbleSize val="0"/>
        </c:dLbls>
        <c:gapWidth val="444"/>
        <c:overlap val="-90"/>
        <c:axId val="379201328"/>
        <c:axId val="1033973536"/>
      </c:barChart>
      <c:catAx>
        <c:axId val="37920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33973536"/>
        <c:crosses val="autoZero"/>
        <c:auto val="1"/>
        <c:lblAlgn val="ctr"/>
        <c:lblOffset val="100"/>
        <c:noMultiLvlLbl val="0"/>
      </c:catAx>
      <c:valAx>
        <c:axId val="1033973536"/>
        <c:scaling>
          <c:orientation val="minMax"/>
        </c:scaling>
        <c:delete val="1"/>
        <c:axPos val="l"/>
        <c:numFmt formatCode="#,##0" sourceLinked="1"/>
        <c:majorTickMark val="none"/>
        <c:minorTickMark val="none"/>
        <c:tickLblPos val="nextTo"/>
        <c:crossAx val="37920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Pivot CXO score card.xlsx]CFO_Pivot!PivotTable2</c:name>
    <c:fmtId val="1"/>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CFO_Pivot!$B$37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trendline>
            <c:spPr>
              <a:ln w="19050" cap="rnd">
                <a:solidFill>
                  <a:schemeClr val="accent6"/>
                </a:solidFill>
                <a:prstDash val="sysDash"/>
              </a:ln>
              <a:effectLst/>
            </c:spPr>
            <c:trendlineType val="linear"/>
            <c:dispRSqr val="0"/>
            <c:dispEq val="0"/>
          </c:trendline>
          <c:cat>
            <c:strRef>
              <c:f>CFO_Pivot!$A$38:$A$41</c:f>
              <c:strCache>
                <c:ptCount val="3"/>
                <c:pt idx="0">
                  <c:v>2022-Q1</c:v>
                </c:pt>
                <c:pt idx="1">
                  <c:v>2023-Q1</c:v>
                </c:pt>
                <c:pt idx="2">
                  <c:v>2024-Q1</c:v>
                </c:pt>
              </c:strCache>
            </c:strRef>
          </c:cat>
          <c:val>
            <c:numRef>
              <c:f>CFO_Pivot!$B$38:$B$41</c:f>
              <c:numCache>
                <c:formatCode>0%</c:formatCode>
                <c:ptCount val="3"/>
                <c:pt idx="0">
                  <c:v>0.2</c:v>
                </c:pt>
                <c:pt idx="1">
                  <c:v>0.24</c:v>
                </c:pt>
                <c:pt idx="2">
                  <c:v>0.28000000000000003</c:v>
                </c:pt>
              </c:numCache>
            </c:numRef>
          </c:val>
          <c:extLst>
            <c:ext xmlns:c16="http://schemas.microsoft.com/office/drawing/2014/chart" uri="{C3380CC4-5D6E-409C-BE32-E72D297353CC}">
              <c16:uniqueId val="{00000000-3052-4BD9-823D-B52B22B746E2}"/>
            </c:ext>
          </c:extLst>
        </c:ser>
        <c:dLbls>
          <c:showLegendKey val="0"/>
          <c:showVal val="0"/>
          <c:showCatName val="0"/>
          <c:showSerName val="0"/>
          <c:showPercent val="0"/>
          <c:showBubbleSize val="0"/>
        </c:dLbls>
        <c:gapWidth val="100"/>
        <c:overlap val="-24"/>
        <c:axId val="632142224"/>
        <c:axId val="627353152"/>
      </c:barChart>
      <c:catAx>
        <c:axId val="632142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7353152"/>
        <c:crosses val="autoZero"/>
        <c:auto val="1"/>
        <c:lblAlgn val="ctr"/>
        <c:lblOffset val="100"/>
        <c:noMultiLvlLbl val="0"/>
      </c:catAx>
      <c:valAx>
        <c:axId val="62735315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21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Pivot CXO score card.xlsx]CFO_Pivot!PivotTable3</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CFO_Pivot!$D$37</c:f>
              <c:strCache>
                <c:ptCount val="1"/>
                <c:pt idx="0">
                  <c:v>Total</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CFO_Pivot!$C$38:$C$41</c:f>
              <c:strCache>
                <c:ptCount val="3"/>
                <c:pt idx="0">
                  <c:v>2022-Q1</c:v>
                </c:pt>
                <c:pt idx="1">
                  <c:v>2023-Q1</c:v>
                </c:pt>
                <c:pt idx="2">
                  <c:v>2024-Q1</c:v>
                </c:pt>
              </c:strCache>
            </c:strRef>
          </c:cat>
          <c:val>
            <c:numRef>
              <c:f>CFO_Pivot!$D$38:$D$41</c:f>
              <c:numCache>
                <c:formatCode>0%</c:formatCode>
                <c:ptCount val="3"/>
                <c:pt idx="0">
                  <c:v>0.15</c:v>
                </c:pt>
                <c:pt idx="1">
                  <c:v>0.19</c:v>
                </c:pt>
                <c:pt idx="2">
                  <c:v>0.23</c:v>
                </c:pt>
              </c:numCache>
            </c:numRef>
          </c:val>
          <c:extLst>
            <c:ext xmlns:c16="http://schemas.microsoft.com/office/drawing/2014/chart" uri="{C3380CC4-5D6E-409C-BE32-E72D297353CC}">
              <c16:uniqueId val="{00000000-87BC-4545-B96F-5FA9F74D41B8}"/>
            </c:ext>
          </c:extLst>
        </c:ser>
        <c:dLbls>
          <c:showLegendKey val="0"/>
          <c:showVal val="0"/>
          <c:showCatName val="0"/>
          <c:showSerName val="0"/>
          <c:showPercent val="0"/>
          <c:showBubbleSize val="0"/>
        </c:dLbls>
        <c:gapWidth val="219"/>
        <c:overlap val="-27"/>
        <c:axId val="462334752"/>
        <c:axId val="629838112"/>
      </c:barChart>
      <c:catAx>
        <c:axId val="46233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38112"/>
        <c:crosses val="autoZero"/>
        <c:auto val="1"/>
        <c:lblAlgn val="ctr"/>
        <c:lblOffset val="100"/>
        <c:noMultiLvlLbl val="0"/>
      </c:catAx>
      <c:valAx>
        <c:axId val="6298381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3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CXO score card.xlsx]CFO_Pivot!PivotTable4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CFO_Pivot!$F$37</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CFO_Pivot!$E$38:$E$41</c:f>
              <c:strCache>
                <c:ptCount val="3"/>
                <c:pt idx="0">
                  <c:v>2022-Q1</c:v>
                </c:pt>
                <c:pt idx="1">
                  <c:v>2023-Q1</c:v>
                </c:pt>
                <c:pt idx="2">
                  <c:v>2024-Q1</c:v>
                </c:pt>
              </c:strCache>
            </c:strRef>
          </c:cat>
          <c:val>
            <c:numRef>
              <c:f>CFO_Pivot!$F$38:$F$41</c:f>
              <c:numCache>
                <c:formatCode>General</c:formatCode>
                <c:ptCount val="3"/>
                <c:pt idx="0">
                  <c:v>100</c:v>
                </c:pt>
                <c:pt idx="1">
                  <c:v>120</c:v>
                </c:pt>
                <c:pt idx="2">
                  <c:v>140</c:v>
                </c:pt>
              </c:numCache>
            </c:numRef>
          </c:val>
          <c:extLst>
            <c:ext xmlns:c16="http://schemas.microsoft.com/office/drawing/2014/chart" uri="{C3380CC4-5D6E-409C-BE32-E72D297353CC}">
              <c16:uniqueId val="{00000000-316A-40C4-A0B3-EC715AE47AA5}"/>
            </c:ext>
          </c:extLst>
        </c:ser>
        <c:dLbls>
          <c:showLegendKey val="0"/>
          <c:showVal val="0"/>
          <c:showCatName val="0"/>
          <c:showSerName val="0"/>
          <c:showPercent val="0"/>
          <c:showBubbleSize val="0"/>
        </c:dLbls>
        <c:gapWidth val="219"/>
        <c:overlap val="-27"/>
        <c:axId val="536787152"/>
        <c:axId val="457596720"/>
      </c:barChart>
      <c:catAx>
        <c:axId val="53678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96720"/>
        <c:crosses val="autoZero"/>
        <c:auto val="1"/>
        <c:lblAlgn val="ctr"/>
        <c:lblOffset val="100"/>
        <c:noMultiLvlLbl val="0"/>
      </c:catAx>
      <c:valAx>
        <c:axId val="45759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787152"/>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Pivot CXO score card.xlsx]COO_Pivot!PivotTable6</c:name>
    <c:fmtId val="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COO_Pivot!$B$36</c:f>
              <c:strCache>
                <c:ptCount val="1"/>
                <c:pt idx="0">
                  <c:v>Total</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dispRSqr val="0"/>
            <c:dispEq val="0"/>
          </c:trendline>
          <c:cat>
            <c:strRef>
              <c:f>COO_Pivot!$A$37:$A$40</c:f>
              <c:strCache>
                <c:ptCount val="3"/>
                <c:pt idx="0">
                  <c:v>2022-Q1</c:v>
                </c:pt>
                <c:pt idx="1">
                  <c:v>2023-Q1</c:v>
                </c:pt>
                <c:pt idx="2">
                  <c:v>2024-Q1</c:v>
                </c:pt>
              </c:strCache>
            </c:strRef>
          </c:cat>
          <c:val>
            <c:numRef>
              <c:f>COO_Pivot!$B$37:$B$40</c:f>
              <c:numCache>
                <c:formatCode>General</c:formatCode>
                <c:ptCount val="3"/>
                <c:pt idx="0">
                  <c:v>10</c:v>
                </c:pt>
                <c:pt idx="1">
                  <c:v>9.1999999999999993</c:v>
                </c:pt>
                <c:pt idx="2">
                  <c:v>8.4</c:v>
                </c:pt>
              </c:numCache>
            </c:numRef>
          </c:val>
          <c:extLst>
            <c:ext xmlns:c16="http://schemas.microsoft.com/office/drawing/2014/chart" uri="{C3380CC4-5D6E-409C-BE32-E72D297353CC}">
              <c16:uniqueId val="{00000000-455D-4126-A2B2-44DE99171BF5}"/>
            </c:ext>
          </c:extLst>
        </c:ser>
        <c:dLbls>
          <c:showLegendKey val="0"/>
          <c:showVal val="0"/>
          <c:showCatName val="0"/>
          <c:showSerName val="0"/>
          <c:showPercent val="0"/>
          <c:showBubbleSize val="0"/>
        </c:dLbls>
        <c:gapWidth val="219"/>
        <c:overlap val="-27"/>
        <c:axId val="631132304"/>
        <c:axId val="703736720"/>
      </c:barChart>
      <c:catAx>
        <c:axId val="63113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36720"/>
        <c:crosses val="autoZero"/>
        <c:auto val="1"/>
        <c:lblAlgn val="ctr"/>
        <c:lblOffset val="100"/>
        <c:noMultiLvlLbl val="0"/>
      </c:catAx>
      <c:valAx>
        <c:axId val="70373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4000">
          <a:schemeClr val="accent1">
            <a:lumMod val="20000"/>
            <a:lumOff val="80000"/>
          </a:schemeClr>
        </a:gs>
        <a:gs pos="100000">
          <a:schemeClr val="accent1">
            <a:lumMod val="45000"/>
            <a:lumOff val="5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Pivot CXO score card.xlsx]COO_Pivot!PivotTable7</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62651379103927"/>
          <c:y val="0.18288489339902031"/>
          <c:w val="0.715502141179721"/>
          <c:h val="0.56175090413163598"/>
        </c:manualLayout>
      </c:layout>
      <c:barChart>
        <c:barDir val="col"/>
        <c:grouping val="clustered"/>
        <c:varyColors val="0"/>
        <c:ser>
          <c:idx val="0"/>
          <c:order val="0"/>
          <c:tx>
            <c:strRef>
              <c:f>COO_Pivot!$D$36</c:f>
              <c:strCache>
                <c:ptCount val="1"/>
                <c:pt idx="0">
                  <c:v>Total</c:v>
                </c:pt>
              </c:strCache>
            </c:strRef>
          </c:tx>
          <c:spPr>
            <a:solidFill>
              <a:schemeClr val="accent6"/>
            </a:solidFill>
            <a:ln>
              <a:noFill/>
            </a:ln>
            <a:effectLst/>
          </c:spPr>
          <c:invertIfNegative val="0"/>
          <c:trendline>
            <c:spPr>
              <a:ln w="19050" cap="rnd">
                <a:solidFill>
                  <a:schemeClr val="accent6"/>
                </a:solidFill>
                <a:prstDash val="sysDot"/>
              </a:ln>
              <a:effectLst/>
            </c:spPr>
            <c:trendlineType val="linear"/>
            <c:dispRSqr val="0"/>
            <c:dispEq val="0"/>
          </c:trendline>
          <c:cat>
            <c:strRef>
              <c:f>COO_Pivot!$C$37:$C$40</c:f>
              <c:strCache>
                <c:ptCount val="3"/>
                <c:pt idx="0">
                  <c:v>2022-Q1</c:v>
                </c:pt>
                <c:pt idx="1">
                  <c:v>2023-Q1</c:v>
                </c:pt>
                <c:pt idx="2">
                  <c:v>2024-Q1</c:v>
                </c:pt>
              </c:strCache>
            </c:strRef>
          </c:cat>
          <c:val>
            <c:numRef>
              <c:f>COO_Pivot!$D$37:$D$40</c:f>
              <c:numCache>
                <c:formatCode>General</c:formatCode>
                <c:ptCount val="3"/>
                <c:pt idx="0">
                  <c:v>70000</c:v>
                </c:pt>
                <c:pt idx="1">
                  <c:v>64400.000000000007</c:v>
                </c:pt>
                <c:pt idx="2">
                  <c:v>58800</c:v>
                </c:pt>
              </c:numCache>
            </c:numRef>
          </c:val>
          <c:extLst>
            <c:ext xmlns:c16="http://schemas.microsoft.com/office/drawing/2014/chart" uri="{C3380CC4-5D6E-409C-BE32-E72D297353CC}">
              <c16:uniqueId val="{00000000-84A6-4686-8061-464FEBDB1538}"/>
            </c:ext>
          </c:extLst>
        </c:ser>
        <c:dLbls>
          <c:showLegendKey val="0"/>
          <c:showVal val="0"/>
          <c:showCatName val="0"/>
          <c:showSerName val="0"/>
          <c:showPercent val="0"/>
          <c:showBubbleSize val="0"/>
        </c:dLbls>
        <c:gapWidth val="219"/>
        <c:overlap val="-27"/>
        <c:axId val="642781776"/>
        <c:axId val="629835632"/>
      </c:barChart>
      <c:catAx>
        <c:axId val="64278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35632"/>
        <c:crosses val="autoZero"/>
        <c:auto val="1"/>
        <c:lblAlgn val="ctr"/>
        <c:lblOffset val="100"/>
        <c:noMultiLvlLbl val="0"/>
      </c:catAx>
      <c:valAx>
        <c:axId val="629835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8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4000">
          <a:schemeClr val="accent1">
            <a:lumMod val="20000"/>
            <a:lumOff val="80000"/>
          </a:schemeClr>
        </a:gs>
        <a:gs pos="100000">
          <a:schemeClr val="accent1">
            <a:lumMod val="45000"/>
            <a:lumOff val="5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18153</xdr:rowOff>
    </xdr:from>
    <xdr:to>
      <xdr:col>1</xdr:col>
      <xdr:colOff>781050</xdr:colOff>
      <xdr:row>8</xdr:row>
      <xdr:rowOff>182880</xdr:rowOff>
    </xdr:to>
    <mc:AlternateContent xmlns:mc="http://schemas.openxmlformats.org/markup-compatibility/2006" xmlns:a14="http://schemas.microsoft.com/office/drawing/2010/main">
      <mc:Choice Requires="a14">
        <xdr:graphicFrame macro="">
          <xdr:nvGraphicFramePr>
            <xdr:cNvPr id="2" name="Trends">
              <a:extLst>
                <a:ext uri="{FF2B5EF4-FFF2-40B4-BE49-F238E27FC236}">
                  <a16:creationId xmlns:a16="http://schemas.microsoft.com/office/drawing/2014/main" id="{0B351751-D2A6-AB0F-2BDD-B285BA94714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Trends"/>
            </a:graphicData>
          </a:graphic>
        </xdr:graphicFrame>
      </mc:Choice>
      <mc:Fallback xmlns="">
        <xdr:sp macro="" textlink="">
          <xdr:nvSpPr>
            <xdr:cNvPr id="0" name=""/>
            <xdr:cNvSpPr>
              <a:spLocks noTextEdit="1"/>
            </xdr:cNvSpPr>
          </xdr:nvSpPr>
          <xdr:spPr>
            <a:xfrm>
              <a:off x="0" y="383913"/>
              <a:ext cx="1794510" cy="896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781050</xdr:colOff>
      <xdr:row>4</xdr:row>
      <xdr:rowOff>0</xdr:rowOff>
    </xdr:from>
    <xdr:to>
      <xdr:col>3</xdr:col>
      <xdr:colOff>659130</xdr:colOff>
      <xdr:row>9</xdr:row>
      <xdr:rowOff>0</xdr:rowOff>
    </xdr:to>
    <xdr:grpSp>
      <xdr:nvGrpSpPr>
        <xdr:cNvPr id="10" name="Group 9">
          <a:extLst>
            <a:ext uri="{FF2B5EF4-FFF2-40B4-BE49-F238E27FC236}">
              <a16:creationId xmlns:a16="http://schemas.microsoft.com/office/drawing/2014/main" id="{6008F9FC-A344-AFDF-A874-F241ECE33A6C}"/>
            </a:ext>
          </a:extLst>
        </xdr:cNvPr>
        <xdr:cNvGrpSpPr/>
      </xdr:nvGrpSpPr>
      <xdr:grpSpPr>
        <a:xfrm>
          <a:off x="1794510" y="822960"/>
          <a:ext cx="1905000" cy="922020"/>
          <a:chOff x="2872740" y="205077"/>
          <a:chExt cx="1150620" cy="945543"/>
        </a:xfrm>
        <a:gradFill flip="none" rotWithShape="1">
          <a:gsLst>
            <a:gs pos="24000">
              <a:srgbClr val="FF0000"/>
            </a:gs>
            <a:gs pos="0">
              <a:schemeClr val="accent4">
                <a:lumMod val="67000"/>
              </a:schemeClr>
            </a:gs>
            <a:gs pos="48000">
              <a:schemeClr val="accent4">
                <a:lumMod val="97000"/>
                <a:lumOff val="3000"/>
              </a:schemeClr>
            </a:gs>
            <a:gs pos="100000">
              <a:schemeClr val="accent4">
                <a:lumMod val="60000"/>
                <a:lumOff val="40000"/>
              </a:schemeClr>
            </a:gs>
          </a:gsLst>
          <a:lin ang="2700000" scaled="1"/>
          <a:tileRect/>
        </a:gradFill>
      </xdr:grpSpPr>
      <xdr:sp macro="" textlink="$B$23">
        <xdr:nvSpPr>
          <xdr:cNvPr id="6" name="Rectangle 5">
            <a:extLst>
              <a:ext uri="{FF2B5EF4-FFF2-40B4-BE49-F238E27FC236}">
                <a16:creationId xmlns:a16="http://schemas.microsoft.com/office/drawing/2014/main" id="{6C3FBBC4-6F87-49E1-33D8-9C4DF2FA797D}"/>
              </a:ext>
            </a:extLst>
          </xdr:cNvPr>
          <xdr:cNvSpPr/>
        </xdr:nvSpPr>
        <xdr:spPr>
          <a:xfrm>
            <a:off x="2872740" y="419100"/>
            <a:ext cx="1150620" cy="731520"/>
          </a:xfrm>
          <a:prstGeom prst="rect">
            <a:avLst/>
          </a:prstGeom>
          <a:grpFill/>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fld id="{1B7E75FB-82FB-49C4-9C3A-C3E15A3905D3}" type="TxLink">
              <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10%</a:t>
            </a:fld>
            <a:endParaRPr lang="en-US" sz="20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 name="TextBox 4">
            <a:extLst>
              <a:ext uri="{FF2B5EF4-FFF2-40B4-BE49-F238E27FC236}">
                <a16:creationId xmlns:a16="http://schemas.microsoft.com/office/drawing/2014/main" id="{B179B803-1B8A-4EF6-6DDB-1FB03DDE7078}"/>
              </a:ext>
            </a:extLst>
          </xdr:cNvPr>
          <xdr:cNvSpPr txBox="1"/>
        </xdr:nvSpPr>
        <xdr:spPr>
          <a:xfrm>
            <a:off x="2872740" y="205077"/>
            <a:ext cx="1150620" cy="401209"/>
          </a:xfrm>
          <a:prstGeom prst="rect">
            <a:avLst/>
          </a:prstGeom>
          <a:grpFill/>
          <a:ln>
            <a:noFill/>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noAutofit/>
          </a:bodyPr>
          <a:lstStyle/>
          <a:p>
            <a:r>
              <a:rPr lang="en-US" sz="1100" b="1" cap="none" spc="0">
                <a:ln w="0"/>
                <a:solidFill>
                  <a:schemeClr val="tx1"/>
                </a:solidFill>
                <a:effectLst>
                  <a:outerShdw blurRad="38100" dist="19050" dir="2700000" algn="tl" rotWithShape="0">
                    <a:schemeClr val="dk1">
                      <a:alpha val="40000"/>
                    </a:schemeClr>
                  </a:outerShdw>
                </a:effectLst>
              </a:rPr>
              <a:t>          </a:t>
            </a:r>
            <a:r>
              <a:rPr lang="en-US" sz="1100" b="1" cap="none" spc="0">
                <a:ln w="0"/>
                <a:solidFill>
                  <a:schemeClr val="bg2"/>
                </a:solidFill>
                <a:effectLst>
                  <a:outerShdw blurRad="38100" dist="19050" dir="2700000" algn="tl" rotWithShape="0">
                    <a:schemeClr val="dk1">
                      <a:alpha val="40000"/>
                    </a:schemeClr>
                  </a:outerShdw>
                </a:effectLst>
              </a:rPr>
              <a:t>Avg_</a:t>
            </a:r>
            <a:r>
              <a:rPr lang="en-US" sz="1100" b="1" cap="none" spc="0" baseline="0">
                <a:ln w="0"/>
                <a:solidFill>
                  <a:schemeClr val="bg2"/>
                </a:solidFill>
                <a:effectLst>
                  <a:outerShdw blurRad="38100" dist="19050" dir="2700000" algn="tl" rotWithShape="0">
                    <a:schemeClr val="dk1">
                      <a:alpha val="40000"/>
                    </a:schemeClr>
                  </a:outerShdw>
                </a:effectLst>
              </a:rPr>
              <a:t> Revenu</a:t>
            </a:r>
            <a:endParaRPr lang="en-US" sz="1100" b="1" cap="none" spc="0">
              <a:ln w="0"/>
              <a:solidFill>
                <a:schemeClr val="bg2"/>
              </a:solidFill>
              <a:effectLst>
                <a:outerShdw blurRad="38100" dist="19050" dir="2700000" algn="tl" rotWithShape="0">
                  <a:schemeClr val="dk1">
                    <a:alpha val="40000"/>
                  </a:schemeClr>
                </a:outerShdw>
              </a:effectLst>
            </a:endParaRPr>
          </a:p>
        </xdr:txBody>
      </xdr:sp>
    </xdr:grpSp>
    <xdr:clientData/>
  </xdr:twoCellAnchor>
  <xdr:twoCellAnchor>
    <xdr:from>
      <xdr:col>3</xdr:col>
      <xdr:colOff>659130</xdr:colOff>
      <xdr:row>4</xdr:row>
      <xdr:rowOff>0</xdr:rowOff>
    </xdr:from>
    <xdr:to>
      <xdr:col>5</xdr:col>
      <xdr:colOff>148590</xdr:colOff>
      <xdr:row>9</xdr:row>
      <xdr:rowOff>0</xdr:rowOff>
    </xdr:to>
    <xdr:grpSp>
      <xdr:nvGrpSpPr>
        <xdr:cNvPr id="35" name="Group 34">
          <a:extLst>
            <a:ext uri="{FF2B5EF4-FFF2-40B4-BE49-F238E27FC236}">
              <a16:creationId xmlns:a16="http://schemas.microsoft.com/office/drawing/2014/main" id="{45F1E25C-886D-3895-AB7C-2A46E005ACF6}"/>
            </a:ext>
          </a:extLst>
        </xdr:cNvPr>
        <xdr:cNvGrpSpPr/>
      </xdr:nvGrpSpPr>
      <xdr:grpSpPr>
        <a:xfrm>
          <a:off x="3699510" y="822960"/>
          <a:ext cx="1196340" cy="922020"/>
          <a:chOff x="2872740" y="205077"/>
          <a:chExt cx="1150620" cy="945543"/>
        </a:xfrm>
        <a:gradFill flip="none" rotWithShape="1">
          <a:gsLst>
            <a:gs pos="38000">
              <a:srgbClr val="00B050"/>
            </a:gs>
            <a:gs pos="0">
              <a:schemeClr val="accent4">
                <a:lumMod val="67000"/>
              </a:schemeClr>
            </a:gs>
            <a:gs pos="48000">
              <a:schemeClr val="accent4">
                <a:lumMod val="97000"/>
                <a:lumOff val="3000"/>
              </a:schemeClr>
            </a:gs>
            <a:gs pos="100000">
              <a:schemeClr val="accent4">
                <a:lumMod val="60000"/>
                <a:lumOff val="40000"/>
              </a:schemeClr>
            </a:gs>
          </a:gsLst>
          <a:lin ang="2700000" scaled="1"/>
          <a:tileRect/>
        </a:gradFill>
      </xdr:grpSpPr>
      <xdr:sp macro="" textlink="$C$23">
        <xdr:nvSpPr>
          <xdr:cNvPr id="36" name="Rectangle 35">
            <a:extLst>
              <a:ext uri="{FF2B5EF4-FFF2-40B4-BE49-F238E27FC236}">
                <a16:creationId xmlns:a16="http://schemas.microsoft.com/office/drawing/2014/main" id="{6979D2B5-C16C-B129-0109-2529180425EA}"/>
              </a:ext>
            </a:extLst>
          </xdr:cNvPr>
          <xdr:cNvSpPr/>
        </xdr:nvSpPr>
        <xdr:spPr>
          <a:xfrm>
            <a:off x="2872740" y="419100"/>
            <a:ext cx="1150620" cy="731520"/>
          </a:xfrm>
          <a:prstGeom prst="rect">
            <a:avLst/>
          </a:prstGeom>
          <a:grpFill/>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fld id="{A0787E91-1BCB-4AE4-9281-F3DA61544638}" type="TxLink">
              <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20%</a:t>
            </a:fld>
            <a:endPar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sp macro="" textlink="">
        <xdr:nvSpPr>
          <xdr:cNvPr id="37" name="TextBox 36">
            <a:extLst>
              <a:ext uri="{FF2B5EF4-FFF2-40B4-BE49-F238E27FC236}">
                <a16:creationId xmlns:a16="http://schemas.microsoft.com/office/drawing/2014/main" id="{6212DBAA-680B-43A8-CB41-DEE547C82C26}"/>
              </a:ext>
            </a:extLst>
          </xdr:cNvPr>
          <xdr:cNvSpPr txBox="1"/>
        </xdr:nvSpPr>
        <xdr:spPr>
          <a:xfrm>
            <a:off x="2872740" y="205077"/>
            <a:ext cx="1150620" cy="401209"/>
          </a:xfrm>
          <a:prstGeom prst="rect">
            <a:avLst/>
          </a:prstGeom>
          <a:grp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xdr:spPr>
        <xdr:style>
          <a:lnRef idx="1">
            <a:schemeClr val="accent2"/>
          </a:lnRef>
          <a:fillRef idx="3">
            <a:schemeClr val="accent2"/>
          </a:fillRef>
          <a:effectRef idx="2">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2000" b="1" i="0" u="none" strike="noStrike">
                <a:ln>
                  <a:solidFill>
                    <a:schemeClr val="bg2"/>
                  </a:solidFill>
                </a:ln>
                <a:solidFill>
                  <a:schemeClr val="bg1">
                    <a:lumMod val="95000"/>
                  </a:schemeClr>
                </a:solidFill>
                <a:latin typeface="Calibri"/>
                <a:ea typeface="Calibri"/>
                <a:cs typeface="Calibri"/>
              </a:rPr>
              <a:t>   </a:t>
            </a:r>
            <a:r>
              <a:rPr lang="en-US" sz="900" b="1" i="0" u="none" strike="noStrike">
                <a:ln>
                  <a:solidFill>
                    <a:schemeClr val="bg2"/>
                  </a:solidFill>
                </a:ln>
                <a:solidFill>
                  <a:schemeClr val="bg1">
                    <a:lumMod val="95000"/>
                  </a:schemeClr>
                </a:solidFill>
                <a:latin typeface="Calibri"/>
                <a:ea typeface="Calibri"/>
                <a:cs typeface="Calibri"/>
              </a:rPr>
              <a:t>Adv_Market</a:t>
            </a:r>
            <a:r>
              <a:rPr lang="en-US" sz="900" b="1" i="0" u="none" strike="noStrike" baseline="0">
                <a:ln>
                  <a:solidFill>
                    <a:schemeClr val="bg2"/>
                  </a:solidFill>
                </a:ln>
                <a:solidFill>
                  <a:schemeClr val="bg1">
                    <a:lumMod val="95000"/>
                  </a:schemeClr>
                </a:solidFill>
                <a:latin typeface="Calibri"/>
                <a:ea typeface="Calibri"/>
                <a:cs typeface="Calibri"/>
              </a:rPr>
              <a:t> Share</a:t>
            </a:r>
            <a:endParaRPr lang="en-US" sz="2000" b="1" i="0" u="none" strike="noStrike">
              <a:ln>
                <a:solidFill>
                  <a:schemeClr val="bg2"/>
                </a:solidFill>
              </a:ln>
              <a:solidFill>
                <a:schemeClr val="bg1">
                  <a:lumMod val="95000"/>
                </a:schemeClr>
              </a:solidFill>
              <a:latin typeface="Calibri"/>
              <a:ea typeface="Calibri"/>
              <a:cs typeface="Calibri"/>
            </a:endParaRPr>
          </a:p>
        </xdr:txBody>
      </xdr:sp>
    </xdr:grpSp>
    <xdr:clientData/>
  </xdr:twoCellAnchor>
  <xdr:twoCellAnchor>
    <xdr:from>
      <xdr:col>5</xdr:col>
      <xdr:colOff>148590</xdr:colOff>
      <xdr:row>4</xdr:row>
      <xdr:rowOff>0</xdr:rowOff>
    </xdr:from>
    <xdr:to>
      <xdr:col>8</xdr:col>
      <xdr:colOff>0</xdr:colOff>
      <xdr:row>9</xdr:row>
      <xdr:rowOff>0</xdr:rowOff>
    </xdr:to>
    <xdr:grpSp>
      <xdr:nvGrpSpPr>
        <xdr:cNvPr id="38" name="Group 37">
          <a:extLst>
            <a:ext uri="{FF2B5EF4-FFF2-40B4-BE49-F238E27FC236}">
              <a16:creationId xmlns:a16="http://schemas.microsoft.com/office/drawing/2014/main" id="{2C7CC6D5-5F80-41A5-BF9E-E4B6D8C9710E}"/>
            </a:ext>
          </a:extLst>
        </xdr:cNvPr>
        <xdr:cNvGrpSpPr/>
      </xdr:nvGrpSpPr>
      <xdr:grpSpPr>
        <a:xfrm>
          <a:off x="4895850" y="822960"/>
          <a:ext cx="1901190" cy="922020"/>
          <a:chOff x="2872740" y="205077"/>
          <a:chExt cx="1150620" cy="945543"/>
        </a:xfrm>
        <a:gradFill flip="none" rotWithShape="1">
          <a:gsLst>
            <a:gs pos="27000">
              <a:srgbClr val="A56FF5"/>
            </a:gs>
            <a:gs pos="7000">
              <a:schemeClr val="accent4">
                <a:lumMod val="67000"/>
              </a:schemeClr>
            </a:gs>
            <a:gs pos="65000">
              <a:schemeClr val="accent4">
                <a:lumMod val="97000"/>
                <a:lumOff val="3000"/>
              </a:schemeClr>
            </a:gs>
            <a:gs pos="100000">
              <a:schemeClr val="accent4">
                <a:lumMod val="60000"/>
                <a:lumOff val="40000"/>
              </a:schemeClr>
            </a:gs>
          </a:gsLst>
          <a:lin ang="2700000" scaled="1"/>
          <a:tileRect/>
        </a:gradFill>
      </xdr:grpSpPr>
      <xdr:sp macro="" textlink="$D$23">
        <xdr:nvSpPr>
          <xdr:cNvPr id="39" name="Rectangle 38">
            <a:extLst>
              <a:ext uri="{FF2B5EF4-FFF2-40B4-BE49-F238E27FC236}">
                <a16:creationId xmlns:a16="http://schemas.microsoft.com/office/drawing/2014/main" id="{D5ABCE86-C7C3-8FAB-E286-54A4410D486A}"/>
              </a:ext>
            </a:extLst>
          </xdr:cNvPr>
          <xdr:cNvSpPr/>
        </xdr:nvSpPr>
        <xdr:spPr>
          <a:xfrm>
            <a:off x="2872740" y="419100"/>
            <a:ext cx="1150620" cy="731520"/>
          </a:xfrm>
          <a:prstGeom prst="rect">
            <a:avLst/>
          </a:prstGeom>
          <a:grpFill/>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fld id="{F22F26AB-6165-405E-8FC6-69D0BD5D2707}" type="TxLink">
              <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80%</a:t>
            </a:fld>
            <a:endPar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sp macro="" textlink="">
        <xdr:nvSpPr>
          <xdr:cNvPr id="40" name="TextBox 39">
            <a:extLst>
              <a:ext uri="{FF2B5EF4-FFF2-40B4-BE49-F238E27FC236}">
                <a16:creationId xmlns:a16="http://schemas.microsoft.com/office/drawing/2014/main" id="{40E343C9-5C71-8DDB-9E86-67406DA1F2AD}"/>
              </a:ext>
            </a:extLst>
          </xdr:cNvPr>
          <xdr:cNvSpPr txBox="1"/>
        </xdr:nvSpPr>
        <xdr:spPr>
          <a:xfrm>
            <a:off x="2872740" y="205077"/>
            <a:ext cx="1150620" cy="401209"/>
          </a:xfrm>
          <a:prstGeom prst="rect">
            <a:avLst/>
          </a:prstGeom>
          <a:grpFill/>
          <a:ln>
            <a:gradFill flip="none" rotWithShape="1">
              <a:gsLst>
                <a:gs pos="37000">
                  <a:schemeClr val="accent5">
                    <a:lumMod val="60000"/>
                    <a:lumOff val="40000"/>
                  </a:schemeClr>
                </a:gs>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xdr:spPr>
        <xdr:style>
          <a:lnRef idx="1">
            <a:schemeClr val="accent2"/>
          </a:lnRef>
          <a:fillRef idx="3">
            <a:schemeClr val="accent2"/>
          </a:fillRef>
          <a:effectRef idx="2">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2000" b="1" i="0" u="none" strike="noStrike">
                <a:ln>
                  <a:solidFill>
                    <a:schemeClr val="bg2"/>
                  </a:solidFill>
                </a:ln>
                <a:solidFill>
                  <a:schemeClr val="bg1">
                    <a:lumMod val="95000"/>
                  </a:schemeClr>
                </a:solidFill>
                <a:latin typeface="Calibri"/>
                <a:ea typeface="Calibri"/>
                <a:cs typeface="Calibri"/>
              </a:rPr>
              <a:t>   </a:t>
            </a:r>
            <a:r>
              <a:rPr lang="en-US" sz="900" b="1" i="0" u="none" strike="noStrike">
                <a:ln>
                  <a:solidFill>
                    <a:schemeClr val="bg2"/>
                  </a:solidFill>
                </a:ln>
                <a:solidFill>
                  <a:schemeClr val="bg1">
                    <a:lumMod val="95000"/>
                  </a:schemeClr>
                </a:solidFill>
                <a:latin typeface="Calibri"/>
                <a:ea typeface="Calibri"/>
                <a:cs typeface="Calibri"/>
              </a:rPr>
              <a:t>Employee</a:t>
            </a:r>
            <a:r>
              <a:rPr lang="en-US" sz="900" b="1" i="0" u="none" strike="noStrike" baseline="0">
                <a:ln>
                  <a:solidFill>
                    <a:schemeClr val="bg2"/>
                  </a:solidFill>
                </a:ln>
                <a:solidFill>
                  <a:schemeClr val="bg1">
                    <a:lumMod val="95000"/>
                  </a:schemeClr>
                </a:solidFill>
                <a:latin typeface="Calibri"/>
                <a:ea typeface="Calibri"/>
                <a:cs typeface="Calibri"/>
              </a:rPr>
              <a:t> Engagement</a:t>
            </a:r>
            <a:endParaRPr lang="en-US" sz="2000" b="1" i="0" u="none" strike="noStrike">
              <a:ln>
                <a:solidFill>
                  <a:schemeClr val="bg2"/>
                </a:solidFill>
              </a:ln>
              <a:solidFill>
                <a:schemeClr val="bg1">
                  <a:lumMod val="95000"/>
                </a:schemeClr>
              </a:solidFill>
              <a:latin typeface="Calibri"/>
              <a:ea typeface="Calibri"/>
              <a:cs typeface="Calibri"/>
            </a:endParaRPr>
          </a:p>
        </xdr:txBody>
      </xdr:sp>
    </xdr:grpSp>
    <xdr:clientData/>
  </xdr:twoCellAnchor>
  <xdr:twoCellAnchor>
    <xdr:from>
      <xdr:col>9</xdr:col>
      <xdr:colOff>845820</xdr:colOff>
      <xdr:row>4</xdr:row>
      <xdr:rowOff>0</xdr:rowOff>
    </xdr:from>
    <xdr:to>
      <xdr:col>11</xdr:col>
      <xdr:colOff>800100</xdr:colOff>
      <xdr:row>9</xdr:row>
      <xdr:rowOff>0</xdr:rowOff>
    </xdr:to>
    <xdr:grpSp>
      <xdr:nvGrpSpPr>
        <xdr:cNvPr id="41" name="Group 40">
          <a:extLst>
            <a:ext uri="{FF2B5EF4-FFF2-40B4-BE49-F238E27FC236}">
              <a16:creationId xmlns:a16="http://schemas.microsoft.com/office/drawing/2014/main" id="{7C94C5DE-5107-4C8B-A1C0-AB2BB792C042}"/>
            </a:ext>
          </a:extLst>
        </xdr:cNvPr>
        <xdr:cNvGrpSpPr/>
      </xdr:nvGrpSpPr>
      <xdr:grpSpPr>
        <a:xfrm>
          <a:off x="8534400" y="822960"/>
          <a:ext cx="1737360" cy="922020"/>
          <a:chOff x="2872740" y="205077"/>
          <a:chExt cx="1150620" cy="945543"/>
        </a:xfrm>
        <a:gradFill flip="none" rotWithShape="1">
          <a:gsLst>
            <a:gs pos="38000">
              <a:srgbClr val="00B050"/>
            </a:gs>
            <a:gs pos="0">
              <a:schemeClr val="accent4">
                <a:lumMod val="67000"/>
              </a:schemeClr>
            </a:gs>
            <a:gs pos="48000">
              <a:schemeClr val="accent4">
                <a:lumMod val="97000"/>
                <a:lumOff val="3000"/>
              </a:schemeClr>
            </a:gs>
            <a:gs pos="100000">
              <a:schemeClr val="accent4">
                <a:lumMod val="60000"/>
                <a:lumOff val="40000"/>
              </a:schemeClr>
            </a:gs>
          </a:gsLst>
          <a:lin ang="2700000" scaled="1"/>
          <a:tileRect/>
        </a:gradFill>
      </xdr:grpSpPr>
      <xdr:sp macro="" textlink="$F$23">
        <xdr:nvSpPr>
          <xdr:cNvPr id="42" name="Rectangle 41">
            <a:extLst>
              <a:ext uri="{FF2B5EF4-FFF2-40B4-BE49-F238E27FC236}">
                <a16:creationId xmlns:a16="http://schemas.microsoft.com/office/drawing/2014/main" id="{C14B46CC-CEC5-E1D5-9D55-0CBF14557E4B}"/>
              </a:ext>
            </a:extLst>
          </xdr:cNvPr>
          <xdr:cNvSpPr/>
        </xdr:nvSpPr>
        <xdr:spPr>
          <a:xfrm>
            <a:off x="2872740" y="419100"/>
            <a:ext cx="1150620" cy="731520"/>
          </a:xfrm>
          <a:prstGeom prst="rect">
            <a:avLst/>
          </a:prstGeom>
          <a:grpFill/>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fld id="{7AA08DF2-AFF8-4948-9FBD-29FC77B137E4}" type="TxLink">
              <a:rPr lang="en-US" sz="1800" b="1" i="0" u="none" strike="noStrike">
                <a:ln>
                  <a:solidFill>
                    <a:schemeClr val="bg2"/>
                  </a:solidFill>
                </a:ln>
                <a:solidFill>
                  <a:srgbClr val="000000"/>
                </a:solidFill>
                <a:latin typeface="Calibri"/>
                <a:ea typeface="Calibri"/>
                <a:cs typeface="Calibri"/>
              </a:rPr>
              <a:pPr marL="0" indent="0" algn="ctr"/>
              <a:t>513,534</a:t>
            </a:fld>
            <a:endParaRPr lang="en-US" sz="1800" b="1" i="0" u="none" strike="noStrike">
              <a:ln>
                <a:solidFill>
                  <a:schemeClr val="bg2"/>
                </a:solidFill>
              </a:ln>
              <a:solidFill>
                <a:schemeClr val="bg1">
                  <a:lumMod val="95000"/>
                </a:schemeClr>
              </a:solidFill>
              <a:latin typeface="Calibri"/>
              <a:ea typeface="Calibri"/>
              <a:cs typeface="Calibri"/>
            </a:endParaRPr>
          </a:p>
        </xdr:txBody>
      </xdr:sp>
      <xdr:sp macro="" textlink="">
        <xdr:nvSpPr>
          <xdr:cNvPr id="43" name="TextBox 42">
            <a:extLst>
              <a:ext uri="{FF2B5EF4-FFF2-40B4-BE49-F238E27FC236}">
                <a16:creationId xmlns:a16="http://schemas.microsoft.com/office/drawing/2014/main" id="{A600F12E-5AAB-EB97-F081-8EEA22E7A0EF}"/>
              </a:ext>
            </a:extLst>
          </xdr:cNvPr>
          <xdr:cNvSpPr txBox="1"/>
        </xdr:nvSpPr>
        <xdr:spPr>
          <a:xfrm>
            <a:off x="2872740" y="205077"/>
            <a:ext cx="1150620" cy="401209"/>
          </a:xfrm>
          <a:prstGeom prst="rect">
            <a:avLst/>
          </a:prstGeom>
          <a:grp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xdr:spPr>
        <xdr:style>
          <a:lnRef idx="1">
            <a:schemeClr val="accent2"/>
          </a:lnRef>
          <a:fillRef idx="3">
            <a:schemeClr val="accent2"/>
          </a:fillRef>
          <a:effectRef idx="2">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2000" b="1" i="0" u="none" strike="noStrike">
                <a:ln>
                  <a:solidFill>
                    <a:schemeClr val="bg2"/>
                  </a:solidFill>
                </a:ln>
                <a:solidFill>
                  <a:schemeClr val="bg1">
                    <a:lumMod val="95000"/>
                  </a:schemeClr>
                </a:solidFill>
                <a:latin typeface="Calibri"/>
                <a:ea typeface="Calibri"/>
                <a:cs typeface="Calibri"/>
              </a:rPr>
              <a:t>   </a:t>
            </a:r>
            <a:r>
              <a:rPr lang="en-US" sz="900" b="1" i="0" u="none" strike="noStrike">
                <a:ln>
                  <a:solidFill>
                    <a:schemeClr val="bg2"/>
                  </a:solidFill>
                </a:ln>
                <a:solidFill>
                  <a:schemeClr val="bg1">
                    <a:lumMod val="95000"/>
                  </a:schemeClr>
                </a:solidFill>
                <a:latin typeface="Calibri"/>
                <a:ea typeface="Calibri"/>
                <a:cs typeface="Calibri"/>
              </a:rPr>
              <a:t>Revenue</a:t>
            </a:r>
            <a:endParaRPr lang="en-US" sz="2000" b="1" i="0" u="none" strike="noStrike">
              <a:ln>
                <a:solidFill>
                  <a:schemeClr val="bg2"/>
                </a:solidFill>
              </a:ln>
              <a:solidFill>
                <a:schemeClr val="bg1">
                  <a:lumMod val="95000"/>
                </a:schemeClr>
              </a:solidFill>
              <a:latin typeface="Calibri"/>
              <a:ea typeface="Calibri"/>
              <a:cs typeface="Calibri"/>
            </a:endParaRPr>
          </a:p>
        </xdr:txBody>
      </xdr:sp>
    </xdr:grpSp>
    <xdr:clientData/>
  </xdr:twoCellAnchor>
  <xdr:twoCellAnchor>
    <xdr:from>
      <xdr:col>8</xdr:col>
      <xdr:colOff>0</xdr:colOff>
      <xdr:row>4</xdr:row>
      <xdr:rowOff>0</xdr:rowOff>
    </xdr:from>
    <xdr:to>
      <xdr:col>9</xdr:col>
      <xdr:colOff>845820</xdr:colOff>
      <xdr:row>9</xdr:row>
      <xdr:rowOff>0</xdr:rowOff>
    </xdr:to>
    <xdr:grpSp>
      <xdr:nvGrpSpPr>
        <xdr:cNvPr id="44" name="Group 43">
          <a:extLst>
            <a:ext uri="{FF2B5EF4-FFF2-40B4-BE49-F238E27FC236}">
              <a16:creationId xmlns:a16="http://schemas.microsoft.com/office/drawing/2014/main" id="{BF93BF83-3557-404E-B3C6-E61E4E381154}"/>
            </a:ext>
          </a:extLst>
        </xdr:cNvPr>
        <xdr:cNvGrpSpPr/>
      </xdr:nvGrpSpPr>
      <xdr:grpSpPr>
        <a:xfrm>
          <a:off x="6797040" y="822960"/>
          <a:ext cx="1737360" cy="922020"/>
          <a:chOff x="2872740" y="205077"/>
          <a:chExt cx="1150620" cy="945543"/>
        </a:xfrm>
        <a:gradFill flip="none" rotWithShape="1">
          <a:gsLst>
            <a:gs pos="46000">
              <a:schemeClr val="tx1">
                <a:lumMod val="50000"/>
                <a:lumOff val="50000"/>
              </a:schemeClr>
            </a:gs>
            <a:gs pos="0">
              <a:schemeClr val="accent4">
                <a:lumMod val="67000"/>
              </a:schemeClr>
            </a:gs>
            <a:gs pos="48000">
              <a:schemeClr val="accent4">
                <a:lumMod val="97000"/>
                <a:lumOff val="3000"/>
              </a:schemeClr>
            </a:gs>
            <a:gs pos="100000">
              <a:schemeClr val="accent4">
                <a:lumMod val="60000"/>
                <a:lumOff val="40000"/>
              </a:schemeClr>
            </a:gs>
          </a:gsLst>
          <a:lin ang="2700000" scaled="1"/>
          <a:tileRect/>
        </a:gradFill>
      </xdr:grpSpPr>
      <xdr:sp macro="" textlink="$E$23">
        <xdr:nvSpPr>
          <xdr:cNvPr id="45" name="Rectangle 44">
            <a:extLst>
              <a:ext uri="{FF2B5EF4-FFF2-40B4-BE49-F238E27FC236}">
                <a16:creationId xmlns:a16="http://schemas.microsoft.com/office/drawing/2014/main" id="{664855D3-2EA3-272D-F771-FD40E66D517B}"/>
              </a:ext>
            </a:extLst>
          </xdr:cNvPr>
          <xdr:cNvSpPr/>
        </xdr:nvSpPr>
        <xdr:spPr>
          <a:xfrm>
            <a:off x="2872740" y="419100"/>
            <a:ext cx="1150620" cy="731520"/>
          </a:xfrm>
          <a:prstGeom prst="rect">
            <a:avLst/>
          </a:prstGeom>
          <a:grpFill/>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fld id="{C1149B7B-22CA-4FC2-8CC9-C833180F6EA1}" type="TxLink">
              <a:rPr lang="en-US" sz="2400" b="1" i="0" u="none" strike="noStrike">
                <a:ln>
                  <a:solidFill>
                    <a:schemeClr val="bg2"/>
                  </a:solidFill>
                </a:ln>
                <a:solidFill>
                  <a:sysClr val="windowText" lastClr="000000"/>
                </a:solidFill>
                <a:latin typeface="Calibri"/>
                <a:ea typeface="Calibri"/>
                <a:cs typeface="Calibri"/>
              </a:rPr>
              <a:pPr marL="0" indent="0" algn="ctr"/>
              <a:t>92%</a:t>
            </a:fld>
            <a:endParaRPr lang="en-US" sz="2400" b="1" i="0" u="none" strike="noStrike">
              <a:ln>
                <a:solidFill>
                  <a:schemeClr val="bg2"/>
                </a:solidFill>
              </a:ln>
              <a:solidFill>
                <a:sysClr val="windowText" lastClr="000000"/>
              </a:solidFill>
              <a:latin typeface="Calibri"/>
              <a:ea typeface="Calibri"/>
              <a:cs typeface="Calibri"/>
            </a:endParaRPr>
          </a:p>
        </xdr:txBody>
      </xdr:sp>
      <xdr:sp macro="" textlink="">
        <xdr:nvSpPr>
          <xdr:cNvPr id="46" name="TextBox 45">
            <a:extLst>
              <a:ext uri="{FF2B5EF4-FFF2-40B4-BE49-F238E27FC236}">
                <a16:creationId xmlns:a16="http://schemas.microsoft.com/office/drawing/2014/main" id="{0A00B91C-51F5-5D00-C12F-D388112AAC62}"/>
              </a:ext>
            </a:extLst>
          </xdr:cNvPr>
          <xdr:cNvSpPr txBox="1"/>
        </xdr:nvSpPr>
        <xdr:spPr>
          <a:xfrm>
            <a:off x="2872740" y="205077"/>
            <a:ext cx="1150620" cy="401209"/>
          </a:xfrm>
          <a:prstGeom prst="rect">
            <a:avLst/>
          </a:prstGeom>
          <a:grp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xdr:spPr>
        <xdr:style>
          <a:lnRef idx="1">
            <a:schemeClr val="accent2"/>
          </a:lnRef>
          <a:fillRef idx="3">
            <a:schemeClr val="accent2"/>
          </a:fillRef>
          <a:effectRef idx="2">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2000" b="1" i="0" u="none" strike="noStrike">
                <a:ln>
                  <a:solidFill>
                    <a:schemeClr val="bg2"/>
                  </a:solidFill>
                </a:ln>
                <a:solidFill>
                  <a:schemeClr val="bg1">
                    <a:lumMod val="95000"/>
                  </a:schemeClr>
                </a:solidFill>
                <a:latin typeface="Calibri"/>
                <a:ea typeface="Calibri"/>
                <a:cs typeface="Calibri"/>
              </a:rPr>
              <a:t>   </a:t>
            </a:r>
            <a:r>
              <a:rPr lang="en-US" sz="1100" b="1" i="0" u="none" strike="noStrike">
                <a:ln>
                  <a:solidFill>
                    <a:schemeClr val="bg2"/>
                  </a:solidFill>
                </a:ln>
                <a:solidFill>
                  <a:schemeClr val="bg1">
                    <a:lumMod val="95000"/>
                  </a:schemeClr>
                </a:solidFill>
                <a:latin typeface="Calibri"/>
                <a:ea typeface="Calibri"/>
                <a:cs typeface="Calibri"/>
              </a:rPr>
              <a:t>Customer</a:t>
            </a:r>
            <a:r>
              <a:rPr lang="en-US" sz="1100" b="1" i="0" u="none" strike="noStrike" baseline="0">
                <a:ln>
                  <a:solidFill>
                    <a:schemeClr val="bg2"/>
                  </a:solidFill>
                </a:ln>
                <a:solidFill>
                  <a:schemeClr val="bg1">
                    <a:lumMod val="95000"/>
                  </a:schemeClr>
                </a:solidFill>
                <a:latin typeface="Calibri"/>
                <a:ea typeface="Calibri"/>
                <a:cs typeface="Calibri"/>
              </a:rPr>
              <a:t> Satisfaction</a:t>
            </a:r>
            <a:endParaRPr lang="en-US" sz="1100" b="1" i="0" u="none" strike="noStrike">
              <a:ln>
                <a:solidFill>
                  <a:schemeClr val="bg2"/>
                </a:solidFill>
              </a:ln>
              <a:solidFill>
                <a:schemeClr val="bg1">
                  <a:lumMod val="95000"/>
                </a:schemeClr>
              </a:solidFill>
              <a:latin typeface="Calibri"/>
              <a:ea typeface="Calibri"/>
              <a:cs typeface="Calibri"/>
            </a:endParaRPr>
          </a:p>
        </xdr:txBody>
      </xdr:sp>
    </xdr:grpSp>
    <xdr:clientData/>
  </xdr:twoCellAnchor>
  <xdr:twoCellAnchor>
    <xdr:from>
      <xdr:col>11</xdr:col>
      <xdr:colOff>800100</xdr:colOff>
      <xdr:row>4</xdr:row>
      <xdr:rowOff>0</xdr:rowOff>
    </xdr:from>
    <xdr:to>
      <xdr:col>13</xdr:col>
      <xdr:colOff>754380</xdr:colOff>
      <xdr:row>9</xdr:row>
      <xdr:rowOff>0</xdr:rowOff>
    </xdr:to>
    <xdr:grpSp>
      <xdr:nvGrpSpPr>
        <xdr:cNvPr id="47" name="Group 46">
          <a:extLst>
            <a:ext uri="{FF2B5EF4-FFF2-40B4-BE49-F238E27FC236}">
              <a16:creationId xmlns:a16="http://schemas.microsoft.com/office/drawing/2014/main" id="{0B035BB5-DFF7-41CA-8EE3-CDC0674D9F72}"/>
            </a:ext>
          </a:extLst>
        </xdr:cNvPr>
        <xdr:cNvGrpSpPr/>
      </xdr:nvGrpSpPr>
      <xdr:grpSpPr>
        <a:xfrm>
          <a:off x="10271760" y="822960"/>
          <a:ext cx="1737360" cy="922020"/>
          <a:chOff x="2872740" y="205077"/>
          <a:chExt cx="1150620" cy="945543"/>
        </a:xfrm>
        <a:gradFill flip="none" rotWithShape="1">
          <a:gsLst>
            <a:gs pos="32000">
              <a:srgbClr val="9B158B"/>
            </a:gs>
            <a:gs pos="0">
              <a:schemeClr val="accent4">
                <a:lumMod val="67000"/>
              </a:schemeClr>
            </a:gs>
            <a:gs pos="54000">
              <a:schemeClr val="accent4">
                <a:lumMod val="97000"/>
                <a:lumOff val="3000"/>
              </a:schemeClr>
            </a:gs>
            <a:gs pos="100000">
              <a:schemeClr val="accent4">
                <a:lumMod val="60000"/>
                <a:lumOff val="40000"/>
              </a:schemeClr>
            </a:gs>
          </a:gsLst>
          <a:lin ang="2700000" scaled="1"/>
          <a:tileRect/>
        </a:gradFill>
      </xdr:grpSpPr>
      <xdr:sp macro="" textlink="$G$23">
        <xdr:nvSpPr>
          <xdr:cNvPr id="48" name="Rectangle 47">
            <a:extLst>
              <a:ext uri="{FF2B5EF4-FFF2-40B4-BE49-F238E27FC236}">
                <a16:creationId xmlns:a16="http://schemas.microsoft.com/office/drawing/2014/main" id="{6BECE73D-3378-6B58-787B-EDE8081087EE}"/>
              </a:ext>
            </a:extLst>
          </xdr:cNvPr>
          <xdr:cNvSpPr/>
        </xdr:nvSpPr>
        <xdr:spPr>
          <a:xfrm>
            <a:off x="2872740" y="419100"/>
            <a:ext cx="1150620" cy="731520"/>
          </a:xfrm>
          <a:prstGeom prst="rect">
            <a:avLst/>
          </a:prstGeom>
          <a:grpFill/>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fld id="{3FCE4223-2C3B-4CE2-8DAA-B826E40C20FC}" type="TxLink">
              <a:rPr lang="en-US" sz="2000" b="1" i="0" u="none" strike="noStrike">
                <a:ln>
                  <a:solidFill>
                    <a:schemeClr val="bg2"/>
                  </a:solidFill>
                </a:ln>
                <a:solidFill>
                  <a:sysClr val="windowText" lastClr="000000"/>
                </a:solidFill>
                <a:latin typeface="Calibri"/>
                <a:ea typeface="Calibri"/>
                <a:cs typeface="Calibri"/>
              </a:rPr>
              <a:pPr marL="0" indent="0" algn="ctr"/>
              <a:t>262,500</a:t>
            </a:fld>
            <a:endParaRPr lang="en-US" sz="2000" b="1" i="0" u="none" strike="noStrike">
              <a:ln>
                <a:solidFill>
                  <a:schemeClr val="bg2"/>
                </a:solidFill>
              </a:ln>
              <a:solidFill>
                <a:sysClr val="windowText" lastClr="000000"/>
              </a:solidFill>
              <a:latin typeface="Calibri"/>
              <a:ea typeface="Calibri"/>
              <a:cs typeface="Calibri"/>
            </a:endParaRPr>
          </a:p>
        </xdr:txBody>
      </xdr:sp>
      <xdr:sp macro="" textlink="">
        <xdr:nvSpPr>
          <xdr:cNvPr id="49" name="TextBox 48">
            <a:extLst>
              <a:ext uri="{FF2B5EF4-FFF2-40B4-BE49-F238E27FC236}">
                <a16:creationId xmlns:a16="http://schemas.microsoft.com/office/drawing/2014/main" id="{6D51D96E-35AC-2AD1-8081-F6C07C6FB4E7}"/>
              </a:ext>
            </a:extLst>
          </xdr:cNvPr>
          <xdr:cNvSpPr txBox="1"/>
        </xdr:nvSpPr>
        <xdr:spPr>
          <a:xfrm>
            <a:off x="2872740" y="205077"/>
            <a:ext cx="1150620" cy="401209"/>
          </a:xfrm>
          <a:prstGeom prst="rect">
            <a:avLst/>
          </a:prstGeom>
          <a:grp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xdr:spPr>
        <xdr:style>
          <a:lnRef idx="1">
            <a:schemeClr val="accent2"/>
          </a:lnRef>
          <a:fillRef idx="3">
            <a:schemeClr val="accent2"/>
          </a:fillRef>
          <a:effectRef idx="2">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2000" b="1" i="0" u="none" strike="noStrike">
                <a:ln>
                  <a:solidFill>
                    <a:schemeClr val="bg2"/>
                  </a:solidFill>
                </a:ln>
                <a:solidFill>
                  <a:schemeClr val="bg1">
                    <a:lumMod val="95000"/>
                  </a:schemeClr>
                </a:solidFill>
                <a:latin typeface="Calibri"/>
                <a:ea typeface="Calibri"/>
                <a:cs typeface="Calibri"/>
              </a:rPr>
              <a:t>   </a:t>
            </a:r>
            <a:r>
              <a:rPr lang="en-US" sz="900" b="1" i="0" u="none" strike="noStrike">
                <a:ln>
                  <a:solidFill>
                    <a:schemeClr val="bg2"/>
                  </a:solidFill>
                </a:ln>
                <a:solidFill>
                  <a:schemeClr val="bg1">
                    <a:lumMod val="95000"/>
                  </a:schemeClr>
                </a:solidFill>
                <a:latin typeface="Calibri"/>
                <a:ea typeface="Calibri"/>
                <a:cs typeface="Calibri"/>
              </a:rPr>
              <a:t>Cost</a:t>
            </a:r>
            <a:endParaRPr lang="en-US" sz="2000" b="1" i="0" u="none" strike="noStrike">
              <a:ln>
                <a:solidFill>
                  <a:schemeClr val="bg2"/>
                </a:solidFill>
              </a:ln>
              <a:solidFill>
                <a:schemeClr val="bg1">
                  <a:lumMod val="95000"/>
                </a:schemeClr>
              </a:solidFill>
              <a:latin typeface="Calibri"/>
              <a:ea typeface="Calibri"/>
              <a:cs typeface="Calibri"/>
            </a:endParaRPr>
          </a:p>
        </xdr:txBody>
      </xdr:sp>
    </xdr:grpSp>
    <xdr:clientData/>
  </xdr:twoCellAnchor>
  <xdr:twoCellAnchor>
    <xdr:from>
      <xdr:col>13</xdr:col>
      <xdr:colOff>754381</xdr:colOff>
      <xdr:row>3</xdr:row>
      <xdr:rowOff>164729</xdr:rowOff>
    </xdr:from>
    <xdr:to>
      <xdr:col>15</xdr:col>
      <xdr:colOff>762000</xdr:colOff>
      <xdr:row>9</xdr:row>
      <xdr:rowOff>0</xdr:rowOff>
    </xdr:to>
    <xdr:grpSp>
      <xdr:nvGrpSpPr>
        <xdr:cNvPr id="51" name="Group 50">
          <a:extLst>
            <a:ext uri="{FF2B5EF4-FFF2-40B4-BE49-F238E27FC236}">
              <a16:creationId xmlns:a16="http://schemas.microsoft.com/office/drawing/2014/main" id="{1D5C2718-AB98-4CB0-B4FA-03ED19312EC1}"/>
            </a:ext>
          </a:extLst>
        </xdr:cNvPr>
        <xdr:cNvGrpSpPr/>
      </xdr:nvGrpSpPr>
      <xdr:grpSpPr>
        <a:xfrm>
          <a:off x="12009121" y="804809"/>
          <a:ext cx="1790699" cy="940171"/>
          <a:chOff x="2872740" y="186307"/>
          <a:chExt cx="1155667" cy="964313"/>
        </a:xfrm>
        <a:gradFill flip="none" rotWithShape="1">
          <a:gsLst>
            <a:gs pos="32000">
              <a:srgbClr val="077BA9"/>
            </a:gs>
            <a:gs pos="0">
              <a:schemeClr val="accent4">
                <a:lumMod val="67000"/>
              </a:schemeClr>
            </a:gs>
            <a:gs pos="54000">
              <a:schemeClr val="accent4">
                <a:lumMod val="97000"/>
                <a:lumOff val="3000"/>
              </a:schemeClr>
            </a:gs>
            <a:gs pos="100000">
              <a:schemeClr val="accent4">
                <a:lumMod val="60000"/>
                <a:lumOff val="40000"/>
              </a:schemeClr>
            </a:gs>
          </a:gsLst>
          <a:lin ang="2700000" scaled="1"/>
          <a:tileRect/>
        </a:gradFill>
      </xdr:grpSpPr>
      <xdr:sp macro="" textlink="$H$23">
        <xdr:nvSpPr>
          <xdr:cNvPr id="52" name="Rectangle 51">
            <a:extLst>
              <a:ext uri="{FF2B5EF4-FFF2-40B4-BE49-F238E27FC236}">
                <a16:creationId xmlns:a16="http://schemas.microsoft.com/office/drawing/2014/main" id="{D89BF7DA-BF9A-125F-19EA-26B4339FEA9E}"/>
              </a:ext>
            </a:extLst>
          </xdr:cNvPr>
          <xdr:cNvSpPr/>
        </xdr:nvSpPr>
        <xdr:spPr>
          <a:xfrm>
            <a:off x="2872740" y="419100"/>
            <a:ext cx="1155667" cy="731520"/>
          </a:xfrm>
          <a:prstGeom prst="rect">
            <a:avLst/>
          </a:prstGeom>
          <a:grpFill/>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fld id="{2BC0128B-35C4-41E6-9D54-185AEE6FA566}" type="TxLink">
              <a:rPr lang="en-US" sz="20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251,034</a:t>
            </a:fld>
            <a:endParaRPr lang="en-US" sz="2000" b="1" i="0" u="none" strike="noStrike">
              <a:ln>
                <a:solidFill>
                  <a:schemeClr val="bg2"/>
                </a:solidFill>
              </a:ln>
              <a:solidFill>
                <a:sysClr val="windowText" lastClr="000000"/>
              </a:solidFill>
              <a:latin typeface="Calibri"/>
              <a:ea typeface="Calibri"/>
              <a:cs typeface="Calibri"/>
            </a:endParaRPr>
          </a:p>
        </xdr:txBody>
      </xdr:sp>
      <xdr:sp macro="" textlink="">
        <xdr:nvSpPr>
          <xdr:cNvPr id="53" name="TextBox 52">
            <a:extLst>
              <a:ext uri="{FF2B5EF4-FFF2-40B4-BE49-F238E27FC236}">
                <a16:creationId xmlns:a16="http://schemas.microsoft.com/office/drawing/2014/main" id="{C516F9A1-92D9-397D-DCF0-A0162BF03F47}"/>
              </a:ext>
            </a:extLst>
          </xdr:cNvPr>
          <xdr:cNvSpPr txBox="1"/>
        </xdr:nvSpPr>
        <xdr:spPr>
          <a:xfrm>
            <a:off x="2872740" y="186307"/>
            <a:ext cx="1150620" cy="401209"/>
          </a:xfrm>
          <a:prstGeom prst="rect">
            <a:avLst/>
          </a:prstGeom>
          <a:grp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ln>
        </xdr:spPr>
        <xdr:style>
          <a:lnRef idx="1">
            <a:schemeClr val="accent2"/>
          </a:lnRef>
          <a:fillRef idx="3">
            <a:schemeClr val="accent2"/>
          </a:fillRef>
          <a:effectRef idx="2">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US" sz="2000" b="1" i="0" u="none" strike="noStrike">
                <a:ln>
                  <a:solidFill>
                    <a:schemeClr val="bg2"/>
                  </a:solidFill>
                </a:ln>
                <a:solidFill>
                  <a:schemeClr val="bg1">
                    <a:lumMod val="95000"/>
                  </a:schemeClr>
                </a:solidFill>
                <a:latin typeface="Calibri"/>
                <a:ea typeface="Calibri"/>
                <a:cs typeface="Calibri"/>
              </a:rPr>
              <a:t>   </a:t>
            </a:r>
            <a:r>
              <a:rPr lang="en-US" sz="900" b="1" i="0" u="none" strike="noStrike">
                <a:ln>
                  <a:solidFill>
                    <a:schemeClr val="bg2"/>
                  </a:solidFill>
                </a:ln>
                <a:solidFill>
                  <a:schemeClr val="bg1">
                    <a:lumMod val="95000"/>
                  </a:schemeClr>
                </a:solidFill>
                <a:latin typeface="Calibri"/>
                <a:ea typeface="Calibri"/>
                <a:cs typeface="Calibri"/>
              </a:rPr>
              <a:t>Profit</a:t>
            </a:r>
            <a:endParaRPr lang="en-US" sz="2000" b="1" i="0" u="none" strike="noStrike">
              <a:ln>
                <a:solidFill>
                  <a:schemeClr val="bg2"/>
                </a:solidFill>
              </a:ln>
              <a:solidFill>
                <a:schemeClr val="bg1">
                  <a:lumMod val="95000"/>
                </a:schemeClr>
              </a:solidFill>
              <a:latin typeface="Calibri"/>
              <a:ea typeface="Calibri"/>
              <a:cs typeface="Calibri"/>
            </a:endParaRPr>
          </a:p>
        </xdr:txBody>
      </xdr:sp>
    </xdr:grpSp>
    <xdr:clientData/>
  </xdr:twoCellAnchor>
  <xdr:twoCellAnchor>
    <xdr:from>
      <xdr:col>8</xdr:col>
      <xdr:colOff>0</xdr:colOff>
      <xdr:row>9</xdr:row>
      <xdr:rowOff>0</xdr:rowOff>
    </xdr:from>
    <xdr:to>
      <xdr:col>10</xdr:col>
      <xdr:colOff>289560</xdr:colOff>
      <xdr:row>17</xdr:row>
      <xdr:rowOff>0</xdr:rowOff>
    </xdr:to>
    <xdr:graphicFrame macro="">
      <xdr:nvGraphicFramePr>
        <xdr:cNvPr id="57" name="Chart 56">
          <a:extLst>
            <a:ext uri="{FF2B5EF4-FFF2-40B4-BE49-F238E27FC236}">
              <a16:creationId xmlns:a16="http://schemas.microsoft.com/office/drawing/2014/main" id="{C67EE525-2B29-493A-0759-0A4B077ED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289560</xdr:colOff>
      <xdr:row>9</xdr:row>
      <xdr:rowOff>0</xdr:rowOff>
    </xdr:from>
    <xdr:to>
      <xdr:col>12</xdr:col>
      <xdr:colOff>198120</xdr:colOff>
      <xdr:row>17</xdr:row>
      <xdr:rowOff>22860</xdr:rowOff>
    </xdr:to>
    <xdr:graphicFrame macro="">
      <xdr:nvGraphicFramePr>
        <xdr:cNvPr id="59" name="Chart 58">
          <a:extLst>
            <a:ext uri="{FF2B5EF4-FFF2-40B4-BE49-F238E27FC236}">
              <a16:creationId xmlns:a16="http://schemas.microsoft.com/office/drawing/2014/main" id="{1EA5AC19-D95E-17D5-32A7-A8CB0513D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198120</xdr:colOff>
      <xdr:row>9</xdr:row>
      <xdr:rowOff>0</xdr:rowOff>
    </xdr:from>
    <xdr:to>
      <xdr:col>14</xdr:col>
      <xdr:colOff>0</xdr:colOff>
      <xdr:row>17</xdr:row>
      <xdr:rowOff>15240</xdr:rowOff>
    </xdr:to>
    <xdr:graphicFrame macro="">
      <xdr:nvGraphicFramePr>
        <xdr:cNvPr id="60" name="Chart 59">
          <a:extLst>
            <a:ext uri="{FF2B5EF4-FFF2-40B4-BE49-F238E27FC236}">
              <a16:creationId xmlns:a16="http://schemas.microsoft.com/office/drawing/2014/main" id="{D8AA83E0-0604-A5B4-75E9-EF01FF357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8</xdr:row>
      <xdr:rowOff>175260</xdr:rowOff>
    </xdr:from>
    <xdr:to>
      <xdr:col>15</xdr:col>
      <xdr:colOff>746760</xdr:colOff>
      <xdr:row>17</xdr:row>
      <xdr:rowOff>22860</xdr:rowOff>
    </xdr:to>
    <xdr:graphicFrame macro="">
      <xdr:nvGraphicFramePr>
        <xdr:cNvPr id="20" name="Chart 60">
          <a:extLst>
            <a:ext uri="{FF2B5EF4-FFF2-40B4-BE49-F238E27FC236}">
              <a16:creationId xmlns:a16="http://schemas.microsoft.com/office/drawing/2014/main" id="{C69DAABA-66BC-C958-F158-8B8470798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30481</xdr:rowOff>
    </xdr:from>
    <xdr:to>
      <xdr:col>1</xdr:col>
      <xdr:colOff>243840</xdr:colOff>
      <xdr:row>8</xdr:row>
      <xdr:rowOff>106680</xdr:rowOff>
    </xdr:to>
    <mc:AlternateContent xmlns:mc="http://schemas.openxmlformats.org/markup-compatibility/2006" xmlns:a14="http://schemas.microsoft.com/office/drawing/2010/main">
      <mc:Choice Requires="a14">
        <xdr:graphicFrame macro="">
          <xdr:nvGraphicFramePr>
            <xdr:cNvPr id="6" name="Trend">
              <a:extLst>
                <a:ext uri="{FF2B5EF4-FFF2-40B4-BE49-F238E27FC236}">
                  <a16:creationId xmlns:a16="http://schemas.microsoft.com/office/drawing/2014/main" id="{B8A2B55E-1BDF-E7E9-A548-BDD2CDACE408}"/>
                </a:ext>
              </a:extLst>
            </xdr:cNvPr>
            <xdr:cNvGraphicFramePr/>
          </xdr:nvGraphicFramePr>
          <xdr:xfrm>
            <a:off x="0" y="0"/>
            <a:ext cx="0" cy="0"/>
          </xdr:xfrm>
          <a:graphic>
            <a:graphicData uri="http://schemas.microsoft.com/office/drawing/2010/slicer">
              <sle:slicer xmlns:sle="http://schemas.microsoft.com/office/drawing/2010/slicer" name="Trend"/>
            </a:graphicData>
          </a:graphic>
        </xdr:graphicFrame>
      </mc:Choice>
      <mc:Fallback xmlns="">
        <xdr:sp macro="" textlink="">
          <xdr:nvSpPr>
            <xdr:cNvPr id="0" name=""/>
            <xdr:cNvSpPr>
              <a:spLocks noTextEdit="1"/>
            </xdr:cNvSpPr>
          </xdr:nvSpPr>
          <xdr:spPr>
            <a:xfrm>
              <a:off x="0" y="670561"/>
              <a:ext cx="11049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275831</xdr:colOff>
      <xdr:row>2</xdr:row>
      <xdr:rowOff>182123</xdr:rowOff>
    </xdr:from>
    <xdr:to>
      <xdr:col>2</xdr:col>
      <xdr:colOff>20594</xdr:colOff>
      <xdr:row>8</xdr:row>
      <xdr:rowOff>151027</xdr:rowOff>
    </xdr:to>
    <xdr:sp macro="" textlink="$B$34">
      <xdr:nvSpPr>
        <xdr:cNvPr id="8" name="Rectangle: Rounded Corners 7">
          <a:extLst>
            <a:ext uri="{FF2B5EF4-FFF2-40B4-BE49-F238E27FC236}">
              <a16:creationId xmlns:a16="http://schemas.microsoft.com/office/drawing/2014/main" id="{6C4BB6CE-5B6E-0598-D6A4-AD42F00C6017}"/>
            </a:ext>
          </a:extLst>
        </xdr:cNvPr>
        <xdr:cNvSpPr/>
      </xdr:nvSpPr>
      <xdr:spPr>
        <a:xfrm>
          <a:off x="1133939" y="552826"/>
          <a:ext cx="1701250" cy="1081012"/>
        </a:xfrm>
        <a:prstGeom prst="roundRect">
          <a:avLst/>
        </a:prstGeom>
        <a:gradFill>
          <a:gsLst>
            <a:gs pos="1000">
              <a:srgbClr val="99FF66"/>
            </a:gs>
            <a:gs pos="100000">
              <a:schemeClr val="accent1">
                <a:lumMod val="45000"/>
                <a:lumOff val="55000"/>
              </a:schemeClr>
            </a:gs>
            <a:gs pos="94000">
              <a:schemeClr val="accent1">
                <a:lumMod val="45000"/>
                <a:lumOff val="55000"/>
              </a:schemeClr>
            </a:gs>
            <a:gs pos="100000">
              <a:schemeClr val="accent1">
                <a:lumMod val="30000"/>
                <a:lumOff val="70000"/>
              </a:schemeClr>
            </a:gs>
          </a:gsLst>
          <a:lin ang="5400000" scaled="1"/>
        </a:gra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89474B5-16C0-4A6F-B47A-2816474E1124}" type="TxLink">
            <a:rPr lang="en-US" sz="2800" b="1" i="0" u="none" strike="noStrike">
              <a:solidFill>
                <a:srgbClr val="000000"/>
              </a:solidFill>
              <a:latin typeface="Calibri"/>
              <a:ea typeface="Calibri"/>
              <a:cs typeface="Calibri"/>
            </a:rPr>
            <a:pPr algn="ctr"/>
            <a:t>24%</a:t>
          </a:fld>
          <a:endParaRPr lang="en-US" sz="2800" b="1"/>
        </a:p>
      </xdr:txBody>
    </xdr:sp>
    <xdr:clientData/>
  </xdr:twoCellAnchor>
  <xdr:twoCellAnchor>
    <xdr:from>
      <xdr:col>1</xdr:col>
      <xdr:colOff>356972</xdr:colOff>
      <xdr:row>3</xdr:row>
      <xdr:rowOff>82378</xdr:rowOff>
    </xdr:from>
    <xdr:to>
      <xdr:col>1</xdr:col>
      <xdr:colOff>1894702</xdr:colOff>
      <xdr:row>4</xdr:row>
      <xdr:rowOff>123568</xdr:rowOff>
    </xdr:to>
    <xdr:sp macro="" textlink="">
      <xdr:nvSpPr>
        <xdr:cNvPr id="9" name="TextBox 8">
          <a:extLst>
            <a:ext uri="{FF2B5EF4-FFF2-40B4-BE49-F238E27FC236}">
              <a16:creationId xmlns:a16="http://schemas.microsoft.com/office/drawing/2014/main" id="{97421563-B464-AC09-FECF-3A5619E3BAA4}"/>
            </a:ext>
          </a:extLst>
        </xdr:cNvPr>
        <xdr:cNvSpPr txBox="1"/>
      </xdr:nvSpPr>
      <xdr:spPr>
        <a:xfrm>
          <a:off x="1215080" y="638432"/>
          <a:ext cx="1537730" cy="226541"/>
        </a:xfrm>
        <a:prstGeom prst="rect">
          <a:avLst/>
        </a:prstGeom>
        <a:gradFill>
          <a:gsLst>
            <a:gs pos="100000">
              <a:srgbClr val="AAE4B7"/>
            </a:gs>
            <a:gs pos="77000">
              <a:srgbClr val="99FF66"/>
            </a:gs>
            <a:gs pos="100000">
              <a:schemeClr val="accent1">
                <a:lumMod val="45000"/>
                <a:lumOff val="55000"/>
              </a:schemeClr>
            </a:gs>
            <a:gs pos="94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Avg_Net</a:t>
          </a:r>
          <a:r>
            <a:rPr lang="en-US" sz="1100" b="1" baseline="0"/>
            <a:t> Profit Margin</a:t>
          </a:r>
          <a:endParaRPr lang="en-US" sz="1100" b="1"/>
        </a:p>
      </xdr:txBody>
    </xdr:sp>
    <xdr:clientData/>
  </xdr:twoCellAnchor>
  <xdr:twoCellAnchor>
    <xdr:from>
      <xdr:col>2</xdr:col>
      <xdr:colOff>48052</xdr:colOff>
      <xdr:row>2</xdr:row>
      <xdr:rowOff>157891</xdr:rowOff>
    </xdr:from>
    <xdr:to>
      <xdr:col>3</xdr:col>
      <xdr:colOff>602870</xdr:colOff>
      <xdr:row>8</xdr:row>
      <xdr:rowOff>126795</xdr:rowOff>
    </xdr:to>
    <xdr:sp macro="" textlink="$C$34">
      <xdr:nvSpPr>
        <xdr:cNvPr id="10" name="Rectangle: Rounded Corners 9">
          <a:extLst>
            <a:ext uri="{FF2B5EF4-FFF2-40B4-BE49-F238E27FC236}">
              <a16:creationId xmlns:a16="http://schemas.microsoft.com/office/drawing/2014/main" id="{FF5A0779-9761-4AB8-81A9-1C0E4C84EAB4}"/>
            </a:ext>
          </a:extLst>
        </xdr:cNvPr>
        <xdr:cNvSpPr/>
      </xdr:nvSpPr>
      <xdr:spPr>
        <a:xfrm>
          <a:off x="2876376" y="528594"/>
          <a:ext cx="1412926" cy="1081012"/>
        </a:xfrm>
        <a:prstGeom prst="roundRect">
          <a:avLst/>
        </a:prstGeom>
        <a:gradFill>
          <a:gsLst>
            <a:gs pos="1000">
              <a:srgbClr val="9B158B"/>
            </a:gs>
            <a:gs pos="100000">
              <a:schemeClr val="accent1">
                <a:lumMod val="45000"/>
                <a:lumOff val="55000"/>
              </a:schemeClr>
            </a:gs>
            <a:gs pos="94000">
              <a:schemeClr val="accent1">
                <a:lumMod val="45000"/>
                <a:lumOff val="55000"/>
              </a:schemeClr>
            </a:gs>
            <a:gs pos="100000">
              <a:schemeClr val="accent1">
                <a:lumMod val="30000"/>
                <a:lumOff val="70000"/>
              </a:schemeClr>
            </a:gs>
          </a:gsLst>
          <a:lin ang="5400000" scaled="1"/>
        </a:gra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0EFBB57-00E8-4E4C-A654-7C9368C9BD8A}" type="TxLink">
            <a:rPr lang="en-US" sz="3200" b="1" i="0" u="none" strike="noStrike">
              <a:solidFill>
                <a:srgbClr val="000000"/>
              </a:solidFill>
              <a:latin typeface="Calibri"/>
              <a:ea typeface="Calibri"/>
              <a:cs typeface="Calibri"/>
            </a:rPr>
            <a:pPr algn="ctr"/>
            <a:t>19%</a:t>
          </a:fld>
          <a:endParaRPr lang="en-US" sz="6600" b="1"/>
        </a:p>
      </xdr:txBody>
    </xdr:sp>
    <xdr:clientData/>
  </xdr:twoCellAnchor>
  <xdr:twoCellAnchor>
    <xdr:from>
      <xdr:col>2</xdr:col>
      <xdr:colOff>350108</xdr:colOff>
      <xdr:row>3</xdr:row>
      <xdr:rowOff>54919</xdr:rowOff>
    </xdr:from>
    <xdr:to>
      <xdr:col>3</xdr:col>
      <xdr:colOff>219676</xdr:colOff>
      <xdr:row>4</xdr:row>
      <xdr:rowOff>102973</xdr:rowOff>
    </xdr:to>
    <xdr:sp macro="" textlink="">
      <xdr:nvSpPr>
        <xdr:cNvPr id="11" name="TextBox 10">
          <a:extLst>
            <a:ext uri="{FF2B5EF4-FFF2-40B4-BE49-F238E27FC236}">
              <a16:creationId xmlns:a16="http://schemas.microsoft.com/office/drawing/2014/main" id="{B792A10C-3BCB-8C4D-0C45-B31D74694059}"/>
            </a:ext>
          </a:extLst>
        </xdr:cNvPr>
        <xdr:cNvSpPr txBox="1"/>
      </xdr:nvSpPr>
      <xdr:spPr>
        <a:xfrm>
          <a:off x="3164703" y="610973"/>
          <a:ext cx="1016000" cy="233405"/>
        </a:xfrm>
        <a:prstGeom prst="rect">
          <a:avLst/>
        </a:prstGeom>
        <a:solidFill>
          <a:srgbClr val="9B158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ROI(%)</a:t>
          </a:r>
        </a:p>
      </xdr:txBody>
    </xdr:sp>
    <xdr:clientData/>
  </xdr:twoCellAnchor>
  <xdr:twoCellAnchor>
    <xdr:from>
      <xdr:col>3</xdr:col>
      <xdr:colOff>624701</xdr:colOff>
      <xdr:row>2</xdr:row>
      <xdr:rowOff>123568</xdr:rowOff>
    </xdr:from>
    <xdr:to>
      <xdr:col>5</xdr:col>
      <xdr:colOff>273356</xdr:colOff>
      <xdr:row>8</xdr:row>
      <xdr:rowOff>92472</xdr:rowOff>
    </xdr:to>
    <xdr:sp macro="" textlink="$D$34">
      <xdr:nvSpPr>
        <xdr:cNvPr id="12" name="Rectangle: Rounded Corners 11">
          <a:extLst>
            <a:ext uri="{FF2B5EF4-FFF2-40B4-BE49-F238E27FC236}">
              <a16:creationId xmlns:a16="http://schemas.microsoft.com/office/drawing/2014/main" id="{A2C57161-2139-4EAF-9BC0-75A15AF7693C}"/>
            </a:ext>
          </a:extLst>
        </xdr:cNvPr>
        <xdr:cNvSpPr/>
      </xdr:nvSpPr>
      <xdr:spPr>
        <a:xfrm>
          <a:off x="4311133" y="494271"/>
          <a:ext cx="1454115" cy="1081012"/>
        </a:xfrm>
        <a:prstGeom prst="roundRect">
          <a:avLst/>
        </a:prstGeom>
        <a:gradFill>
          <a:gsLst>
            <a:gs pos="1000">
              <a:srgbClr val="077BA9"/>
            </a:gs>
            <a:gs pos="100000">
              <a:schemeClr val="accent1">
                <a:lumMod val="45000"/>
                <a:lumOff val="55000"/>
              </a:schemeClr>
            </a:gs>
            <a:gs pos="94000">
              <a:schemeClr val="accent1">
                <a:lumMod val="45000"/>
                <a:lumOff val="55000"/>
              </a:schemeClr>
            </a:gs>
            <a:gs pos="100000">
              <a:schemeClr val="accent1">
                <a:lumMod val="30000"/>
                <a:lumOff val="70000"/>
              </a:schemeClr>
            </a:gs>
          </a:gsLst>
          <a:lin ang="5400000" scaled="1"/>
        </a:gra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4A4E97B7-DF0D-477C-8BF9-31FA710759E3}" type="TxLink">
            <a:rPr lang="en-US" sz="3200" b="1" i="0" u="none" strike="noStrike">
              <a:solidFill>
                <a:srgbClr val="000000"/>
              </a:solidFill>
              <a:latin typeface="Calibri"/>
              <a:ea typeface="Calibri"/>
              <a:cs typeface="Calibri"/>
            </a:rPr>
            <a:pPr algn="ctr"/>
            <a:t>360</a:t>
          </a:fld>
          <a:endParaRPr lang="en-US" sz="19900" b="1"/>
        </a:p>
      </xdr:txBody>
    </xdr:sp>
    <xdr:clientData/>
  </xdr:twoCellAnchor>
  <xdr:twoCellAnchor>
    <xdr:from>
      <xdr:col>3</xdr:col>
      <xdr:colOff>919891</xdr:colOff>
      <xdr:row>3</xdr:row>
      <xdr:rowOff>27459</xdr:rowOff>
    </xdr:from>
    <xdr:to>
      <xdr:col>5</xdr:col>
      <xdr:colOff>116701</xdr:colOff>
      <xdr:row>4</xdr:row>
      <xdr:rowOff>54919</xdr:rowOff>
    </xdr:to>
    <xdr:sp macro="" textlink="">
      <xdr:nvSpPr>
        <xdr:cNvPr id="13" name="TextBox 12">
          <a:extLst>
            <a:ext uri="{FF2B5EF4-FFF2-40B4-BE49-F238E27FC236}">
              <a16:creationId xmlns:a16="http://schemas.microsoft.com/office/drawing/2014/main" id="{FB76D706-FA7A-7E48-D90D-599B16F1E6DA}"/>
            </a:ext>
          </a:extLst>
        </xdr:cNvPr>
        <xdr:cNvSpPr txBox="1"/>
      </xdr:nvSpPr>
      <xdr:spPr>
        <a:xfrm>
          <a:off x="4880918" y="583513"/>
          <a:ext cx="1249405" cy="212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Cash Flow Index</a:t>
          </a:r>
        </a:p>
      </xdr:txBody>
    </xdr:sp>
    <xdr:clientData/>
  </xdr:twoCellAnchor>
  <xdr:twoCellAnchor>
    <xdr:from>
      <xdr:col>0</xdr:col>
      <xdr:colOff>1</xdr:colOff>
      <xdr:row>8</xdr:row>
      <xdr:rowOff>144160</xdr:rowOff>
    </xdr:from>
    <xdr:to>
      <xdr:col>1</xdr:col>
      <xdr:colOff>1160163</xdr:colOff>
      <xdr:row>19</xdr:row>
      <xdr:rowOff>151026</xdr:rowOff>
    </xdr:to>
    <xdr:graphicFrame macro="">
      <xdr:nvGraphicFramePr>
        <xdr:cNvPr id="15" name="Chart 14">
          <a:extLst>
            <a:ext uri="{FF2B5EF4-FFF2-40B4-BE49-F238E27FC236}">
              <a16:creationId xmlns:a16="http://schemas.microsoft.com/office/drawing/2014/main" id="{FA42C338-DF59-9B3A-540D-338F958B4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1163596</xdr:colOff>
      <xdr:row>8</xdr:row>
      <xdr:rowOff>151025</xdr:rowOff>
    </xdr:from>
    <xdr:to>
      <xdr:col>3</xdr:col>
      <xdr:colOff>302054</xdr:colOff>
      <xdr:row>19</xdr:row>
      <xdr:rowOff>123567</xdr:rowOff>
    </xdr:to>
    <xdr:graphicFrame macro="">
      <xdr:nvGraphicFramePr>
        <xdr:cNvPr id="16" name="Chart 15">
          <a:extLst>
            <a:ext uri="{FF2B5EF4-FFF2-40B4-BE49-F238E27FC236}">
              <a16:creationId xmlns:a16="http://schemas.microsoft.com/office/drawing/2014/main" id="{5FE632F7-4759-9A1D-EAEA-92D7F683A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312352</xdr:colOff>
      <xdr:row>8</xdr:row>
      <xdr:rowOff>137299</xdr:rowOff>
    </xdr:from>
    <xdr:to>
      <xdr:col>5</xdr:col>
      <xdr:colOff>411892</xdr:colOff>
      <xdr:row>19</xdr:row>
      <xdr:rowOff>109837</xdr:rowOff>
    </xdr:to>
    <xdr:graphicFrame macro="">
      <xdr:nvGraphicFramePr>
        <xdr:cNvPr id="17" name="Chart 16">
          <a:extLst>
            <a:ext uri="{FF2B5EF4-FFF2-40B4-BE49-F238E27FC236}">
              <a16:creationId xmlns:a16="http://schemas.microsoft.com/office/drawing/2014/main" id="{E69847BB-C65E-6FCD-281F-4A1277C41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510540</xdr:colOff>
      <xdr:row>2</xdr:row>
      <xdr:rowOff>45720</xdr:rowOff>
    </xdr:from>
    <xdr:to>
      <xdr:col>2</xdr:col>
      <xdr:colOff>769620</xdr:colOff>
      <xdr:row>7</xdr:row>
      <xdr:rowOff>45720</xdr:rowOff>
    </xdr:to>
    <xdr:sp macro="" textlink="$B$34">
      <xdr:nvSpPr>
        <xdr:cNvPr id="3" name="Rectangle: Diagonal Corners Rounded 2">
          <a:extLst>
            <a:ext uri="{FF2B5EF4-FFF2-40B4-BE49-F238E27FC236}">
              <a16:creationId xmlns:a16="http://schemas.microsoft.com/office/drawing/2014/main" id="{26489699-EF22-E353-BFE7-49C002337D47}"/>
            </a:ext>
          </a:extLst>
        </xdr:cNvPr>
        <xdr:cNvSpPr/>
      </xdr:nvSpPr>
      <xdr:spPr>
        <a:xfrm>
          <a:off x="1524000" y="861060"/>
          <a:ext cx="1318260" cy="914400"/>
        </a:xfrm>
        <a:prstGeom prst="round2DiagRect">
          <a:avLst/>
        </a:prstGeom>
        <a:gradFill>
          <a:gsLst>
            <a:gs pos="37000">
              <a:srgbClr val="FFFF00"/>
            </a:gs>
            <a:gs pos="83000">
              <a:schemeClr val="accent1">
                <a:lumMod val="45000"/>
                <a:lumOff val="55000"/>
              </a:schemeClr>
            </a:gs>
            <a:gs pos="100000">
              <a:schemeClr val="accent1">
                <a:lumMod val="30000"/>
                <a:lumOff val="70000"/>
              </a:schemeClr>
            </a:gs>
          </a:gsLst>
          <a:lin ang="5400000" scaled="1"/>
        </a:gra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2119564-F963-4A88-A38C-46F3F1711179}" type="TxLink">
            <a:rPr lang="en-US" sz="2800" b="1" i="0" u="none" strike="noStrike">
              <a:solidFill>
                <a:srgbClr val="000000"/>
              </a:solidFill>
              <a:latin typeface="Calibri"/>
              <a:ea typeface="Calibri"/>
              <a:cs typeface="Calibri"/>
            </a:rPr>
            <a:pPr algn="ctr"/>
            <a:t>9.20</a:t>
          </a:fld>
          <a:endParaRPr lang="en-US" sz="2800" b="1"/>
        </a:p>
      </xdr:txBody>
    </xdr:sp>
    <xdr:clientData/>
  </xdr:twoCellAnchor>
  <xdr:twoCellAnchor editAs="oneCell">
    <xdr:from>
      <xdr:col>0</xdr:col>
      <xdr:colOff>0</xdr:colOff>
      <xdr:row>2</xdr:row>
      <xdr:rowOff>30481</xdr:rowOff>
    </xdr:from>
    <xdr:to>
      <xdr:col>1</xdr:col>
      <xdr:colOff>518160</xdr:colOff>
      <xdr:row>7</xdr:row>
      <xdr:rowOff>53340</xdr:rowOff>
    </xdr:to>
    <mc:AlternateContent xmlns:mc="http://schemas.openxmlformats.org/markup-compatibility/2006" xmlns:a14="http://schemas.microsoft.com/office/drawing/2010/main">
      <mc:Choice Requires="a14">
        <xdr:graphicFrame macro="">
          <xdr:nvGraphicFramePr>
            <xdr:cNvPr id="2" name="Trend 1">
              <a:extLst>
                <a:ext uri="{FF2B5EF4-FFF2-40B4-BE49-F238E27FC236}">
                  <a16:creationId xmlns:a16="http://schemas.microsoft.com/office/drawing/2014/main" id="{D2668AAD-C202-40C8-B2A6-81A24791AC69}"/>
                </a:ext>
              </a:extLst>
            </xdr:cNvPr>
            <xdr:cNvGraphicFramePr/>
          </xdr:nvGraphicFramePr>
          <xdr:xfrm>
            <a:off x="0" y="0"/>
            <a:ext cx="0" cy="0"/>
          </xdr:xfrm>
          <a:graphic>
            <a:graphicData uri="http://schemas.microsoft.com/office/drawing/2010/slicer">
              <sle:slicer xmlns:sle="http://schemas.microsoft.com/office/drawing/2010/slicer" name="Trend 1"/>
            </a:graphicData>
          </a:graphic>
        </xdr:graphicFrame>
      </mc:Choice>
      <mc:Fallback xmlns="">
        <xdr:sp macro="" textlink="">
          <xdr:nvSpPr>
            <xdr:cNvPr id="0" name=""/>
            <xdr:cNvSpPr>
              <a:spLocks noTextEdit="1"/>
            </xdr:cNvSpPr>
          </xdr:nvSpPr>
          <xdr:spPr>
            <a:xfrm>
              <a:off x="0" y="480061"/>
              <a:ext cx="153162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762000</xdr:colOff>
      <xdr:row>2</xdr:row>
      <xdr:rowOff>30480</xdr:rowOff>
    </xdr:from>
    <xdr:to>
      <xdr:col>4</xdr:col>
      <xdr:colOff>472440</xdr:colOff>
      <xdr:row>7</xdr:row>
      <xdr:rowOff>30480</xdr:rowOff>
    </xdr:to>
    <xdr:sp macro="" textlink="$C$34">
      <xdr:nvSpPr>
        <xdr:cNvPr id="4" name="Rectangle: Diagonal Corners Rounded 3">
          <a:extLst>
            <a:ext uri="{FF2B5EF4-FFF2-40B4-BE49-F238E27FC236}">
              <a16:creationId xmlns:a16="http://schemas.microsoft.com/office/drawing/2014/main" id="{3022D3B5-5D6E-4785-897A-B4859809911D}"/>
            </a:ext>
          </a:extLst>
        </xdr:cNvPr>
        <xdr:cNvSpPr/>
      </xdr:nvSpPr>
      <xdr:spPr>
        <a:xfrm>
          <a:off x="2834640" y="845820"/>
          <a:ext cx="1264920" cy="914400"/>
        </a:xfrm>
        <a:prstGeom prst="round2DiagRect">
          <a:avLst/>
        </a:prstGeom>
        <a:gradFill>
          <a:gsLst>
            <a:gs pos="67000">
              <a:srgbClr val="99FF66"/>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C858DAF-0355-447C-B14B-01B7317C7EE6}" type="TxLink">
            <a:rPr lang="en-US" sz="2400" b="1" i="0" u="none" strike="noStrike">
              <a:solidFill>
                <a:srgbClr val="000000"/>
              </a:solidFill>
              <a:latin typeface="Calibri"/>
              <a:ea typeface="Calibri"/>
              <a:cs typeface="Calibri"/>
            </a:rPr>
            <a:pPr algn="ctr"/>
            <a:t>193,200</a:t>
          </a:fld>
          <a:endParaRPr lang="en-US" sz="5400" b="1"/>
        </a:p>
      </xdr:txBody>
    </xdr:sp>
    <xdr:clientData/>
  </xdr:twoCellAnchor>
  <xdr:twoCellAnchor>
    <xdr:from>
      <xdr:col>4</xdr:col>
      <xdr:colOff>464820</xdr:colOff>
      <xdr:row>2</xdr:row>
      <xdr:rowOff>0</xdr:rowOff>
    </xdr:from>
    <xdr:to>
      <xdr:col>6</xdr:col>
      <xdr:colOff>243840</xdr:colOff>
      <xdr:row>7</xdr:row>
      <xdr:rowOff>0</xdr:rowOff>
    </xdr:to>
    <xdr:sp macro="" textlink="$D$34">
      <xdr:nvSpPr>
        <xdr:cNvPr id="5" name="Rectangle: Diagonal Corners Rounded 4">
          <a:extLst>
            <a:ext uri="{FF2B5EF4-FFF2-40B4-BE49-F238E27FC236}">
              <a16:creationId xmlns:a16="http://schemas.microsoft.com/office/drawing/2014/main" id="{F0627C38-DAA6-432D-A975-D9BF57F080C4}"/>
            </a:ext>
          </a:extLst>
        </xdr:cNvPr>
        <xdr:cNvSpPr/>
      </xdr:nvSpPr>
      <xdr:spPr>
        <a:xfrm>
          <a:off x="4091940" y="815340"/>
          <a:ext cx="1386840" cy="914400"/>
        </a:xfrm>
        <a:prstGeom prst="round2DiagRect">
          <a:avLst/>
        </a:prstGeom>
        <a:gradFill>
          <a:gsLst>
            <a:gs pos="28000">
              <a:srgbClr val="9B158B"/>
            </a:gs>
            <a:gs pos="0">
              <a:srgbClr val="9B158B"/>
            </a:gs>
            <a:gs pos="100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DB174F0-8DA1-4A54-9F93-9E240EE3B779}" type="TxLink">
            <a:rPr lang="en-US" sz="2800" b="1" i="0" u="none" strike="noStrike">
              <a:solidFill>
                <a:srgbClr val="000000"/>
              </a:solidFill>
              <a:latin typeface="Calibri"/>
              <a:ea typeface="Calibri"/>
              <a:cs typeface="Calibri"/>
            </a:rPr>
            <a:pPr algn="ctr"/>
            <a:t>4.32</a:t>
          </a:fld>
          <a:endParaRPr lang="en-US" sz="6000" b="1"/>
        </a:p>
      </xdr:txBody>
    </xdr:sp>
    <xdr:clientData/>
  </xdr:twoCellAnchor>
  <xdr:twoCellAnchor>
    <xdr:from>
      <xdr:col>6</xdr:col>
      <xdr:colOff>243840</xdr:colOff>
      <xdr:row>1</xdr:row>
      <xdr:rowOff>152400</xdr:rowOff>
    </xdr:from>
    <xdr:to>
      <xdr:col>8</xdr:col>
      <xdr:colOff>182880</xdr:colOff>
      <xdr:row>6</xdr:row>
      <xdr:rowOff>152400</xdr:rowOff>
    </xdr:to>
    <xdr:sp macro="" textlink="$E$34">
      <xdr:nvSpPr>
        <xdr:cNvPr id="6" name="Rectangle: Diagonal Corners Rounded 5">
          <a:extLst>
            <a:ext uri="{FF2B5EF4-FFF2-40B4-BE49-F238E27FC236}">
              <a16:creationId xmlns:a16="http://schemas.microsoft.com/office/drawing/2014/main" id="{CAAC94BB-16BD-421C-ABF6-B41F3B2377BF}"/>
            </a:ext>
          </a:extLst>
        </xdr:cNvPr>
        <xdr:cNvSpPr/>
      </xdr:nvSpPr>
      <xdr:spPr>
        <a:xfrm>
          <a:off x="5463540" y="419100"/>
          <a:ext cx="1501140" cy="904875"/>
        </a:xfrm>
        <a:prstGeom prst="round2DiagRect">
          <a:avLst/>
        </a:prstGeom>
        <a:gradFill>
          <a:gsLst>
            <a:gs pos="28000">
              <a:srgbClr val="00B050"/>
            </a:gs>
            <a:gs pos="0">
              <a:srgbClr val="00B050"/>
            </a:gs>
            <a:gs pos="100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EB9ACFE-BED4-455B-8AE8-F7C4C58C332D}" type="TxLink">
            <a:rPr lang="en-US" sz="3200" b="1" i="0" u="none" strike="noStrike">
              <a:solidFill>
                <a:srgbClr val="000000"/>
              </a:solidFill>
              <a:latin typeface="Calibri"/>
              <a:ea typeface="Calibri"/>
              <a:cs typeface="Calibri"/>
            </a:rPr>
            <a:pPr algn="ctr"/>
            <a:t>92%</a:t>
          </a:fld>
          <a:endParaRPr lang="en-US" sz="6600" b="1"/>
        </a:p>
      </xdr:txBody>
    </xdr:sp>
    <xdr:clientData/>
  </xdr:twoCellAnchor>
  <xdr:twoCellAnchor>
    <xdr:from>
      <xdr:col>1</xdr:col>
      <xdr:colOff>716280</xdr:colOff>
      <xdr:row>2</xdr:row>
      <xdr:rowOff>137160</xdr:rowOff>
    </xdr:from>
    <xdr:to>
      <xdr:col>2</xdr:col>
      <xdr:colOff>678180</xdr:colOff>
      <xdr:row>4</xdr:row>
      <xdr:rowOff>45720</xdr:rowOff>
    </xdr:to>
    <xdr:sp macro="" textlink="">
      <xdr:nvSpPr>
        <xdr:cNvPr id="7" name="TextBox 6">
          <a:extLst>
            <a:ext uri="{FF2B5EF4-FFF2-40B4-BE49-F238E27FC236}">
              <a16:creationId xmlns:a16="http://schemas.microsoft.com/office/drawing/2014/main" id="{8EE19E7C-5C2D-8EC8-56E2-17CD87EB3EF2}"/>
            </a:ext>
          </a:extLst>
        </xdr:cNvPr>
        <xdr:cNvSpPr txBox="1"/>
      </xdr:nvSpPr>
      <xdr:spPr>
        <a:xfrm>
          <a:off x="1729740" y="952500"/>
          <a:ext cx="1021080" cy="274320"/>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dk1"/>
              </a:solidFill>
              <a:effectLst/>
              <a:latin typeface="+mn-lt"/>
              <a:ea typeface="+mn-ea"/>
              <a:cs typeface="+mn-cs"/>
            </a:rPr>
            <a:t>Adv_ful_Days</a:t>
          </a:r>
          <a:endParaRPr lang="en-US" sz="1200">
            <a:effectLst/>
          </a:endParaRPr>
        </a:p>
      </xdr:txBody>
    </xdr:sp>
    <xdr:clientData/>
  </xdr:twoCellAnchor>
  <xdr:twoCellAnchor>
    <xdr:from>
      <xdr:col>2</xdr:col>
      <xdr:colOff>937260</xdr:colOff>
      <xdr:row>2</xdr:row>
      <xdr:rowOff>137160</xdr:rowOff>
    </xdr:from>
    <xdr:to>
      <xdr:col>4</xdr:col>
      <xdr:colOff>274320</xdr:colOff>
      <xdr:row>4</xdr:row>
      <xdr:rowOff>68580</xdr:rowOff>
    </xdr:to>
    <xdr:sp macro="" textlink="">
      <xdr:nvSpPr>
        <xdr:cNvPr id="8" name="TextBox 7">
          <a:extLst>
            <a:ext uri="{FF2B5EF4-FFF2-40B4-BE49-F238E27FC236}">
              <a16:creationId xmlns:a16="http://schemas.microsoft.com/office/drawing/2014/main" id="{286046E5-FEAF-46BE-A70A-009395F243C5}"/>
            </a:ext>
          </a:extLst>
        </xdr:cNvPr>
        <xdr:cNvSpPr txBox="1"/>
      </xdr:nvSpPr>
      <xdr:spPr>
        <a:xfrm>
          <a:off x="3009900" y="952500"/>
          <a:ext cx="891540" cy="297180"/>
        </a:xfrm>
        <a:prstGeom prst="rect">
          <a:avLst/>
        </a:prstGeom>
        <a:gradFill>
          <a:gsLst>
            <a:gs pos="94000">
              <a:srgbClr val="99FF66"/>
            </a:gs>
            <a:gs pos="0">
              <a:srgbClr val="99FF66"/>
            </a:gs>
            <a:gs pos="100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200" b="1">
              <a:solidFill>
                <a:schemeClr val="dk1"/>
              </a:solidFill>
              <a:effectLst/>
              <a:latin typeface="+mn-lt"/>
              <a:ea typeface="+mn-ea"/>
              <a:cs typeface="+mn-cs"/>
            </a:rPr>
            <a:t>COGS</a:t>
          </a:r>
          <a:endParaRPr lang="en-US" sz="1400">
            <a:effectLst/>
          </a:endParaRPr>
        </a:p>
      </xdr:txBody>
    </xdr:sp>
    <xdr:clientData/>
  </xdr:twoCellAnchor>
  <xdr:twoCellAnchor>
    <xdr:from>
      <xdr:col>4</xdr:col>
      <xdr:colOff>586740</xdr:colOff>
      <xdr:row>2</xdr:row>
      <xdr:rowOff>22860</xdr:rowOff>
    </xdr:from>
    <xdr:to>
      <xdr:col>5</xdr:col>
      <xdr:colOff>579120</xdr:colOff>
      <xdr:row>4</xdr:row>
      <xdr:rowOff>114300</xdr:rowOff>
    </xdr:to>
    <xdr:sp macro="" textlink="">
      <xdr:nvSpPr>
        <xdr:cNvPr id="9" name="TextBox 8">
          <a:extLst>
            <a:ext uri="{FF2B5EF4-FFF2-40B4-BE49-F238E27FC236}">
              <a16:creationId xmlns:a16="http://schemas.microsoft.com/office/drawing/2014/main" id="{E6FA67A4-8786-464D-B886-16C88E65FB25}"/>
            </a:ext>
          </a:extLst>
        </xdr:cNvPr>
        <xdr:cNvSpPr txBox="1"/>
      </xdr:nvSpPr>
      <xdr:spPr>
        <a:xfrm>
          <a:off x="4213860" y="838200"/>
          <a:ext cx="10058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dk1"/>
              </a:solidFill>
              <a:effectLst/>
              <a:latin typeface="+mn-lt"/>
              <a:ea typeface="+mn-ea"/>
              <a:cs typeface="+mn-cs"/>
            </a:rPr>
            <a:t> Invt_</a:t>
          </a:r>
          <a:r>
            <a:rPr lang="en-US" sz="1100" b="1" baseline="0">
              <a:solidFill>
                <a:schemeClr val="dk1"/>
              </a:solidFill>
              <a:effectLst/>
              <a:latin typeface="+mn-lt"/>
              <a:ea typeface="+mn-ea"/>
              <a:cs typeface="+mn-cs"/>
            </a:rPr>
            <a:t> Tunover Rate</a:t>
          </a:r>
          <a:endParaRPr lang="en-US" sz="1200">
            <a:effectLst/>
          </a:endParaRPr>
        </a:p>
      </xdr:txBody>
    </xdr:sp>
    <xdr:clientData/>
  </xdr:twoCellAnchor>
  <xdr:twoCellAnchor>
    <xdr:from>
      <xdr:col>6</xdr:col>
      <xdr:colOff>342900</xdr:colOff>
      <xdr:row>2</xdr:row>
      <xdr:rowOff>30480</xdr:rowOff>
    </xdr:from>
    <xdr:to>
      <xdr:col>8</xdr:col>
      <xdr:colOff>106680</xdr:colOff>
      <xdr:row>4</xdr:row>
      <xdr:rowOff>0</xdr:rowOff>
    </xdr:to>
    <xdr:sp macro="" textlink="">
      <xdr:nvSpPr>
        <xdr:cNvPr id="10" name="TextBox 9">
          <a:extLst>
            <a:ext uri="{FF2B5EF4-FFF2-40B4-BE49-F238E27FC236}">
              <a16:creationId xmlns:a16="http://schemas.microsoft.com/office/drawing/2014/main" id="{ED85C1E6-B04E-456B-964B-8F5FE4F5BF44}"/>
            </a:ext>
          </a:extLst>
        </xdr:cNvPr>
        <xdr:cNvSpPr txBox="1"/>
      </xdr:nvSpPr>
      <xdr:spPr>
        <a:xfrm>
          <a:off x="5577840" y="845820"/>
          <a:ext cx="13258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solidFill>
                <a:schemeClr val="dk1"/>
              </a:solidFill>
              <a:effectLst/>
              <a:latin typeface="+mn-lt"/>
              <a:ea typeface="+mn-ea"/>
              <a:cs typeface="+mn-cs"/>
            </a:rPr>
            <a:t>Ontime</a:t>
          </a:r>
          <a:r>
            <a:rPr lang="en-US" sz="1050" b="1" baseline="0">
              <a:solidFill>
                <a:schemeClr val="dk1"/>
              </a:solidFill>
              <a:effectLst/>
              <a:latin typeface="+mn-lt"/>
              <a:ea typeface="+mn-ea"/>
              <a:cs typeface="+mn-cs"/>
            </a:rPr>
            <a:t> Devlivery %</a:t>
          </a:r>
          <a:endParaRPr lang="en-US" sz="1100">
            <a:effectLst/>
          </a:endParaRPr>
        </a:p>
      </xdr:txBody>
    </xdr:sp>
    <xdr:clientData/>
  </xdr:twoCellAnchor>
  <xdr:twoCellAnchor>
    <xdr:from>
      <xdr:col>0</xdr:col>
      <xdr:colOff>0</xdr:colOff>
      <xdr:row>7</xdr:row>
      <xdr:rowOff>106680</xdr:rowOff>
    </xdr:from>
    <xdr:to>
      <xdr:col>2</xdr:col>
      <xdr:colOff>213360</xdr:colOff>
      <xdr:row>19</xdr:row>
      <xdr:rowOff>68580</xdr:rowOff>
    </xdr:to>
    <xdr:graphicFrame macro="">
      <xdr:nvGraphicFramePr>
        <xdr:cNvPr id="11" name="Chart 10">
          <a:extLst>
            <a:ext uri="{FF2B5EF4-FFF2-40B4-BE49-F238E27FC236}">
              <a16:creationId xmlns:a16="http://schemas.microsoft.com/office/drawing/2014/main" id="{818B4D7E-2E94-3BBC-A0A5-24B0AA1C6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7</xdr:row>
      <xdr:rowOff>110490</xdr:rowOff>
    </xdr:from>
    <xdr:to>
      <xdr:col>4</xdr:col>
      <xdr:colOff>845820</xdr:colOff>
      <xdr:row>19</xdr:row>
      <xdr:rowOff>53340</xdr:rowOff>
    </xdr:to>
    <xdr:graphicFrame macro="">
      <xdr:nvGraphicFramePr>
        <xdr:cNvPr id="12" name="Chart 11">
          <a:extLst>
            <a:ext uri="{FF2B5EF4-FFF2-40B4-BE49-F238E27FC236}">
              <a16:creationId xmlns:a16="http://schemas.microsoft.com/office/drawing/2014/main" id="{6EAA8BB4-24FC-3436-B209-56DF0E113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876300</xdr:colOff>
      <xdr:row>7</xdr:row>
      <xdr:rowOff>114300</xdr:rowOff>
    </xdr:from>
    <xdr:to>
      <xdr:col>8</xdr:col>
      <xdr:colOff>205740</xdr:colOff>
      <xdr:row>19</xdr:row>
      <xdr:rowOff>38100</xdr:rowOff>
    </xdr:to>
    <xdr:graphicFrame macro="">
      <xdr:nvGraphicFramePr>
        <xdr:cNvPr id="13" name="Chart 12">
          <a:extLst>
            <a:ext uri="{FF2B5EF4-FFF2-40B4-BE49-F238E27FC236}">
              <a16:creationId xmlns:a16="http://schemas.microsoft.com/office/drawing/2014/main" id="{D54B06B1-26B1-19F7-D064-EE69780E1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137160</xdr:colOff>
      <xdr:row>20</xdr:row>
      <xdr:rowOff>7620</xdr:rowOff>
    </xdr:from>
    <xdr:to>
      <xdr:col>8</xdr:col>
      <xdr:colOff>175260</xdr:colOff>
      <xdr:row>25</xdr:row>
      <xdr:rowOff>106680</xdr:rowOff>
    </xdr:to>
    <xdr:graphicFrame macro="">
      <xdr:nvGraphicFramePr>
        <xdr:cNvPr id="14" name="Chart 13">
          <a:extLst>
            <a:ext uri="{FF2B5EF4-FFF2-40B4-BE49-F238E27FC236}">
              <a16:creationId xmlns:a16="http://schemas.microsoft.com/office/drawing/2014/main" id="{35FA72A1-B36B-CFAC-DAC6-BA3BBC5CC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7621</xdr:rowOff>
    </xdr:from>
    <xdr:to>
      <xdr:col>1</xdr:col>
      <xdr:colOff>591820</xdr:colOff>
      <xdr:row>8</xdr:row>
      <xdr:rowOff>7621</xdr:rowOff>
    </xdr:to>
    <mc:AlternateContent xmlns:mc="http://schemas.openxmlformats.org/markup-compatibility/2006" xmlns:a14="http://schemas.microsoft.com/office/drawing/2010/main">
      <mc:Choice Requires="a14">
        <xdr:graphicFrame macro="">
          <xdr:nvGraphicFramePr>
            <xdr:cNvPr id="2" name="Trend 2">
              <a:extLst>
                <a:ext uri="{FF2B5EF4-FFF2-40B4-BE49-F238E27FC236}">
                  <a16:creationId xmlns:a16="http://schemas.microsoft.com/office/drawing/2014/main" id="{8C9F49CC-4BCE-0FBE-D6E3-CCC47AD3CA35}"/>
                </a:ext>
              </a:extLst>
            </xdr:cNvPr>
            <xdr:cNvGraphicFramePr/>
          </xdr:nvGraphicFramePr>
          <xdr:xfrm>
            <a:off x="0" y="0"/>
            <a:ext cx="0" cy="0"/>
          </xdr:xfrm>
          <a:graphic>
            <a:graphicData uri="http://schemas.microsoft.com/office/drawing/2010/slicer">
              <sle:slicer xmlns:sle="http://schemas.microsoft.com/office/drawing/2010/slicer" name="Trend 2"/>
            </a:graphicData>
          </a:graphic>
        </xdr:graphicFrame>
      </mc:Choice>
      <mc:Fallback xmlns="">
        <xdr:sp macro="" textlink="">
          <xdr:nvSpPr>
            <xdr:cNvPr id="0" name=""/>
            <xdr:cNvSpPr>
              <a:spLocks noTextEdit="1"/>
            </xdr:cNvSpPr>
          </xdr:nvSpPr>
          <xdr:spPr>
            <a:xfrm>
              <a:off x="0" y="670561"/>
              <a:ext cx="18415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558800</xdr:colOff>
      <xdr:row>2</xdr:row>
      <xdr:rowOff>170180</xdr:rowOff>
    </xdr:from>
    <xdr:to>
      <xdr:col>3</xdr:col>
      <xdr:colOff>736600</xdr:colOff>
      <xdr:row>8</xdr:row>
      <xdr:rowOff>17780</xdr:rowOff>
    </xdr:to>
    <xdr:sp macro="" textlink="$B$35">
      <xdr:nvSpPr>
        <xdr:cNvPr id="3" name="Rectangle: Top Corners Rounded 2">
          <a:extLst>
            <a:ext uri="{FF2B5EF4-FFF2-40B4-BE49-F238E27FC236}">
              <a16:creationId xmlns:a16="http://schemas.microsoft.com/office/drawing/2014/main" id="{354C46CF-8FE1-A8E1-54FD-6A01FBF98C4B}"/>
            </a:ext>
          </a:extLst>
        </xdr:cNvPr>
        <xdr:cNvSpPr/>
      </xdr:nvSpPr>
      <xdr:spPr>
        <a:xfrm>
          <a:off x="1803400" y="614680"/>
          <a:ext cx="2273300" cy="914400"/>
        </a:xfrm>
        <a:prstGeom prst="round2SameRect">
          <a:avLst/>
        </a:prstGeom>
        <a:gradFill>
          <a:gsLst>
            <a:gs pos="94000">
              <a:srgbClr val="FFC000"/>
            </a:gs>
            <a:gs pos="100000">
              <a:schemeClr val="accent1">
                <a:lumMod val="45000"/>
                <a:lumOff val="5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0AE4903-0D91-4966-A379-3EB0881A2006}" type="TxLink">
            <a:rPr lang="en-US" sz="3200" b="1" i="0" u="none" strike="noStrike">
              <a:solidFill>
                <a:schemeClr val="bg1"/>
              </a:solidFill>
              <a:latin typeface="Calibri"/>
              <a:ea typeface="Calibri"/>
              <a:cs typeface="Calibri"/>
            </a:rPr>
            <a:pPr algn="ctr"/>
            <a:t>46</a:t>
          </a:fld>
          <a:endParaRPr lang="en-US" sz="3200" b="1">
            <a:solidFill>
              <a:schemeClr val="bg1"/>
            </a:solidFill>
          </a:endParaRPr>
        </a:p>
      </xdr:txBody>
    </xdr:sp>
    <xdr:clientData/>
  </xdr:twoCellAnchor>
  <xdr:twoCellAnchor>
    <xdr:from>
      <xdr:col>2</xdr:col>
      <xdr:colOff>243012</xdr:colOff>
      <xdr:row>3</xdr:row>
      <xdr:rowOff>35375</xdr:rowOff>
    </xdr:from>
    <xdr:to>
      <xdr:col>3</xdr:col>
      <xdr:colOff>139700</xdr:colOff>
      <xdr:row>5</xdr:row>
      <xdr:rowOff>99060</xdr:rowOff>
    </xdr:to>
    <xdr:sp macro="" textlink="">
      <xdr:nvSpPr>
        <xdr:cNvPr id="8" name="Rectangle 7">
          <a:extLst>
            <a:ext uri="{FF2B5EF4-FFF2-40B4-BE49-F238E27FC236}">
              <a16:creationId xmlns:a16="http://schemas.microsoft.com/office/drawing/2014/main" id="{BB367CA9-3C11-7311-5C68-8E1208CDDAE4}"/>
            </a:ext>
          </a:extLst>
        </xdr:cNvPr>
        <xdr:cNvSpPr/>
      </xdr:nvSpPr>
      <xdr:spPr>
        <a:xfrm>
          <a:off x="2338512" y="657675"/>
          <a:ext cx="1141288" cy="419285"/>
        </a:xfrm>
        <a:prstGeom prst="rect">
          <a:avLst/>
        </a:prstGeom>
        <a:gradFill>
          <a:gsLst>
            <a:gs pos="94000">
              <a:srgbClr val="FFC000"/>
            </a:gs>
            <a:gs pos="100000">
              <a:schemeClr val="accent1">
                <a:lumMod val="45000"/>
                <a:lumOff val="55000"/>
              </a:schemeClr>
            </a:gs>
          </a:gsLst>
          <a:lin ang="5400000" scaled="1"/>
        </a:gradFill>
      </xdr:spPr>
      <xdr:txBody>
        <a:bodyPr wrap="none" lIns="91440" tIns="45720" rIns="91440" bIns="45720">
          <a:noAutofit/>
        </a:bodyPr>
        <a:lstStyle/>
        <a:p>
          <a:pPr algn="ctr"/>
          <a:r>
            <a:rPr lang="en-US" sz="2400" b="1" cap="none" spc="0">
              <a:ln w="0"/>
              <a:solidFill>
                <a:schemeClr val="bg1"/>
              </a:solidFill>
              <a:effectLst>
                <a:outerShdw blurRad="38100" dist="25400" dir="5400000" algn="ctr" rotWithShape="0">
                  <a:srgbClr val="6E747A">
                    <a:alpha val="43000"/>
                  </a:srgbClr>
                </a:outerShdw>
              </a:effectLst>
            </a:rPr>
            <a:t>CAC</a:t>
          </a:r>
        </a:p>
      </xdr:txBody>
    </xdr:sp>
    <xdr:clientData/>
  </xdr:twoCellAnchor>
  <xdr:twoCellAnchor>
    <xdr:from>
      <xdr:col>3</xdr:col>
      <xdr:colOff>762000</xdr:colOff>
      <xdr:row>2</xdr:row>
      <xdr:rowOff>121735</xdr:rowOff>
    </xdr:from>
    <xdr:to>
      <xdr:col>5</xdr:col>
      <xdr:colOff>563880</xdr:colOff>
      <xdr:row>8</xdr:row>
      <xdr:rowOff>7620</xdr:rowOff>
    </xdr:to>
    <xdr:grpSp>
      <xdr:nvGrpSpPr>
        <xdr:cNvPr id="17" name="Group 16">
          <a:extLst>
            <a:ext uri="{FF2B5EF4-FFF2-40B4-BE49-F238E27FC236}">
              <a16:creationId xmlns:a16="http://schemas.microsoft.com/office/drawing/2014/main" id="{345C4ACD-647F-2029-6E2E-482B61308B8D}"/>
            </a:ext>
          </a:extLst>
        </xdr:cNvPr>
        <xdr:cNvGrpSpPr/>
      </xdr:nvGrpSpPr>
      <xdr:grpSpPr>
        <a:xfrm>
          <a:off x="4107180" y="601795"/>
          <a:ext cx="1638300" cy="983165"/>
          <a:chOff x="3329940" y="556075"/>
          <a:chExt cx="1034252" cy="983165"/>
        </a:xfrm>
      </xdr:grpSpPr>
      <xdr:sp macro="" textlink="$C$35">
        <xdr:nvSpPr>
          <xdr:cNvPr id="4" name="Rectangle: Top Corners Rounded 3">
            <a:extLst>
              <a:ext uri="{FF2B5EF4-FFF2-40B4-BE49-F238E27FC236}">
                <a16:creationId xmlns:a16="http://schemas.microsoft.com/office/drawing/2014/main" id="{1B5195BB-4B84-41AA-B40F-DFE39B0D6E77}"/>
              </a:ext>
            </a:extLst>
          </xdr:cNvPr>
          <xdr:cNvSpPr/>
        </xdr:nvSpPr>
        <xdr:spPr>
          <a:xfrm>
            <a:off x="3329940" y="632460"/>
            <a:ext cx="1034252" cy="906780"/>
          </a:xfrm>
          <a:prstGeom prst="round2SameRect">
            <a:avLst/>
          </a:prstGeom>
          <a:gradFill>
            <a:gsLst>
              <a:gs pos="94000">
                <a:srgbClr val="9B158B"/>
              </a:gs>
              <a:gs pos="100000">
                <a:schemeClr val="accent1">
                  <a:lumMod val="45000"/>
                  <a:lumOff val="5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6E15894-3445-499A-89A1-431C5674E646}" type="TxLink">
              <a:rPr lang="en-US" sz="3200" b="1" i="0" u="none" strike="noStrike">
                <a:solidFill>
                  <a:schemeClr val="bg1"/>
                </a:solidFill>
                <a:latin typeface="Calibri"/>
                <a:ea typeface="Calibri"/>
                <a:cs typeface="Calibri"/>
              </a:rPr>
              <a:pPr algn="ctr"/>
              <a:t>5</a:t>
            </a:fld>
            <a:endParaRPr lang="en-US" sz="8000" b="1">
              <a:solidFill>
                <a:schemeClr val="bg1"/>
              </a:solidFill>
            </a:endParaRPr>
          </a:p>
        </xdr:txBody>
      </xdr:sp>
      <xdr:sp macro="" textlink="">
        <xdr:nvSpPr>
          <xdr:cNvPr id="10" name="Rectangle 9">
            <a:extLst>
              <a:ext uri="{FF2B5EF4-FFF2-40B4-BE49-F238E27FC236}">
                <a16:creationId xmlns:a16="http://schemas.microsoft.com/office/drawing/2014/main" id="{A6CA5EE6-4167-6844-D2F1-0DC71DC0CE75}"/>
              </a:ext>
            </a:extLst>
          </xdr:cNvPr>
          <xdr:cNvSpPr/>
        </xdr:nvSpPr>
        <xdr:spPr>
          <a:xfrm>
            <a:off x="3347246" y="556075"/>
            <a:ext cx="1016946" cy="530658"/>
          </a:xfrm>
          <a:prstGeom prst="rect">
            <a:avLst/>
          </a:prstGeom>
          <a:noFill/>
        </xdr:spPr>
        <xdr:txBody>
          <a:bodyPr wrap="none" lIns="91440" tIns="45720" rIns="91440" bIns="45720" anchor="ctr">
            <a:spAutoFit/>
          </a:bodyPr>
          <a:lstStyle/>
          <a:p>
            <a:pPr algn="ctr"/>
            <a:r>
              <a:rPr lang="en-US" sz="28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t>ROAS</a:t>
            </a:r>
            <a:endParaRPr lang="en-US" sz="2800" b="1" cap="none" spc="0">
              <a:ln w="0"/>
              <a:solidFill>
                <a:schemeClr val="bg1"/>
              </a:solidFill>
              <a:effectLst>
                <a:outerShdw blurRad="38100" dist="25400" dir="5400000" algn="ctr" rotWithShape="0">
                  <a:srgbClr val="6E747A">
                    <a:alpha val="43000"/>
                  </a:srgbClr>
                </a:outerShdw>
              </a:effectLst>
            </a:endParaRPr>
          </a:p>
        </xdr:txBody>
      </xdr:sp>
    </xdr:grpSp>
    <xdr:clientData/>
  </xdr:twoCellAnchor>
  <xdr:twoCellAnchor>
    <xdr:from>
      <xdr:col>5</xdr:col>
      <xdr:colOff>579120</xdr:colOff>
      <xdr:row>1</xdr:row>
      <xdr:rowOff>121920</xdr:rowOff>
    </xdr:from>
    <xdr:to>
      <xdr:col>7</xdr:col>
      <xdr:colOff>220980</xdr:colOff>
      <xdr:row>8</xdr:row>
      <xdr:rowOff>7620</xdr:rowOff>
    </xdr:to>
    <xdr:grpSp>
      <xdr:nvGrpSpPr>
        <xdr:cNvPr id="16" name="Group 15">
          <a:extLst>
            <a:ext uri="{FF2B5EF4-FFF2-40B4-BE49-F238E27FC236}">
              <a16:creationId xmlns:a16="http://schemas.microsoft.com/office/drawing/2014/main" id="{FA4A7C39-730C-6A41-BF35-625BCF07F73A}"/>
            </a:ext>
          </a:extLst>
        </xdr:cNvPr>
        <xdr:cNvGrpSpPr/>
      </xdr:nvGrpSpPr>
      <xdr:grpSpPr>
        <a:xfrm>
          <a:off x="5760720" y="419100"/>
          <a:ext cx="2133600" cy="1165860"/>
          <a:chOff x="4305300" y="373380"/>
          <a:chExt cx="1424940" cy="1165860"/>
        </a:xfrm>
      </xdr:grpSpPr>
      <xdr:sp macro="" textlink="$D$35">
        <xdr:nvSpPr>
          <xdr:cNvPr id="5" name="Rectangle: Top Corners Rounded 4">
            <a:extLst>
              <a:ext uri="{FF2B5EF4-FFF2-40B4-BE49-F238E27FC236}">
                <a16:creationId xmlns:a16="http://schemas.microsoft.com/office/drawing/2014/main" id="{BA2002E7-1D78-426F-AEF4-FD5BD74FCFF2}"/>
              </a:ext>
            </a:extLst>
          </xdr:cNvPr>
          <xdr:cNvSpPr/>
        </xdr:nvSpPr>
        <xdr:spPr>
          <a:xfrm>
            <a:off x="4305300" y="617220"/>
            <a:ext cx="1424940" cy="922020"/>
          </a:xfrm>
          <a:prstGeom prst="round2SameRect">
            <a:avLst/>
          </a:prstGeom>
          <a:gradFill>
            <a:gsLst>
              <a:gs pos="94000">
                <a:schemeClr val="accent2">
                  <a:lumMod val="60000"/>
                  <a:lumOff val="40000"/>
                </a:schemeClr>
              </a:gs>
              <a:gs pos="100000">
                <a:schemeClr val="accent1">
                  <a:lumMod val="45000"/>
                  <a:lumOff val="55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ECED393-ED43-402B-A37F-F2DA1BF4E4EE}" type="TxLink">
              <a:rPr lang="en-US" sz="3200" b="1" i="0" u="none" strike="noStrike">
                <a:solidFill>
                  <a:schemeClr val="bg1"/>
                </a:solidFill>
                <a:latin typeface="Calibri"/>
                <a:ea typeface="Calibri"/>
                <a:cs typeface="Calibri"/>
              </a:rPr>
              <a:pPr algn="ctr"/>
              <a:t>17</a:t>
            </a:fld>
            <a:endParaRPr lang="en-US" sz="34400" b="1">
              <a:solidFill>
                <a:schemeClr val="bg1"/>
              </a:solidFill>
            </a:endParaRPr>
          </a:p>
        </xdr:txBody>
      </xdr:sp>
      <xdr:sp macro="" textlink="">
        <xdr:nvSpPr>
          <xdr:cNvPr id="11" name="Rectangle 10">
            <a:extLst>
              <a:ext uri="{FF2B5EF4-FFF2-40B4-BE49-F238E27FC236}">
                <a16:creationId xmlns:a16="http://schemas.microsoft.com/office/drawing/2014/main" id="{A0313AA9-C4D7-6B2E-CDE2-F218830B874F}"/>
              </a:ext>
            </a:extLst>
          </xdr:cNvPr>
          <xdr:cNvSpPr/>
        </xdr:nvSpPr>
        <xdr:spPr>
          <a:xfrm>
            <a:off x="4366259" y="373380"/>
            <a:ext cx="1325881" cy="243840"/>
          </a:xfrm>
          <a:prstGeom prst="rect">
            <a:avLst/>
          </a:prstGeom>
          <a:noFill/>
        </xdr:spPr>
        <xdr:txBody>
          <a:bodyPr wrap="square" lIns="91440" tIns="45720" rIns="91440" bIns="45720" anchor="t">
            <a:noAutofit/>
          </a:bodyPr>
          <a:lstStyle/>
          <a:p>
            <a:pPr algn="ctr"/>
            <a:endParaRPr lang="en-US" sz="1800" b="1" i="0" u="none" strike="noStrike" cap="none" spc="0" baseline="0">
              <a:ln w="0"/>
              <a:solidFill>
                <a:schemeClr val="bg1"/>
              </a:solidFill>
              <a:effectLst>
                <a:outerShdw blurRad="38100" dist="25400" dir="5400000" algn="ctr" rotWithShape="0">
                  <a:srgbClr val="6E747A">
                    <a:alpha val="43000"/>
                  </a:srgbClr>
                </a:outerShdw>
              </a:effectLst>
              <a:latin typeface="Calibri"/>
              <a:ea typeface="Calibri"/>
              <a:cs typeface="Calibri"/>
            </a:endParaRPr>
          </a:p>
          <a:p>
            <a:pPr algn="ctr"/>
            <a:r>
              <a:rPr lang="en-US" sz="1800" b="1" i="0" u="none" strike="noStrike" cap="none" spc="0">
                <a:ln w="0"/>
                <a:solidFill>
                  <a:schemeClr val="bg1"/>
                </a:solidFill>
                <a:effectLst>
                  <a:outerShdw blurRad="38100" dist="25400" dir="5400000" algn="ctr" rotWithShape="0">
                    <a:srgbClr val="6E747A">
                      <a:alpha val="43000"/>
                    </a:srgbClr>
                  </a:outerShdw>
                </a:effectLst>
                <a:latin typeface="Calibri"/>
                <a:ea typeface="Calibri"/>
                <a:cs typeface="Calibri"/>
              </a:rPr>
              <a:t>SMER(Unit)</a:t>
            </a:r>
            <a:endParaRPr lang="en-US" sz="1800" b="1" cap="none" spc="0">
              <a:ln w="0"/>
              <a:solidFill>
                <a:schemeClr val="bg1"/>
              </a:solidFill>
              <a:effectLst>
                <a:outerShdw blurRad="38100" dist="25400" dir="5400000" algn="ctr" rotWithShape="0">
                  <a:srgbClr val="6E747A">
                    <a:alpha val="43000"/>
                  </a:srgbClr>
                </a:outerShdw>
              </a:effectLst>
            </a:endParaRPr>
          </a:p>
        </xdr:txBody>
      </xdr:sp>
    </xdr:grpSp>
    <xdr:clientData/>
  </xdr:twoCellAnchor>
  <xdr:twoCellAnchor>
    <xdr:from>
      <xdr:col>7</xdr:col>
      <xdr:colOff>190500</xdr:colOff>
      <xdr:row>2</xdr:row>
      <xdr:rowOff>136975</xdr:rowOff>
    </xdr:from>
    <xdr:to>
      <xdr:col>9</xdr:col>
      <xdr:colOff>449580</xdr:colOff>
      <xdr:row>8</xdr:row>
      <xdr:rowOff>38100</xdr:rowOff>
    </xdr:to>
    <xdr:grpSp>
      <xdr:nvGrpSpPr>
        <xdr:cNvPr id="15" name="Group 14">
          <a:extLst>
            <a:ext uri="{FF2B5EF4-FFF2-40B4-BE49-F238E27FC236}">
              <a16:creationId xmlns:a16="http://schemas.microsoft.com/office/drawing/2014/main" id="{ECFE37D0-C6A6-7837-BC51-BDEB87A0C6F9}"/>
            </a:ext>
          </a:extLst>
        </xdr:cNvPr>
        <xdr:cNvGrpSpPr/>
      </xdr:nvGrpSpPr>
      <xdr:grpSpPr>
        <a:xfrm>
          <a:off x="7863840" y="617035"/>
          <a:ext cx="2293620" cy="998405"/>
          <a:chOff x="5583850" y="556075"/>
          <a:chExt cx="1464650" cy="998405"/>
        </a:xfrm>
      </xdr:grpSpPr>
      <xdr:sp macro="" textlink="$E$35">
        <xdr:nvSpPr>
          <xdr:cNvPr id="6" name="Rectangle: Top Corners Rounded 5">
            <a:extLst>
              <a:ext uri="{FF2B5EF4-FFF2-40B4-BE49-F238E27FC236}">
                <a16:creationId xmlns:a16="http://schemas.microsoft.com/office/drawing/2014/main" id="{1759F51F-1A8B-4FE4-8DA9-33DA6B951D66}"/>
              </a:ext>
            </a:extLst>
          </xdr:cNvPr>
          <xdr:cNvSpPr/>
        </xdr:nvSpPr>
        <xdr:spPr>
          <a:xfrm>
            <a:off x="5631180" y="632460"/>
            <a:ext cx="1417320" cy="922020"/>
          </a:xfrm>
          <a:prstGeom prst="round2Same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32D1027-9038-4412-B48E-C57845646E4D}" type="TxLink">
              <a:rPr lang="en-US" sz="3200" b="1" i="0" u="none" strike="noStrike">
                <a:solidFill>
                  <a:schemeClr val="bg1"/>
                </a:solidFill>
                <a:latin typeface="Calibri"/>
                <a:ea typeface="Calibri"/>
                <a:cs typeface="Calibri"/>
              </a:rPr>
              <a:pPr algn="ctr"/>
              <a:t>2,318</a:t>
            </a:fld>
            <a:endParaRPr lang="en-US" sz="177700" b="1">
              <a:solidFill>
                <a:schemeClr val="bg1"/>
              </a:solidFill>
            </a:endParaRPr>
          </a:p>
        </xdr:txBody>
      </xdr:sp>
      <xdr:sp macro="" textlink="">
        <xdr:nvSpPr>
          <xdr:cNvPr id="12" name="Rectangle 11">
            <a:extLst>
              <a:ext uri="{FF2B5EF4-FFF2-40B4-BE49-F238E27FC236}">
                <a16:creationId xmlns:a16="http://schemas.microsoft.com/office/drawing/2014/main" id="{168F31EE-957D-649F-28BA-A0E6F58F98E5}"/>
              </a:ext>
            </a:extLst>
          </xdr:cNvPr>
          <xdr:cNvSpPr/>
        </xdr:nvSpPr>
        <xdr:spPr>
          <a:xfrm>
            <a:off x="5583850" y="556075"/>
            <a:ext cx="1298625" cy="468013"/>
          </a:xfrm>
          <a:prstGeom prst="rect">
            <a:avLst/>
          </a:prstGeom>
          <a:noFill/>
        </xdr:spPr>
        <xdr:txBody>
          <a:bodyPr wrap="none" lIns="91440" tIns="45720" rIns="91440" bIns="45720">
            <a:spAutoFit/>
          </a:bodyPr>
          <a:lstStyle/>
          <a:p>
            <a:pPr algn="ctr"/>
            <a:r>
              <a:rPr lang="en-US" sz="2400" b="1" cap="none" spc="0">
                <a:ln w="0"/>
                <a:solidFill>
                  <a:schemeClr val="bg1"/>
                </a:solidFill>
                <a:effectLst>
                  <a:outerShdw blurRad="38100" dist="25400" dir="5400000" algn="ctr" rotWithShape="0">
                    <a:srgbClr val="6E747A">
                      <a:alpha val="43000"/>
                    </a:srgbClr>
                  </a:outerShdw>
                </a:effectLst>
              </a:rPr>
              <a:t>Revenue</a:t>
            </a:r>
          </a:p>
        </xdr:txBody>
      </xdr:sp>
    </xdr:grpSp>
    <xdr:clientData/>
  </xdr:twoCellAnchor>
  <xdr:twoCellAnchor>
    <xdr:from>
      <xdr:col>9</xdr:col>
      <xdr:colOff>449580</xdr:colOff>
      <xdr:row>2</xdr:row>
      <xdr:rowOff>121735</xdr:rowOff>
    </xdr:from>
    <xdr:to>
      <xdr:col>12</xdr:col>
      <xdr:colOff>312420</xdr:colOff>
      <xdr:row>8</xdr:row>
      <xdr:rowOff>45720</xdr:rowOff>
    </xdr:to>
    <xdr:grpSp>
      <xdr:nvGrpSpPr>
        <xdr:cNvPr id="14" name="Group 13">
          <a:extLst>
            <a:ext uri="{FF2B5EF4-FFF2-40B4-BE49-F238E27FC236}">
              <a16:creationId xmlns:a16="http://schemas.microsoft.com/office/drawing/2014/main" id="{C70C544D-885E-9166-2F27-93D0B7C45078}"/>
            </a:ext>
          </a:extLst>
        </xdr:cNvPr>
        <xdr:cNvGrpSpPr/>
      </xdr:nvGrpSpPr>
      <xdr:grpSpPr>
        <a:xfrm>
          <a:off x="10157460" y="601795"/>
          <a:ext cx="1950720" cy="1021265"/>
          <a:chOff x="6934200" y="563695"/>
          <a:chExt cx="1577340" cy="975545"/>
        </a:xfrm>
      </xdr:grpSpPr>
      <xdr:sp macro="" textlink="$F$35">
        <xdr:nvSpPr>
          <xdr:cNvPr id="7" name="Rectangle: Top Corners Rounded 6">
            <a:extLst>
              <a:ext uri="{FF2B5EF4-FFF2-40B4-BE49-F238E27FC236}">
                <a16:creationId xmlns:a16="http://schemas.microsoft.com/office/drawing/2014/main" id="{936E7C1F-0CFA-4E82-9781-4A8B799F3F70}"/>
              </a:ext>
            </a:extLst>
          </xdr:cNvPr>
          <xdr:cNvSpPr/>
        </xdr:nvSpPr>
        <xdr:spPr>
          <a:xfrm>
            <a:off x="6934200" y="617220"/>
            <a:ext cx="1577340" cy="922020"/>
          </a:xfrm>
          <a:prstGeom prst="round2Same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E28D9D6-1877-410A-9AED-2B01EE62B434}" type="TxLink">
              <a:rPr lang="en-US" sz="3200" b="1" i="0" u="none" strike="noStrike">
                <a:solidFill>
                  <a:schemeClr val="bg1"/>
                </a:solidFill>
                <a:latin typeface="Calibri"/>
                <a:ea typeface="Calibri"/>
                <a:cs typeface="Calibri"/>
              </a:rPr>
              <a:pPr algn="ctr"/>
              <a:t>0.11</a:t>
            </a:fld>
            <a:endParaRPr lang="en-US" sz="333300" b="1">
              <a:solidFill>
                <a:schemeClr val="bg1"/>
              </a:solidFill>
            </a:endParaRPr>
          </a:p>
        </xdr:txBody>
      </xdr:sp>
      <xdr:sp macro="" textlink="">
        <xdr:nvSpPr>
          <xdr:cNvPr id="13" name="Rectangle 12">
            <a:extLst>
              <a:ext uri="{FF2B5EF4-FFF2-40B4-BE49-F238E27FC236}">
                <a16:creationId xmlns:a16="http://schemas.microsoft.com/office/drawing/2014/main" id="{AD11362A-8343-4A66-8C94-45D5242A0883}"/>
              </a:ext>
            </a:extLst>
          </xdr:cNvPr>
          <xdr:cNvSpPr/>
        </xdr:nvSpPr>
        <xdr:spPr>
          <a:xfrm>
            <a:off x="6944621" y="563695"/>
            <a:ext cx="1548887" cy="468013"/>
          </a:xfrm>
          <a:prstGeom prst="rect">
            <a:avLst/>
          </a:prstGeom>
          <a:noFill/>
        </xdr:spPr>
        <xdr:txBody>
          <a:bodyPr wrap="none" lIns="91440" tIns="45720" rIns="91440" bIns="45720">
            <a:spAutoFit/>
          </a:bodyPr>
          <a:lstStyle/>
          <a:p>
            <a:pPr algn="ctr"/>
            <a:r>
              <a:rPr lang="en-US" sz="2400" b="1" cap="none" spc="0">
                <a:ln w="0"/>
                <a:solidFill>
                  <a:schemeClr val="bg1"/>
                </a:solidFill>
                <a:effectLst>
                  <a:outerShdw blurRad="38100" dist="25400" dir="5400000" algn="ctr" rotWithShape="0">
                    <a:srgbClr val="6E747A">
                      <a:alpha val="43000"/>
                    </a:srgbClr>
                  </a:outerShdw>
                </a:effectLst>
              </a:rPr>
              <a:t>CAE(Ratio)</a:t>
            </a:r>
          </a:p>
        </xdr:txBody>
      </xdr:sp>
    </xdr:grpSp>
    <xdr:clientData/>
  </xdr:twoCellAnchor>
  <xdr:twoCellAnchor>
    <xdr:from>
      <xdr:col>0</xdr:col>
      <xdr:colOff>0</xdr:colOff>
      <xdr:row>8</xdr:row>
      <xdr:rowOff>114300</xdr:rowOff>
    </xdr:from>
    <xdr:to>
      <xdr:col>2</xdr:col>
      <xdr:colOff>358140</xdr:colOff>
      <xdr:row>20</xdr:row>
      <xdr:rowOff>144780</xdr:rowOff>
    </xdr:to>
    <xdr:graphicFrame macro="">
      <xdr:nvGraphicFramePr>
        <xdr:cNvPr id="19" name="Chart 18">
          <a:extLst>
            <a:ext uri="{FF2B5EF4-FFF2-40B4-BE49-F238E27FC236}">
              <a16:creationId xmlns:a16="http://schemas.microsoft.com/office/drawing/2014/main" id="{5D02B6CD-4E38-CF8F-71CF-BD8009753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358140</xdr:colOff>
      <xdr:row>8</xdr:row>
      <xdr:rowOff>114300</xdr:rowOff>
    </xdr:from>
    <xdr:to>
      <xdr:col>5</xdr:col>
      <xdr:colOff>495300</xdr:colOff>
      <xdr:row>20</xdr:row>
      <xdr:rowOff>152400</xdr:rowOff>
    </xdr:to>
    <xdr:graphicFrame macro="">
      <xdr:nvGraphicFramePr>
        <xdr:cNvPr id="20" name="Chart 19">
          <a:extLst>
            <a:ext uri="{FF2B5EF4-FFF2-40B4-BE49-F238E27FC236}">
              <a16:creationId xmlns:a16="http://schemas.microsoft.com/office/drawing/2014/main" id="{2DC34282-1BAA-B139-D541-3F330E06F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8</xdr:row>
      <xdr:rowOff>114299</xdr:rowOff>
    </xdr:from>
    <xdr:to>
      <xdr:col>8</xdr:col>
      <xdr:colOff>396240</xdr:colOff>
      <xdr:row>20</xdr:row>
      <xdr:rowOff>142874</xdr:rowOff>
    </xdr:to>
    <xdr:graphicFrame macro="">
      <xdr:nvGraphicFramePr>
        <xdr:cNvPr id="21" name="Chart 20">
          <a:extLst>
            <a:ext uri="{FF2B5EF4-FFF2-40B4-BE49-F238E27FC236}">
              <a16:creationId xmlns:a16="http://schemas.microsoft.com/office/drawing/2014/main" id="{466CF14A-CD22-1D01-6987-D08B2A8BE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388620</xdr:colOff>
      <xdr:row>8</xdr:row>
      <xdr:rowOff>121920</xdr:rowOff>
    </xdr:from>
    <xdr:to>
      <xdr:col>12</xdr:col>
      <xdr:colOff>350520</xdr:colOff>
      <xdr:row>20</xdr:row>
      <xdr:rowOff>152400</xdr:rowOff>
    </xdr:to>
    <xdr:graphicFrame macro="">
      <xdr:nvGraphicFramePr>
        <xdr:cNvPr id="22" name="Chart 21">
          <a:extLst>
            <a:ext uri="{FF2B5EF4-FFF2-40B4-BE49-F238E27FC236}">
              <a16:creationId xmlns:a16="http://schemas.microsoft.com/office/drawing/2014/main" id="{A1F6A6EA-9B05-6689-DFE4-994BBDE48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20</xdr:row>
      <xdr:rowOff>152400</xdr:rowOff>
    </xdr:from>
    <xdr:to>
      <xdr:col>12</xdr:col>
      <xdr:colOff>358140</xdr:colOff>
      <xdr:row>26</xdr:row>
      <xdr:rowOff>50800</xdr:rowOff>
    </xdr:to>
    <xdr:graphicFrame macro="">
      <xdr:nvGraphicFramePr>
        <xdr:cNvPr id="23" name="Chart 22">
          <a:extLst>
            <a:ext uri="{FF2B5EF4-FFF2-40B4-BE49-F238E27FC236}">
              <a16:creationId xmlns:a16="http://schemas.microsoft.com/office/drawing/2014/main" id="{305C73FE-B927-66D1-E9D9-D308ACD70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46.728518634256" createdVersion="8" refreshedVersion="8" minRefreshableVersion="3" recordCount="10" xr:uid="{B7022049-F0F5-45C6-8C7A-B958562CD030}">
  <cacheSource type="worksheet">
    <worksheetSource name="Table3"/>
  </cacheSource>
  <cacheFields count="9">
    <cacheField name="Quarter" numFmtId="0">
      <sharedItems count="10">
        <s v="2022-Q1"/>
        <s v="2022-Q2"/>
        <s v="2022-Q3"/>
        <s v="2022-Q4"/>
        <s v="2023-Q1"/>
        <s v="2023-Q2"/>
        <s v="2023-Q3"/>
        <s v="2023-Q4"/>
        <s v="2024-Q1"/>
        <s v="2024-Q2"/>
      </sharedItems>
    </cacheField>
    <cacheField name="Overall Revenue Growth" numFmtId="9">
      <sharedItems containsSemiMixedTypes="0" containsString="0" containsNumber="1" minValue="0.05" maxValue="0.14000000000000001"/>
    </cacheField>
    <cacheField name="Market Share" numFmtId="9">
      <sharedItems containsSemiMixedTypes="0" containsString="0" containsNumber="1" minValue="0.15" maxValue="0.24"/>
    </cacheField>
    <cacheField name="Employee Engagement Score" numFmtId="9">
      <sharedItems containsSemiMixedTypes="0" containsString="0" containsNumber="1" minValue="0.7" maxValue="0.88"/>
    </cacheField>
    <cacheField name="Customer Satisfaction Score" numFmtId="9">
      <sharedItems containsSemiMixedTypes="0" containsString="0" containsNumber="1" minValue="0.85" maxValue="0.96"/>
    </cacheField>
    <cacheField name="Revenue" numFmtId="164">
      <sharedItems containsSemiMixedTypes="0" containsString="0" containsNumber="1" containsInteger="1" minValue="105000" maxValue="246971"/>
    </cacheField>
    <cacheField name="Cost" numFmtId="164">
      <sharedItems containsSemiMixedTypes="0" containsString="0" containsNumber="1" containsInteger="1" minValue="70000" maxValue="101500"/>
    </cacheField>
    <cacheField name="Profit" numFmtId="164">
      <sharedItems containsSemiMixedTypes="0" containsString="0" containsNumber="1" containsInteger="1" minValue="35000" maxValue="145471"/>
    </cacheField>
    <cacheField name="Trends" numFmtId="43">
      <sharedItems count="4">
        <s v="Q1"/>
        <s v="Q2"/>
        <s v="Q3"/>
        <s v="Q4"/>
      </sharedItems>
    </cacheField>
  </cacheFields>
  <extLst>
    <ext xmlns:x14="http://schemas.microsoft.com/office/spreadsheetml/2009/9/main" uri="{725AE2AE-9491-48be-B2B4-4EB974FC3084}">
      <x14:pivotCacheDefinition pivotCacheId="5393422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47.038704398146" createdVersion="8" refreshedVersion="8" minRefreshableVersion="3" recordCount="10" xr:uid="{7F73F853-FE42-48D3-941F-D54F5A96D775}">
  <cacheSource type="worksheet">
    <worksheetSource name="Table356"/>
  </cacheSource>
  <cacheFields count="5">
    <cacheField name="Quarter" numFmtId="0">
      <sharedItems count="10">
        <s v="2022-Q1"/>
        <s v="2022-Q2"/>
        <s v="2022-Q3"/>
        <s v="2022-Q4"/>
        <s v="2023-Q1"/>
        <s v="2023-Q2"/>
        <s v="2023-Q3"/>
        <s v="2023-Q4"/>
        <s v="2024-Q1"/>
        <s v="2024-Q2"/>
      </sharedItems>
    </cacheField>
    <cacheField name="Net Profit Margin (%)" numFmtId="9">
      <sharedItems containsSemiMixedTypes="0" containsString="0" containsNumber="1" minValue="0.2" maxValue="0.28999999999999998" count="10">
        <n v="0.2"/>
        <n v="0.21"/>
        <n v="0.22"/>
        <n v="0.23"/>
        <n v="0.24"/>
        <n v="0.25"/>
        <n v="0.26"/>
        <n v="0.27"/>
        <n v="0.28000000000000003"/>
        <n v="0.28999999999999998"/>
      </sharedItems>
    </cacheField>
    <cacheField name="ROI (%)" numFmtId="9">
      <sharedItems containsSemiMixedTypes="0" containsString="0" containsNumber="1" minValue="0.15" maxValue="0.24" count="10">
        <n v="0.15"/>
        <n v="0.16"/>
        <n v="0.17"/>
        <n v="0.18"/>
        <n v="0.19"/>
        <n v="0.2"/>
        <n v="0.21"/>
        <n v="0.22"/>
        <n v="0.23"/>
        <n v="0.24"/>
      </sharedItems>
    </cacheField>
    <cacheField name="Cash Flow Index" numFmtId="164">
      <sharedItems containsSemiMixedTypes="0" containsString="0" containsNumber="1" containsInteger="1" minValue="100" maxValue="145" count="10">
        <n v="100"/>
        <n v="105"/>
        <n v="110"/>
        <n v="115"/>
        <n v="120"/>
        <n v="125"/>
        <n v="130"/>
        <n v="135"/>
        <n v="140"/>
        <n v="145"/>
      </sharedItems>
    </cacheField>
    <cacheField name="Trend" numFmtId="43">
      <sharedItems count="4">
        <s v="Q1"/>
        <s v="Q2"/>
        <s v="Q3"/>
        <s v="Q4"/>
      </sharedItems>
    </cacheField>
  </cacheFields>
  <extLst>
    <ext xmlns:x14="http://schemas.microsoft.com/office/spreadsheetml/2009/9/main" uri="{725AE2AE-9491-48be-B2B4-4EB974FC3084}">
      <x14:pivotCacheDefinition pivotCacheId="199710577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47.081558101854" createdVersion="8" refreshedVersion="8" minRefreshableVersion="3" recordCount="10" xr:uid="{849E4304-FC6C-466B-A69E-70CA3B426C6C}">
  <cacheSource type="worksheet">
    <worksheetSource name="Table35"/>
  </cacheSource>
  <cacheFields count="6">
    <cacheField name="Quarter" numFmtId="0">
      <sharedItems count="10">
        <s v="2022-Q1"/>
        <s v="2022-Q2"/>
        <s v="2022-Q3"/>
        <s v="2022-Q4"/>
        <s v="2023-Q1"/>
        <s v="2023-Q2"/>
        <s v="2023-Q3"/>
        <s v="2023-Q4"/>
        <s v="2024-Q1"/>
        <s v="2024-Q2"/>
      </sharedItems>
    </cacheField>
    <cacheField name="Order Fulfillment Time (days)" numFmtId="164">
      <sharedItems containsSemiMixedTypes="0" containsString="0" containsNumber="1" minValue="8.1999999999999993" maxValue="10"/>
    </cacheField>
    <cacheField name="COGS (in thousands)" numFmtId="164">
      <sharedItems containsSemiMixedTypes="0" containsString="0" containsNumber="1" minValue="57400" maxValue="70000"/>
    </cacheField>
    <cacheField name="Inventory Turnover Rate" numFmtId="164">
      <sharedItems containsSemiMixedTypes="0" containsString="0" containsNumber="1" minValue="4" maxValue="4.72"/>
    </cacheField>
    <cacheField name="On-time Delivery Rate (%)" numFmtId="9">
      <sharedItems containsSemiMixedTypes="0" containsString="0" containsNumber="1" minValue="0.9" maxValue="0.95"/>
    </cacheField>
    <cacheField name="Trend" numFmtId="164">
      <sharedItems count="4">
        <s v="Q1"/>
        <s v="Q2"/>
        <s v="Q3"/>
        <s v="Q4"/>
      </sharedItems>
    </cacheField>
  </cacheFields>
  <extLst>
    <ext xmlns:x14="http://schemas.microsoft.com/office/spreadsheetml/2009/9/main" uri="{725AE2AE-9491-48be-B2B4-4EB974FC3084}">
      <x14:pivotCacheDefinition pivotCacheId="209507627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47.12421574074" createdVersion="8" refreshedVersion="8" minRefreshableVersion="3" recordCount="10" xr:uid="{F12DF4F7-8557-47A3-AD51-DC1DC5C274C5}">
  <cacheSource type="worksheet">
    <worksheetSource name="Table3567"/>
  </cacheSource>
  <cacheFields count="7">
    <cacheField name="Quarter" numFmtId="0">
      <sharedItems count="10">
        <s v="2022-Q1"/>
        <s v="2022-Q2"/>
        <s v="2022-Q3"/>
        <s v="2022-Q4"/>
        <s v="2023-Q1"/>
        <s v="2023-Q2"/>
        <s v="2023-Q3"/>
        <s v="2023-Q4"/>
        <s v="2024-Q1"/>
        <s v="2024-Q2"/>
      </sharedItems>
    </cacheField>
    <cacheField name="CAC (in units)" numFmtId="164">
      <sharedItems containsSemiMixedTypes="0" containsString="0" containsNumber="1" minValue="43.64" maxValue="50"/>
    </cacheField>
    <cacheField name="ROAS (ratio)" numFmtId="164">
      <sharedItems containsSemiMixedTypes="0" containsString="0" containsNumber="1" minValue="4" maxValue="6.21"/>
    </cacheField>
    <cacheField name="Social Media Engagement Rate (in units)" numFmtId="164">
      <sharedItems containsSemiMixedTypes="0" containsString="0" containsNumber="1" minValue="10" maxValue="23.58"/>
    </cacheField>
    <cacheField name="Quarterly Revenue" numFmtId="43">
      <sharedItems containsSemiMixedTypes="0" containsString="0" containsNumber="1" minValue="500" maxValue="1029.0311999999999"/>
    </cacheField>
    <cacheField name="Cust_ Acquisition_Effncy(Ratio)" numFmtId="43">
      <sharedItems containsSemiMixedTypes="0" containsString="0" containsNumber="1" minValue="0.08" maxValue="0.14230064161319889"/>
    </cacheField>
    <cacheField name="Trend" numFmtId="43">
      <sharedItems count="4">
        <s v="Q1"/>
        <s v="Q2"/>
        <s v="Q3"/>
        <s v="Q4"/>
      </sharedItems>
    </cacheField>
  </cacheFields>
  <extLst>
    <ext xmlns:x14="http://schemas.microsoft.com/office/spreadsheetml/2009/9/main" uri="{725AE2AE-9491-48be-B2B4-4EB974FC3084}">
      <x14:pivotCacheDefinition pivotCacheId="599815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05"/>
    <n v="0.15"/>
    <n v="0.7"/>
    <n v="0.85"/>
    <n v="105000"/>
    <n v="70000"/>
    <n v="35000"/>
    <x v="0"/>
  </r>
  <r>
    <x v="1"/>
    <n v="7.0000000000000007E-2"/>
    <n v="0.16"/>
    <n v="0.72"/>
    <n v="0.87"/>
    <n v="112350"/>
    <n v="73500"/>
    <n v="38850"/>
    <x v="1"/>
  </r>
  <r>
    <x v="2"/>
    <n v="0.06"/>
    <n v="0.17"/>
    <n v="0.74"/>
    <n v="0.89"/>
    <n v="119091"/>
    <n v="77000"/>
    <n v="42091"/>
    <x v="2"/>
  </r>
  <r>
    <x v="3"/>
    <n v="0.08"/>
    <n v="0.18"/>
    <n v="0.76"/>
    <n v="0.9"/>
    <n v="128618"/>
    <n v="80500"/>
    <n v="48118"/>
    <x v="3"/>
  </r>
  <r>
    <x v="4"/>
    <n v="0.1"/>
    <n v="0.19"/>
    <n v="0.78"/>
    <n v="0.91"/>
    <n v="141480"/>
    <n v="84000"/>
    <n v="57480"/>
    <x v="0"/>
  </r>
  <r>
    <x v="5"/>
    <n v="0.09"/>
    <n v="0.2"/>
    <n v="0.8"/>
    <n v="0.92"/>
    <n v="154213"/>
    <n v="87500"/>
    <n v="66713"/>
    <x v="1"/>
  </r>
  <r>
    <x v="6"/>
    <n v="0.11"/>
    <n v="0.21"/>
    <n v="0.82"/>
    <n v="0.93"/>
    <n v="171177"/>
    <n v="91000"/>
    <n v="80177"/>
    <x v="2"/>
  </r>
  <r>
    <x v="7"/>
    <n v="0.12"/>
    <n v="0.22"/>
    <n v="0.84"/>
    <n v="0.94"/>
    <n v="191718"/>
    <n v="94500"/>
    <n v="97218"/>
    <x v="3"/>
  </r>
  <r>
    <x v="8"/>
    <n v="0.13"/>
    <n v="0.23"/>
    <n v="0.86"/>
    <n v="0.95"/>
    <n v="216641"/>
    <n v="98000"/>
    <n v="118641"/>
    <x v="0"/>
  </r>
  <r>
    <x v="9"/>
    <n v="0.14000000000000001"/>
    <n v="0.24"/>
    <n v="0.88"/>
    <n v="0.96"/>
    <n v="246971"/>
    <n v="101500"/>
    <n v="14547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r>
  <r>
    <x v="1"/>
    <x v="1"/>
    <x v="1"/>
    <x v="1"/>
    <x v="1"/>
  </r>
  <r>
    <x v="2"/>
    <x v="2"/>
    <x v="2"/>
    <x v="2"/>
    <x v="2"/>
  </r>
  <r>
    <x v="3"/>
    <x v="3"/>
    <x v="3"/>
    <x v="3"/>
    <x v="3"/>
  </r>
  <r>
    <x v="4"/>
    <x v="4"/>
    <x v="4"/>
    <x v="4"/>
    <x v="0"/>
  </r>
  <r>
    <x v="5"/>
    <x v="5"/>
    <x v="5"/>
    <x v="5"/>
    <x v="1"/>
  </r>
  <r>
    <x v="6"/>
    <x v="6"/>
    <x v="6"/>
    <x v="6"/>
    <x v="2"/>
  </r>
  <r>
    <x v="7"/>
    <x v="7"/>
    <x v="7"/>
    <x v="7"/>
    <x v="3"/>
  </r>
  <r>
    <x v="8"/>
    <x v="8"/>
    <x v="8"/>
    <x v="8"/>
    <x v="0"/>
  </r>
  <r>
    <x v="9"/>
    <x v="9"/>
    <x v="9"/>
    <x v="9"/>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0"/>
    <n v="70000"/>
    <n v="4"/>
    <n v="0.9"/>
    <x v="0"/>
  </r>
  <r>
    <x v="1"/>
    <n v="9.8000000000000007"/>
    <n v="68600"/>
    <n v="4.08"/>
    <n v="0.9"/>
    <x v="1"/>
  </r>
  <r>
    <x v="2"/>
    <n v="9.6"/>
    <n v="67200"/>
    <n v="4.16"/>
    <n v="0.9"/>
    <x v="2"/>
  </r>
  <r>
    <x v="3"/>
    <n v="9.4"/>
    <n v="65800"/>
    <n v="4.24"/>
    <n v="0.9"/>
    <x v="3"/>
  </r>
  <r>
    <x v="4"/>
    <n v="9.1999999999999993"/>
    <n v="64400.000000000007"/>
    <n v="4.32"/>
    <n v="0.9"/>
    <x v="0"/>
  </r>
  <r>
    <x v="5"/>
    <n v="9"/>
    <n v="63000"/>
    <n v="4.4000000000000004"/>
    <n v="0.95"/>
    <x v="1"/>
  </r>
  <r>
    <x v="6"/>
    <n v="8.8000000000000007"/>
    <n v="61600"/>
    <n v="4.4800000000000004"/>
    <n v="0.95"/>
    <x v="2"/>
  </r>
  <r>
    <x v="7"/>
    <n v="8.6"/>
    <n v="60200"/>
    <n v="4.5599999999999996"/>
    <n v="0.95"/>
    <x v="3"/>
  </r>
  <r>
    <x v="8"/>
    <n v="8.4"/>
    <n v="58800"/>
    <n v="4.6399999999999997"/>
    <n v="0.95"/>
    <x v="0"/>
  </r>
  <r>
    <x v="9"/>
    <n v="8.1999999999999993"/>
    <n v="57400"/>
    <n v="4.72"/>
    <n v="0.95"/>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50"/>
    <n v="4"/>
    <n v="10"/>
    <n v="500"/>
    <n v="0.08"/>
    <x v="0"/>
  </r>
  <r>
    <x v="1"/>
    <n v="49.25"/>
    <n v="4.2"/>
    <n v="11"/>
    <n v="541.75"/>
    <n v="8.5279187817258892E-2"/>
    <x v="1"/>
  </r>
  <r>
    <x v="2"/>
    <n v="48.51"/>
    <n v="4.41"/>
    <n v="12.1"/>
    <n v="586.971"/>
    <n v="9.0909090909090912E-2"/>
    <x v="2"/>
  </r>
  <r>
    <x v="3"/>
    <n v="47.78"/>
    <n v="4.63"/>
    <n v="13.31"/>
    <n v="635.95180000000005"/>
    <n v="9.6902469652574291E-2"/>
    <x v="3"/>
  </r>
  <r>
    <x v="4"/>
    <n v="47.07"/>
    <n v="4.8600000000000003"/>
    <n v="14.64"/>
    <n v="689.10480000000007"/>
    <n v="0.10325047801147229"/>
    <x v="0"/>
  </r>
  <r>
    <x v="5"/>
    <n v="46.36"/>
    <n v="5.1100000000000003"/>
    <n v="16.11"/>
    <n v="746.8596"/>
    <n v="0.11022433132010355"/>
    <x v="1"/>
  </r>
  <r>
    <x v="6"/>
    <n v="45.67"/>
    <n v="5.36"/>
    <n v="17.72"/>
    <n v="809.27239999999995"/>
    <n v="0.11736369608057806"/>
    <x v="2"/>
  </r>
  <r>
    <x v="7"/>
    <n v="44.98"/>
    <n v="5.63"/>
    <n v="19.489999999999998"/>
    <n v="876.66019999999992"/>
    <n v="0.1251667407736772"/>
    <x v="3"/>
  </r>
  <r>
    <x v="8"/>
    <n v="44.31"/>
    <n v="5.91"/>
    <n v="21.44"/>
    <n v="950.0064000000001"/>
    <n v="0.13337846987136087"/>
    <x v="0"/>
  </r>
  <r>
    <x v="9"/>
    <n v="43.64"/>
    <n v="6.21"/>
    <n v="23.58"/>
    <n v="1029.0311999999999"/>
    <n v="0.1423006416131988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216CF7-4DA7-467E-8377-CF7C8849F712}"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E26:F30" firstHeaderRow="1" firstDataRow="1" firstDataCol="1"/>
  <pivotFields count="9">
    <pivotField axis="axisRow" showAll="0">
      <items count="11">
        <item x="0"/>
        <item x="1"/>
        <item x="2"/>
        <item x="3"/>
        <item x="4"/>
        <item x="5"/>
        <item x="6"/>
        <item x="7"/>
        <item x="8"/>
        <item x="9"/>
        <item t="default"/>
      </items>
    </pivotField>
    <pivotField numFmtId="9" showAll="0"/>
    <pivotField numFmtId="9" showAll="0"/>
    <pivotField numFmtId="9" showAll="0"/>
    <pivotField numFmtId="9" showAll="0"/>
    <pivotField numFmtId="164" showAll="0"/>
    <pivotField dataField="1" numFmtId="164" showAll="0"/>
    <pivotField numFmtId="164" showAll="0"/>
    <pivotField showAll="0">
      <items count="5">
        <item h="1" x="0"/>
        <item x="1"/>
        <item h="1" x="2"/>
        <item h="1" x="3"/>
        <item t="default"/>
      </items>
    </pivotField>
  </pivotFields>
  <rowFields count="1">
    <field x="0"/>
  </rowFields>
  <rowItems count="4">
    <i>
      <x v="1"/>
    </i>
    <i>
      <x v="5"/>
    </i>
    <i>
      <x v="9"/>
    </i>
    <i t="grand">
      <x/>
    </i>
  </rowItems>
  <colItems count="1">
    <i/>
  </colItems>
  <dataFields count="1">
    <dataField name="Sum of Cost" fld="6" baseField="0" baseItem="0"/>
  </dataFields>
  <formats count="20">
    <format dxfId="306">
      <pivotArea type="all" dataOnly="0" outline="0" fieldPosition="0"/>
    </format>
    <format dxfId="305">
      <pivotArea outline="0" collapsedLevelsAreSubtotals="1" fieldPosition="0"/>
    </format>
    <format dxfId="304">
      <pivotArea field="0" type="button" dataOnly="0" labelOnly="1" outline="0" axis="axisRow" fieldPosition="0"/>
    </format>
    <format dxfId="303">
      <pivotArea dataOnly="0" labelOnly="1" fieldPosition="0">
        <references count="1">
          <reference field="0" count="0"/>
        </references>
      </pivotArea>
    </format>
    <format dxfId="302">
      <pivotArea dataOnly="0" labelOnly="1" grandRow="1" outline="0" fieldPosition="0"/>
    </format>
    <format dxfId="301">
      <pivotArea type="all" dataOnly="0" outline="0" fieldPosition="0"/>
    </format>
    <format dxfId="300">
      <pivotArea outline="0" collapsedLevelsAreSubtotals="1" fieldPosition="0"/>
    </format>
    <format dxfId="299">
      <pivotArea field="0" type="button" dataOnly="0" labelOnly="1" outline="0" axis="axisRow" fieldPosition="0"/>
    </format>
    <format dxfId="298">
      <pivotArea dataOnly="0" labelOnly="1" fieldPosition="0">
        <references count="1">
          <reference field="0" count="0"/>
        </references>
      </pivotArea>
    </format>
    <format dxfId="297">
      <pivotArea dataOnly="0" labelOnly="1" grandRow="1" outline="0" fieldPosition="0"/>
    </format>
    <format dxfId="296">
      <pivotArea type="all" dataOnly="0" outline="0" fieldPosition="0"/>
    </format>
    <format dxfId="295">
      <pivotArea type="all" dataOnly="0" outline="0" fieldPosition="0"/>
    </format>
    <format dxfId="294">
      <pivotArea outline="0" collapsedLevelsAreSubtotals="1" fieldPosition="0"/>
    </format>
    <format dxfId="293">
      <pivotArea field="0" type="button" dataOnly="0" labelOnly="1" outline="0" axis="axisRow" fieldPosition="0"/>
    </format>
    <format dxfId="292">
      <pivotArea dataOnly="0" labelOnly="1" fieldPosition="0">
        <references count="1">
          <reference field="0" count="0"/>
        </references>
      </pivotArea>
    </format>
    <format dxfId="291">
      <pivotArea dataOnly="0" labelOnly="1" grandRow="1" outline="0" fieldPosition="0"/>
    </format>
    <format dxfId="290">
      <pivotArea dataOnly="0" labelOnly="1" fieldPosition="0">
        <references count="1">
          <reference field="0" count="0"/>
        </references>
      </pivotArea>
    </format>
    <format dxfId="289">
      <pivotArea outline="0" collapsedLevelsAreSubtotals="1" fieldPosition="0"/>
    </format>
    <format dxfId="288">
      <pivotArea grandRow="1" outline="0" collapsedLevelsAreSubtotals="1" fieldPosition="0"/>
    </format>
    <format dxfId="287">
      <pivotArea collapsedLevelsAreSubtotals="1" fieldPosition="0">
        <references count="1">
          <reference field="0" count="0"/>
        </references>
      </pivotArea>
    </format>
  </formats>
  <chartFormats count="1">
    <chartFormat chart="37"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F8C683-B3F8-436C-9AB1-36FA344118A2}"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6:F40" firstHeaderRow="1" firstDataRow="1" firstDataCol="1"/>
  <pivotFields count="6">
    <pivotField axis="axisRow" showAll="0">
      <items count="11">
        <item x="0"/>
        <item x="1"/>
        <item x="2"/>
        <item x="3"/>
        <item x="4"/>
        <item x="5"/>
        <item x="6"/>
        <item x="7"/>
        <item x="8"/>
        <item x="9"/>
        <item t="default"/>
      </items>
    </pivotField>
    <pivotField numFmtId="164" showAll="0"/>
    <pivotField numFmtId="164" showAll="0"/>
    <pivotField dataField="1" numFmtId="164" showAll="0"/>
    <pivotField numFmtId="9" showAll="0"/>
    <pivotField showAll="0">
      <items count="5">
        <item x="0"/>
        <item h="1" x="1"/>
        <item h="1" x="2"/>
        <item h="1" x="3"/>
        <item t="default"/>
      </items>
    </pivotField>
  </pivotFields>
  <rowFields count="1">
    <field x="0"/>
  </rowFields>
  <rowItems count="4">
    <i>
      <x/>
    </i>
    <i>
      <x v="4"/>
    </i>
    <i>
      <x v="8"/>
    </i>
    <i t="grand">
      <x/>
    </i>
  </rowItems>
  <colItems count="1">
    <i/>
  </colItems>
  <dataFields count="1">
    <dataField name="Sum of Inventory Turnover Rate" fld="3" baseField="0" baseItem="0"/>
  </dataFields>
  <formats count="7">
    <format dxfId="189">
      <pivotArea type="all" dataOnly="0" outline="0" fieldPosition="0"/>
    </format>
    <format dxfId="188">
      <pivotArea outline="0" collapsedLevelsAreSubtotals="1" fieldPosition="0"/>
    </format>
    <format dxfId="187">
      <pivotArea field="0" type="button" dataOnly="0" labelOnly="1" outline="0" axis="axisRow" fieldPosition="0"/>
    </format>
    <format dxfId="186">
      <pivotArea dataOnly="0" labelOnly="1" fieldPosition="0">
        <references count="1">
          <reference field="0" count="0"/>
        </references>
      </pivotArea>
    </format>
    <format dxfId="185">
      <pivotArea dataOnly="0" labelOnly="1" grandRow="1" outline="0" fieldPosition="0"/>
    </format>
    <format dxfId="184">
      <pivotArea dataOnly="0" labelOnly="1" fieldPosition="0">
        <references count="1">
          <reference field="0" count="0"/>
        </references>
      </pivotArea>
    </format>
    <format dxfId="18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54EFA0-1F1C-4A06-8B41-3AC21ADB379F}"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6:D40" firstHeaderRow="1" firstDataRow="1" firstDataCol="1"/>
  <pivotFields count="6">
    <pivotField axis="axisRow" showAll="0">
      <items count="11">
        <item x="0"/>
        <item x="1"/>
        <item x="2"/>
        <item x="3"/>
        <item x="4"/>
        <item x="5"/>
        <item x="6"/>
        <item x="7"/>
        <item x="8"/>
        <item x="9"/>
        <item t="default"/>
      </items>
    </pivotField>
    <pivotField numFmtId="164" showAll="0"/>
    <pivotField dataField="1" numFmtId="164" showAll="0"/>
    <pivotField numFmtId="164" showAll="0"/>
    <pivotField numFmtId="9" showAll="0"/>
    <pivotField showAll="0">
      <items count="5">
        <item x="0"/>
        <item h="1" x="1"/>
        <item h="1" x="2"/>
        <item h="1" x="3"/>
        <item t="default"/>
      </items>
    </pivotField>
  </pivotFields>
  <rowFields count="1">
    <field x="0"/>
  </rowFields>
  <rowItems count="4">
    <i>
      <x/>
    </i>
    <i>
      <x v="4"/>
    </i>
    <i>
      <x v="8"/>
    </i>
    <i t="grand">
      <x/>
    </i>
  </rowItems>
  <colItems count="1">
    <i/>
  </colItems>
  <dataFields count="1">
    <dataField name="Sum of COGS (in thousands)" fld="2" baseField="0" baseItem="0"/>
  </dataFields>
  <formats count="7">
    <format dxfId="196">
      <pivotArea type="all" dataOnly="0" outline="0" fieldPosition="0"/>
    </format>
    <format dxfId="195">
      <pivotArea outline="0" collapsedLevelsAreSubtotals="1" fieldPosition="0"/>
    </format>
    <format dxfId="194">
      <pivotArea field="0" type="button" dataOnly="0" labelOnly="1" outline="0" axis="axisRow" fieldPosition="0"/>
    </format>
    <format dxfId="193">
      <pivotArea dataOnly="0" labelOnly="1" fieldPosition="0">
        <references count="1">
          <reference field="0" count="0"/>
        </references>
      </pivotArea>
    </format>
    <format dxfId="192">
      <pivotArea dataOnly="0" labelOnly="1" grandRow="1" outline="0" fieldPosition="0"/>
    </format>
    <format dxfId="191">
      <pivotArea dataOnly="0" labelOnly="1" fieldPosition="0">
        <references count="1">
          <reference field="0" count="0"/>
        </references>
      </pivotArea>
    </format>
    <format dxfId="19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2204C7-A2EF-4DB8-9389-67251960D1E0}"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B40" firstHeaderRow="1" firstDataRow="1" firstDataCol="1"/>
  <pivotFields count="6">
    <pivotField axis="axisRow" showAll="0">
      <items count="11">
        <item x="0"/>
        <item x="1"/>
        <item x="2"/>
        <item x="3"/>
        <item x="4"/>
        <item x="5"/>
        <item x="6"/>
        <item x="7"/>
        <item x="8"/>
        <item x="9"/>
        <item t="default"/>
      </items>
    </pivotField>
    <pivotField dataField="1" numFmtId="164" showAll="0"/>
    <pivotField numFmtId="164" showAll="0"/>
    <pivotField numFmtId="164" showAll="0"/>
    <pivotField numFmtId="9" showAll="0"/>
    <pivotField showAll="0">
      <items count="5">
        <item x="0"/>
        <item h="1" x="1"/>
        <item h="1" x="2"/>
        <item h="1" x="3"/>
        <item t="default"/>
      </items>
    </pivotField>
  </pivotFields>
  <rowFields count="1">
    <field x="0"/>
  </rowFields>
  <rowItems count="4">
    <i>
      <x/>
    </i>
    <i>
      <x v="4"/>
    </i>
    <i>
      <x v="8"/>
    </i>
    <i t="grand">
      <x/>
    </i>
  </rowItems>
  <colItems count="1">
    <i/>
  </colItems>
  <dataFields count="1">
    <dataField name="Average of Order Fulfillment Time (days)" fld="1" subtotal="average" baseField="0" baseItem="0"/>
  </dataFields>
  <formats count="9">
    <format dxfId="205">
      <pivotArea dataOnly="0" labelOnly="1" outline="0" fieldPosition="0">
        <references count="1">
          <reference field="4294967294" count="1">
            <x v="0"/>
          </reference>
        </references>
      </pivotArea>
    </format>
    <format dxfId="204">
      <pivotArea type="all" dataOnly="0" outline="0" fieldPosition="0"/>
    </format>
    <format dxfId="203">
      <pivotArea outline="0" collapsedLevelsAreSubtotals="1" fieldPosition="0"/>
    </format>
    <format dxfId="202">
      <pivotArea field="0" type="button" dataOnly="0" labelOnly="1" outline="0" axis="axisRow" fieldPosition="0"/>
    </format>
    <format dxfId="201">
      <pivotArea dataOnly="0" labelOnly="1" fieldPosition="0">
        <references count="1">
          <reference field="0" count="0"/>
        </references>
      </pivotArea>
    </format>
    <format dxfId="200">
      <pivotArea dataOnly="0" labelOnly="1" grandRow="1" outline="0" fieldPosition="0"/>
    </format>
    <format dxfId="199">
      <pivotArea dataOnly="0" labelOnly="1" outline="0" fieldPosition="0">
        <references count="1">
          <reference field="4294967294" count="1">
            <x v="0"/>
          </reference>
        </references>
      </pivotArea>
    </format>
    <format dxfId="198">
      <pivotArea dataOnly="0" labelOnly="1" fieldPosition="0">
        <references count="1">
          <reference field="0" count="0"/>
        </references>
      </pivotArea>
    </format>
    <format dxfId="197">
      <pivotArea dataOnly="0" labelOnly="1" outline="0" axis="axisValues" fieldPosition="0"/>
    </format>
  </formats>
  <conditionalFormats count="1">
    <conditionalFormat priority="5">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44D4902-11EB-4FA5-9D1D-9A4D3E486B10}"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E25" firstHeaderRow="0" firstDataRow="1" firstDataCol="1"/>
  <pivotFields count="6">
    <pivotField axis="axisRow" showAll="0">
      <items count="11">
        <item x="0"/>
        <item x="1"/>
        <item x="2"/>
        <item x="3"/>
        <item x="4"/>
        <item x="5"/>
        <item x="6"/>
        <item x="7"/>
        <item x="8"/>
        <item x="9"/>
        <item t="default"/>
      </items>
    </pivotField>
    <pivotField dataField="1" numFmtId="164" showAll="0"/>
    <pivotField dataField="1" numFmtId="164" showAll="0"/>
    <pivotField dataField="1" numFmtId="164" showAll="0"/>
    <pivotField dataField="1" numFmtId="9" showAll="0"/>
    <pivotField showAll="0">
      <items count="5">
        <item x="0"/>
        <item h="1" x="1"/>
        <item h="1" x="2"/>
        <item h="1" x="3"/>
        <item t="default"/>
      </items>
    </pivotField>
  </pivotFields>
  <rowFields count="1">
    <field x="0"/>
  </rowFields>
  <rowItems count="4">
    <i>
      <x/>
    </i>
    <i>
      <x v="4"/>
    </i>
    <i>
      <x v="8"/>
    </i>
    <i t="grand">
      <x/>
    </i>
  </rowItems>
  <colFields count="1">
    <field x="-2"/>
  </colFields>
  <colItems count="4">
    <i>
      <x/>
    </i>
    <i i="1">
      <x v="1"/>
    </i>
    <i i="2">
      <x v="2"/>
    </i>
    <i i="3">
      <x v="3"/>
    </i>
  </colItems>
  <dataFields count="4">
    <dataField name="Average of Order Fulfillment Time (days)" fld="1" subtotal="average" baseField="0" baseItem="0"/>
    <dataField name="Sum of COGS (in thousands)" fld="2" baseField="0" baseItem="0"/>
    <dataField name="Average of Inventory Turnover Rate" fld="3" subtotal="average" baseField="0" baseItem="0"/>
    <dataField name="Average of On-time Delivery Rate (%)" fld="4" subtotal="average" baseField="0" baseItem="0"/>
  </dataFields>
  <formats count="28">
    <format dxfId="233">
      <pivotArea dataOnly="0" labelOnly="1" outline="0" fieldPosition="0">
        <references count="1">
          <reference field="4294967294" count="4">
            <x v="0"/>
            <x v="1"/>
            <x v="2"/>
            <x v="3"/>
          </reference>
        </references>
      </pivotArea>
    </format>
    <format dxfId="232">
      <pivotArea type="all" dataOnly="0" outline="0" fieldPosition="0"/>
    </format>
    <format dxfId="231">
      <pivotArea outline="0" collapsedLevelsAreSubtotals="1" fieldPosition="0"/>
    </format>
    <format dxfId="230">
      <pivotArea field="0" type="button" dataOnly="0" labelOnly="1" outline="0" axis="axisRow" fieldPosition="0"/>
    </format>
    <format dxfId="229">
      <pivotArea dataOnly="0" labelOnly="1" fieldPosition="0">
        <references count="1">
          <reference field="0" count="0"/>
        </references>
      </pivotArea>
    </format>
    <format dxfId="228">
      <pivotArea dataOnly="0" labelOnly="1" grandRow="1" outline="0" fieldPosition="0"/>
    </format>
    <format dxfId="227">
      <pivotArea dataOnly="0" labelOnly="1" outline="0" fieldPosition="0">
        <references count="1">
          <reference field="4294967294" count="4">
            <x v="0"/>
            <x v="1"/>
            <x v="2"/>
            <x v="3"/>
          </reference>
        </references>
      </pivotArea>
    </format>
    <format dxfId="226">
      <pivotArea dataOnly="0" labelOnly="1" fieldPosition="0">
        <references count="1">
          <reference field="0" count="0"/>
        </references>
      </pivotArea>
    </format>
    <format dxfId="225">
      <pivotArea collapsedLevelsAreSubtotals="1" fieldPosition="0">
        <references count="2">
          <reference field="4294967294" count="1" selected="0">
            <x v="3"/>
          </reference>
          <reference field="0" count="0"/>
        </references>
      </pivotArea>
    </format>
    <format dxfId="224">
      <pivotArea field="0" grandRow="1" outline="0" collapsedLevelsAreSubtotals="1" axis="axisRow" fieldPosition="0">
        <references count="1">
          <reference field="4294967294" count="1" selected="0">
            <x v="3"/>
          </reference>
        </references>
      </pivotArea>
    </format>
    <format dxfId="223">
      <pivotArea type="all" dataOnly="0" outline="0" fieldPosition="0"/>
    </format>
    <format dxfId="222">
      <pivotArea outline="0" collapsedLevelsAreSubtotals="1" fieldPosition="0"/>
    </format>
    <format dxfId="221">
      <pivotArea field="0" type="button" dataOnly="0" labelOnly="1" outline="0" axis="axisRow" fieldPosition="0"/>
    </format>
    <format dxfId="220">
      <pivotArea dataOnly="0" labelOnly="1" fieldPosition="0">
        <references count="1">
          <reference field="0" count="3">
            <x v="0"/>
            <x v="4"/>
            <x v="8"/>
          </reference>
        </references>
      </pivotArea>
    </format>
    <format dxfId="219">
      <pivotArea dataOnly="0" labelOnly="1" grandRow="1" outline="0" fieldPosition="0"/>
    </format>
    <format dxfId="218">
      <pivotArea dataOnly="0" labelOnly="1" outline="0" fieldPosition="0">
        <references count="1">
          <reference field="4294967294" count="4">
            <x v="0"/>
            <x v="1"/>
            <x v="2"/>
            <x v="3"/>
          </reference>
        </references>
      </pivotArea>
    </format>
    <format dxfId="217">
      <pivotArea type="all" dataOnly="0" outline="0" fieldPosition="0"/>
    </format>
    <format dxfId="216">
      <pivotArea outline="0" collapsedLevelsAreSubtotals="1" fieldPosition="0"/>
    </format>
    <format dxfId="215">
      <pivotArea field="0" type="button" dataOnly="0" labelOnly="1" outline="0" axis="axisRow" fieldPosition="0"/>
    </format>
    <format dxfId="214">
      <pivotArea dataOnly="0" labelOnly="1" fieldPosition="0">
        <references count="1">
          <reference field="0" count="3">
            <x v="0"/>
            <x v="4"/>
            <x v="8"/>
          </reference>
        </references>
      </pivotArea>
    </format>
    <format dxfId="213">
      <pivotArea dataOnly="0" labelOnly="1" grandRow="1" outline="0" fieldPosition="0"/>
    </format>
    <format dxfId="212">
      <pivotArea dataOnly="0" labelOnly="1" outline="0" fieldPosition="0">
        <references count="1">
          <reference field="4294967294" count="4">
            <x v="0"/>
            <x v="1"/>
            <x v="2"/>
            <x v="3"/>
          </reference>
        </references>
      </pivotArea>
    </format>
    <format dxfId="211">
      <pivotArea type="all" dataOnly="0" outline="0" fieldPosition="0"/>
    </format>
    <format dxfId="210">
      <pivotArea outline="0" collapsedLevelsAreSubtotals="1" fieldPosition="0"/>
    </format>
    <format dxfId="209">
      <pivotArea field="0" type="button" dataOnly="0" labelOnly="1" outline="0" axis="axisRow" fieldPosition="0"/>
    </format>
    <format dxfId="208">
      <pivotArea dataOnly="0" labelOnly="1" fieldPosition="0">
        <references count="1">
          <reference field="0" count="3">
            <x v="0"/>
            <x v="4"/>
            <x v="8"/>
          </reference>
        </references>
      </pivotArea>
    </format>
    <format dxfId="207">
      <pivotArea dataOnly="0" labelOnly="1" grandRow="1" outline="0" fieldPosition="0"/>
    </format>
    <format dxfId="206">
      <pivotArea dataOnly="0" labelOnly="1" outline="0" fieldPosition="0">
        <references count="1">
          <reference field="4294967294" count="4">
            <x v="0"/>
            <x v="1"/>
            <x v="2"/>
            <x v="3"/>
          </reference>
        </references>
      </pivotArea>
    </format>
  </formats>
  <conditionalFormats count="4">
    <conditionalFormat priority="6">
      <pivotAreas count="1">
        <pivotArea type="data" collapsedLevelsAreSubtotals="1" fieldPosition="0">
          <references count="2">
            <reference field="4294967294" count="1" selected="0">
              <x v="3"/>
            </reference>
            <reference field="0" count="10">
              <x v="0"/>
              <x v="1"/>
              <x v="2"/>
              <x v="3"/>
              <x v="4"/>
              <x v="5"/>
              <x v="6"/>
              <x v="7"/>
              <x v="8"/>
              <x v="9"/>
            </reference>
          </references>
        </pivotArea>
      </pivotAreas>
    </conditionalFormat>
    <conditionalFormat priority="8">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 priority="9">
      <pivotAreas count="1">
        <pivotArea type="data" collapsedLevelsAreSubtotals="1" fieldPosition="0">
          <references count="2">
            <reference field="4294967294" count="1" selected="0">
              <x v="1"/>
            </reference>
            <reference field="0" count="10">
              <x v="0"/>
              <x v="1"/>
              <x v="2"/>
              <x v="3"/>
              <x v="4"/>
              <x v="5"/>
              <x v="6"/>
              <x v="7"/>
              <x v="8"/>
              <x v="9"/>
            </reference>
          </references>
        </pivotArea>
      </pivotAreas>
    </conditionalFormat>
    <conditionalFormat priority="10">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59D9BA4-59A1-4BE1-91F2-AAE893F3C6D0}"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6:H40" firstHeaderRow="1" firstDataRow="1" firstDataCol="1"/>
  <pivotFields count="6">
    <pivotField axis="axisRow" showAll="0">
      <items count="11">
        <item x="0"/>
        <item x="1"/>
        <item x="2"/>
        <item x="3"/>
        <item x="4"/>
        <item x="5"/>
        <item x="6"/>
        <item x="7"/>
        <item x="8"/>
        <item x="9"/>
        <item t="default"/>
      </items>
    </pivotField>
    <pivotField numFmtId="164" showAll="0"/>
    <pivotField numFmtId="164" showAll="0"/>
    <pivotField numFmtId="164" showAll="0"/>
    <pivotField dataField="1" numFmtId="9" showAll="0"/>
    <pivotField showAll="0">
      <items count="5">
        <item x="0"/>
        <item h="1" x="1"/>
        <item h="1" x="2"/>
        <item h="1" x="3"/>
        <item t="default"/>
      </items>
    </pivotField>
  </pivotFields>
  <rowFields count="1">
    <field x="0"/>
  </rowFields>
  <rowItems count="4">
    <i>
      <x/>
    </i>
    <i>
      <x v="4"/>
    </i>
    <i>
      <x v="8"/>
    </i>
    <i t="grand">
      <x/>
    </i>
  </rowItems>
  <colItems count="1">
    <i/>
  </colItems>
  <dataFields count="1">
    <dataField name="Sum of On-time Delivery Rate (%)" fld="4" baseField="0" baseItem="0"/>
  </dataFields>
  <formats count="7">
    <format dxfId="240">
      <pivotArea type="all" dataOnly="0" outline="0" fieldPosition="0"/>
    </format>
    <format dxfId="239">
      <pivotArea outline="0" collapsedLevelsAreSubtotals="1" fieldPosition="0"/>
    </format>
    <format dxfId="238">
      <pivotArea field="0" type="button" dataOnly="0" labelOnly="1" outline="0" axis="axisRow" fieldPosition="0"/>
    </format>
    <format dxfId="237">
      <pivotArea dataOnly="0" labelOnly="1" fieldPosition="0">
        <references count="1">
          <reference field="0" count="0"/>
        </references>
      </pivotArea>
    </format>
    <format dxfId="236">
      <pivotArea dataOnly="0" labelOnly="1" grandRow="1" outline="0" fieldPosition="0"/>
    </format>
    <format dxfId="235">
      <pivotArea dataOnly="0" labelOnly="1" fieldPosition="0">
        <references count="1">
          <reference field="0" count="0"/>
        </references>
      </pivotArea>
    </format>
    <format dxfId="23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1D5C52D-90DD-4207-B7CB-CF0185BECBAB}" name="PivotTable1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0:D44" firstHeaderRow="1" firstDataRow="1" firstDataCol="1"/>
  <pivotFields count="7">
    <pivotField axis="axisRow" showAll="0">
      <items count="11">
        <item x="0"/>
        <item x="1"/>
        <item x="2"/>
        <item x="3"/>
        <item x="4"/>
        <item x="5"/>
        <item x="6"/>
        <item x="7"/>
        <item x="8"/>
        <item x="9"/>
        <item t="default"/>
      </items>
    </pivotField>
    <pivotField numFmtId="164" showAll="0"/>
    <pivotField dataField="1" numFmtId="164" showAll="0"/>
    <pivotField numFmtId="164" showAll="0"/>
    <pivotField numFmtId="43" showAll="0"/>
    <pivotField numFmtId="43" showAll="0"/>
    <pivotField showAll="0">
      <items count="5">
        <item h="1" x="0"/>
        <item x="1"/>
        <item h="1" x="2"/>
        <item h="1" x="3"/>
        <item t="default"/>
      </items>
    </pivotField>
  </pivotFields>
  <rowFields count="1">
    <field x="0"/>
  </rowFields>
  <rowItems count="4">
    <i>
      <x v="1"/>
    </i>
    <i>
      <x v="5"/>
    </i>
    <i>
      <x v="9"/>
    </i>
    <i t="grand">
      <x/>
    </i>
  </rowItems>
  <colItems count="1">
    <i/>
  </colItems>
  <dataFields count="1">
    <dataField name="Average of ROAS (ratio)" fld="2" subtotal="average" baseField="0" baseItem="0"/>
  </dataFields>
  <formats count="10">
    <format dxfId="86">
      <pivotArea type="all" dataOnly="0" outline="0" fieldPosition="0"/>
    </format>
    <format dxfId="85">
      <pivotArea outline="0" collapsedLevelsAreSubtotals="1" fieldPosition="0"/>
    </format>
    <format dxfId="84">
      <pivotArea field="0" type="button" dataOnly="0" labelOnly="1" outline="0" axis="axisRow" fieldPosition="0"/>
    </format>
    <format dxfId="83">
      <pivotArea dataOnly="0" labelOnly="1" fieldPosition="0">
        <references count="1">
          <reference field="0" count="0"/>
        </references>
      </pivotArea>
    </format>
    <format dxfId="82">
      <pivotArea dataOnly="0" labelOnly="1" grandRow="1" outline="0" fieldPosition="0"/>
    </format>
    <format dxfId="81">
      <pivotArea collapsedLevelsAreSubtotals="1" fieldPosition="0">
        <references count="1">
          <reference field="0" count="0"/>
        </references>
      </pivotArea>
    </format>
    <format dxfId="80">
      <pivotArea grandRow="1" outline="0" collapsedLevelsAreSubtotals="1" fieldPosition="0"/>
    </format>
    <format dxfId="79">
      <pivotArea dataOnly="0" labelOnly="1" grandRow="1" outline="0" fieldPosition="0"/>
    </format>
    <format dxfId="78">
      <pivotArea collapsedLevelsAreSubtotals="1" fieldPosition="0">
        <references count="1">
          <reference field="0" count="0"/>
        </references>
      </pivotArea>
    </format>
    <format dxfId="77">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C4C9350-8DFB-4459-A130-59B59C615D67}" name="PivotTable1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0:B44" firstHeaderRow="1" firstDataRow="1" firstDataCol="1"/>
  <pivotFields count="7">
    <pivotField axis="axisRow" showAll="0">
      <items count="11">
        <item x="0"/>
        <item x="1"/>
        <item x="2"/>
        <item x="3"/>
        <item x="4"/>
        <item x="5"/>
        <item x="6"/>
        <item x="7"/>
        <item x="8"/>
        <item x="9"/>
        <item t="default"/>
      </items>
    </pivotField>
    <pivotField dataField="1" numFmtId="164" showAll="0"/>
    <pivotField numFmtId="164" showAll="0"/>
    <pivotField numFmtId="164" showAll="0"/>
    <pivotField numFmtId="43" showAll="0"/>
    <pivotField numFmtId="43" showAll="0"/>
    <pivotField showAll="0">
      <items count="5">
        <item h="1" x="0"/>
        <item x="1"/>
        <item h="1" x="2"/>
        <item h="1" x="3"/>
        <item t="default"/>
      </items>
    </pivotField>
  </pivotFields>
  <rowFields count="1">
    <field x="0"/>
  </rowFields>
  <rowItems count="4">
    <i>
      <x v="1"/>
    </i>
    <i>
      <x v="5"/>
    </i>
    <i>
      <x v="9"/>
    </i>
    <i t="grand">
      <x/>
    </i>
  </rowItems>
  <colItems count="1">
    <i/>
  </colItems>
  <dataFields count="1">
    <dataField name="Average of CAC (in units)" fld="1" subtotal="average" baseField="0" baseItem="0" numFmtId="1"/>
  </dataFields>
  <formats count="10">
    <format dxfId="96">
      <pivotArea type="all" dataOnly="0" outline="0" fieldPosition="0"/>
    </format>
    <format dxfId="95">
      <pivotArea outline="0" collapsedLevelsAreSubtotals="1" fieldPosition="0"/>
    </format>
    <format dxfId="94">
      <pivotArea field="0" type="button" dataOnly="0" labelOnly="1" outline="0" axis="axisRow" fieldPosition="0"/>
    </format>
    <format dxfId="93">
      <pivotArea dataOnly="0" labelOnly="1" fieldPosition="0">
        <references count="1">
          <reference field="0" count="0"/>
        </references>
      </pivotArea>
    </format>
    <format dxfId="92">
      <pivotArea dataOnly="0" labelOnly="1" grandRow="1" outline="0" fieldPosition="0"/>
    </format>
    <format dxfId="91">
      <pivotArea dataOnly="0" labelOnly="1" outline="0" fieldPosition="0">
        <references count="1">
          <reference field="4294967294" count="1">
            <x v="0"/>
          </reference>
        </references>
      </pivotArea>
    </format>
    <format dxfId="90">
      <pivotArea outline="0" collapsedLevelsAreSubtotals="1" fieldPosition="0">
        <references count="1">
          <reference field="4294967294" count="1" selected="0">
            <x v="0"/>
          </reference>
        </references>
      </pivotArea>
    </format>
    <format dxfId="89">
      <pivotArea collapsedLevelsAreSubtotals="1" fieldPosition="0">
        <references count="1">
          <reference field="0" count="0"/>
        </references>
      </pivotArea>
    </format>
    <format dxfId="88">
      <pivotArea grandRow="1" outline="0" collapsedLevelsAreSubtotals="1" fieldPosition="0"/>
    </format>
    <format dxfId="87">
      <pivotArea dataOnly="0" labelOnly="1" grandRow="1" outline="0" fieldPosition="0"/>
    </format>
  </formats>
  <conditionalFormats count="1">
    <conditionalFormat priority="2">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2CE20C5-4528-4843-B128-A4A19015243F}"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F26" firstHeaderRow="0" firstDataRow="1" firstDataCol="1"/>
  <pivotFields count="7">
    <pivotField axis="axisRow" showAll="0">
      <items count="11">
        <item x="0"/>
        <item x="1"/>
        <item x="2"/>
        <item x="3"/>
        <item x="4"/>
        <item x="5"/>
        <item x="6"/>
        <item x="7"/>
        <item x="8"/>
        <item x="9"/>
        <item t="default"/>
      </items>
    </pivotField>
    <pivotField dataField="1" numFmtId="164" showAll="0"/>
    <pivotField dataField="1" numFmtId="164" showAll="0"/>
    <pivotField dataField="1" numFmtId="164" showAll="0"/>
    <pivotField dataField="1" numFmtId="43" showAll="0"/>
    <pivotField dataField="1" numFmtId="43" showAll="0"/>
    <pivotField showAll="0">
      <items count="5">
        <item h="1" x="0"/>
        <item x="1"/>
        <item h="1" x="2"/>
        <item h="1" x="3"/>
        <item t="default"/>
      </items>
    </pivotField>
  </pivotFields>
  <rowFields count="1">
    <field x="0"/>
  </rowFields>
  <rowItems count="4">
    <i>
      <x v="1"/>
    </i>
    <i>
      <x v="5"/>
    </i>
    <i>
      <x v="9"/>
    </i>
    <i t="grand">
      <x/>
    </i>
  </rowItems>
  <colFields count="1">
    <field x="-2"/>
  </colFields>
  <colItems count="5">
    <i>
      <x/>
    </i>
    <i i="1">
      <x v="1"/>
    </i>
    <i i="2">
      <x v="2"/>
    </i>
    <i i="3">
      <x v="3"/>
    </i>
    <i i="4">
      <x v="4"/>
    </i>
  </colItems>
  <dataFields count="5">
    <dataField name="Average of CAC (in units)" fld="1" subtotal="average" baseField="0" baseItem="0" numFmtId="1"/>
    <dataField name="Average of ROAS (ratio)" fld="2" subtotal="average" baseField="0" baseItem="0" numFmtId="1"/>
    <dataField name="Average of Social Media Engagement Rate (in units)" fld="3" subtotal="average" baseField="0" baseItem="0" numFmtId="1"/>
    <dataField name="Sum of Quarterly Revenue" fld="4" baseField="0" baseItem="0" numFmtId="1"/>
    <dataField name="Average of Cust_ Acquisition_Effncy(Ratio)" fld="5" subtotal="average" baseField="0" baseItem="0" numFmtId="2"/>
  </dataFields>
  <formats count="48">
    <format dxfId="144">
      <pivotArea type="all" dataOnly="0" outline="0" fieldPosition="0"/>
    </format>
    <format dxfId="143">
      <pivotArea outline="0" collapsedLevelsAreSubtotals="1" fieldPosition="0"/>
    </format>
    <format dxfId="142">
      <pivotArea field="0" type="button" dataOnly="0" labelOnly="1" outline="0" axis="axisRow" fieldPosition="0"/>
    </format>
    <format dxfId="141">
      <pivotArea dataOnly="0" labelOnly="1" fieldPosition="0">
        <references count="1">
          <reference field="0" count="0"/>
        </references>
      </pivotArea>
    </format>
    <format dxfId="140">
      <pivotArea dataOnly="0" labelOnly="1" grandRow="1" outline="0" fieldPosition="0"/>
    </format>
    <format dxfId="139">
      <pivotArea dataOnly="0" labelOnly="1" outline="0" fieldPosition="0">
        <references count="1">
          <reference field="4294967294" count="5">
            <x v="0"/>
            <x v="1"/>
            <x v="2"/>
            <x v="3"/>
            <x v="4"/>
          </reference>
        </references>
      </pivotArea>
    </format>
    <format dxfId="138">
      <pivotArea outline="0" collapsedLevelsAreSubtotals="1" fieldPosition="0">
        <references count="1">
          <reference field="4294967294" count="1" selected="0">
            <x v="0"/>
          </reference>
        </references>
      </pivotArea>
    </format>
    <format dxfId="137">
      <pivotArea outline="0" collapsedLevelsAreSubtotals="1" fieldPosition="0">
        <references count="1">
          <reference field="4294967294" count="1" selected="0">
            <x v="1"/>
          </reference>
        </references>
      </pivotArea>
    </format>
    <format dxfId="136">
      <pivotArea outline="0" collapsedLevelsAreSubtotals="1" fieldPosition="0">
        <references count="1">
          <reference field="4294967294" count="1" selected="0">
            <x v="1"/>
          </reference>
        </references>
      </pivotArea>
    </format>
    <format dxfId="135">
      <pivotArea outline="0" collapsedLevelsAreSubtotals="1" fieldPosition="0">
        <references count="1">
          <reference field="4294967294" count="1" selected="0">
            <x v="2"/>
          </reference>
        </references>
      </pivotArea>
    </format>
    <format dxfId="134">
      <pivotArea outline="0" collapsedLevelsAreSubtotals="1" fieldPosition="0">
        <references count="1">
          <reference field="4294967294" count="1" selected="0">
            <x v="2"/>
          </reference>
        </references>
      </pivotArea>
    </format>
    <format dxfId="133">
      <pivotArea outline="0" collapsedLevelsAreSubtotals="1" fieldPosition="0">
        <references count="1">
          <reference field="4294967294" count="1" selected="0">
            <x v="3"/>
          </reference>
        </references>
      </pivotArea>
    </format>
    <format dxfId="132">
      <pivotArea outline="0" collapsedLevelsAreSubtotals="1" fieldPosition="0">
        <references count="1">
          <reference field="4294967294" count="1" selected="0">
            <x v="3"/>
          </reference>
        </references>
      </pivotArea>
    </format>
    <format dxfId="131">
      <pivotArea outline="0" collapsedLevelsAreSubtotals="1" fieldPosition="0">
        <references count="1">
          <reference field="4294967294" count="1" selected="0">
            <x v="4"/>
          </reference>
        </references>
      </pivotArea>
    </format>
    <format dxfId="130">
      <pivotArea outline="0" collapsedLevelsAreSubtotals="1" fieldPosition="0">
        <references count="1">
          <reference field="4294967294" count="1" selected="0">
            <x v="4"/>
          </reference>
        </references>
      </pivotArea>
    </format>
    <format dxfId="129">
      <pivotArea collapsedLevelsAreSubtotals="1" fieldPosition="0">
        <references count="1">
          <reference field="0" count="0"/>
        </references>
      </pivotArea>
    </format>
    <format dxfId="128">
      <pivotArea grandRow="1" outline="0" collapsedLevelsAreSubtotals="1" fieldPosition="0"/>
    </format>
    <format dxfId="127">
      <pivotArea dataOnly="0" labelOnly="1" grandRow="1" outline="0" fieldPosition="0"/>
    </format>
    <format dxfId="126">
      <pivotArea type="all" dataOnly="0" outline="0" fieldPosition="0"/>
    </format>
    <format dxfId="125">
      <pivotArea outline="0" collapsedLevelsAreSubtotals="1" fieldPosition="0"/>
    </format>
    <format dxfId="124">
      <pivotArea field="0" type="button" dataOnly="0" labelOnly="1" outline="0" axis="axisRow" fieldPosition="0"/>
    </format>
    <format dxfId="123">
      <pivotArea dataOnly="0" labelOnly="1" fieldPosition="0">
        <references count="1">
          <reference field="0" count="0"/>
        </references>
      </pivotArea>
    </format>
    <format dxfId="122">
      <pivotArea dataOnly="0" labelOnly="1" grandRow="1" outline="0" fieldPosition="0"/>
    </format>
    <format dxfId="121">
      <pivotArea dataOnly="0" labelOnly="1" outline="0" fieldPosition="0">
        <references count="1">
          <reference field="4294967294" count="5">
            <x v="0"/>
            <x v="1"/>
            <x v="2"/>
            <x v="3"/>
            <x v="4"/>
          </reference>
        </references>
      </pivotArea>
    </format>
    <format dxfId="120">
      <pivotArea type="all" dataOnly="0" outline="0" fieldPosition="0"/>
    </format>
    <format dxfId="119">
      <pivotArea outline="0" collapsedLevelsAreSubtotals="1" fieldPosition="0"/>
    </format>
    <format dxfId="118">
      <pivotArea field="0" type="button" dataOnly="0" labelOnly="1" outline="0" axis="axisRow" fieldPosition="0"/>
    </format>
    <format dxfId="117">
      <pivotArea dataOnly="0" labelOnly="1" fieldPosition="0">
        <references count="1">
          <reference field="0" count="0"/>
        </references>
      </pivotArea>
    </format>
    <format dxfId="116">
      <pivotArea dataOnly="0" labelOnly="1" grandRow="1" outline="0" fieldPosition="0"/>
    </format>
    <format dxfId="115">
      <pivotArea dataOnly="0" labelOnly="1" outline="0" fieldPosition="0">
        <references count="1">
          <reference field="4294967294" count="5">
            <x v="0"/>
            <x v="1"/>
            <x v="2"/>
            <x v="3"/>
            <x v="4"/>
          </reference>
        </references>
      </pivotArea>
    </format>
    <format dxfId="114">
      <pivotArea type="all" dataOnly="0" outline="0" fieldPosition="0"/>
    </format>
    <format dxfId="113">
      <pivotArea outline="0" collapsedLevelsAreSubtotals="1"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grandRow="1" outline="0" fieldPosition="0"/>
    </format>
    <format dxfId="109">
      <pivotArea dataOnly="0" labelOnly="1" outline="0" fieldPosition="0">
        <references count="1">
          <reference field="4294967294" count="5">
            <x v="0"/>
            <x v="1"/>
            <x v="2"/>
            <x v="3"/>
            <x v="4"/>
          </reference>
        </references>
      </pivotArea>
    </format>
    <format dxfId="108">
      <pivotArea type="all" dataOnly="0" outline="0" fieldPosition="0"/>
    </format>
    <format dxfId="107">
      <pivotArea outline="0" collapsedLevelsAreSubtotals="1" fieldPosition="0"/>
    </format>
    <format dxfId="106">
      <pivotArea field="0" type="button" dataOnly="0" labelOnly="1" outline="0" axis="axisRow" fieldPosition="0"/>
    </format>
    <format dxfId="105">
      <pivotArea dataOnly="0" labelOnly="1" fieldPosition="0">
        <references count="1">
          <reference field="0" count="0"/>
        </references>
      </pivotArea>
    </format>
    <format dxfId="104">
      <pivotArea dataOnly="0" labelOnly="1" grandRow="1" outline="0" fieldPosition="0"/>
    </format>
    <format dxfId="103">
      <pivotArea dataOnly="0" labelOnly="1" outline="0" fieldPosition="0">
        <references count="1">
          <reference field="4294967294" count="5">
            <x v="0"/>
            <x v="1"/>
            <x v="2"/>
            <x v="3"/>
            <x v="4"/>
          </reference>
        </references>
      </pivotArea>
    </format>
    <format dxfId="102">
      <pivotArea type="all" dataOnly="0" outline="0" fieldPosition="0"/>
    </format>
    <format dxfId="101">
      <pivotArea outline="0" collapsedLevelsAreSubtotals="1" fieldPosition="0"/>
    </format>
    <format dxfId="100">
      <pivotArea field="0" type="button" dataOnly="0" labelOnly="1" outline="0" axis="axisRow" fieldPosition="0"/>
    </format>
    <format dxfId="99">
      <pivotArea dataOnly="0" labelOnly="1" fieldPosition="0">
        <references count="1">
          <reference field="0" count="0"/>
        </references>
      </pivotArea>
    </format>
    <format dxfId="98">
      <pivotArea dataOnly="0" labelOnly="1" grandRow="1" outline="0" fieldPosition="0"/>
    </format>
    <format dxfId="97">
      <pivotArea dataOnly="0" labelOnly="1" outline="0" fieldPosition="0">
        <references count="1">
          <reference field="4294967294" count="5">
            <x v="0"/>
            <x v="1"/>
            <x v="2"/>
            <x v="3"/>
            <x v="4"/>
          </reference>
        </references>
      </pivotArea>
    </format>
  </formats>
  <conditionalFormats count="5">
    <conditionalFormat priority="7">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 priority="9">
      <pivotAreas count="1">
        <pivotArea type="data" collapsedLevelsAreSubtotals="1" fieldPosition="0">
          <references count="2">
            <reference field="4294967294" count="1" selected="0">
              <x v="1"/>
            </reference>
            <reference field="0" count="10">
              <x v="0"/>
              <x v="1"/>
              <x v="2"/>
              <x v="3"/>
              <x v="4"/>
              <x v="5"/>
              <x v="6"/>
              <x v="7"/>
              <x v="8"/>
              <x v="9"/>
            </reference>
          </references>
        </pivotArea>
      </pivotAreas>
    </conditionalFormat>
    <conditionalFormat priority="10">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 priority="11">
      <pivotAreas count="1">
        <pivotArea type="data" collapsedLevelsAreSubtotals="1" fieldPosition="0">
          <references count="2">
            <reference field="4294967294" count="1" selected="0">
              <x v="4"/>
            </reference>
            <reference field="0" count="10">
              <x v="0"/>
              <x v="1"/>
              <x v="2"/>
              <x v="3"/>
              <x v="4"/>
              <x v="5"/>
              <x v="6"/>
              <x v="7"/>
              <x v="8"/>
              <x v="9"/>
            </reference>
          </references>
        </pivotArea>
      </pivotAreas>
    </conditionalFormat>
    <conditionalFormat priority="12">
      <pivotAreas count="1">
        <pivotArea type="data" collapsedLevelsAreSubtotals="1" fieldPosition="0">
          <references count="2">
            <reference field="4294967294" count="1" selected="0">
              <x v="3"/>
            </reference>
            <reference field="0" count="10">
              <x v="0"/>
              <x v="1"/>
              <x v="2"/>
              <x v="3"/>
              <x v="4"/>
              <x v="5"/>
              <x v="6"/>
              <x v="7"/>
              <x v="8"/>
              <x v="9"/>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2A22CB4-7D3F-4021-AFC5-68A77E5610E8}" name="PivotTable1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40:J44" firstHeaderRow="1" firstDataRow="1" firstDataCol="1"/>
  <pivotFields count="7">
    <pivotField axis="axisRow" showAll="0">
      <items count="11">
        <item x="0"/>
        <item x="1"/>
        <item x="2"/>
        <item x="3"/>
        <item x="4"/>
        <item x="5"/>
        <item x="6"/>
        <item x="7"/>
        <item x="8"/>
        <item x="9"/>
        <item t="default"/>
      </items>
    </pivotField>
    <pivotField numFmtId="164" showAll="0"/>
    <pivotField numFmtId="164" showAll="0"/>
    <pivotField numFmtId="164" showAll="0"/>
    <pivotField numFmtId="43" showAll="0"/>
    <pivotField dataField="1" numFmtId="43" showAll="0"/>
    <pivotField showAll="0">
      <items count="5">
        <item h="1" x="0"/>
        <item x="1"/>
        <item h="1" x="2"/>
        <item h="1" x="3"/>
        <item t="default"/>
      </items>
    </pivotField>
  </pivotFields>
  <rowFields count="1">
    <field x="0"/>
  </rowFields>
  <rowItems count="4">
    <i>
      <x v="1"/>
    </i>
    <i>
      <x v="5"/>
    </i>
    <i>
      <x v="9"/>
    </i>
    <i t="grand">
      <x/>
    </i>
  </rowItems>
  <colItems count="1">
    <i/>
  </colItems>
  <dataFields count="1">
    <dataField name="Average of Cust_ Acquisition_Effncy(Ratio)" fld="5" subtotal="average" baseField="0" baseItem="0" numFmtId="2"/>
  </dataFields>
  <formats count="9">
    <format dxfId="153">
      <pivotArea type="all" dataOnly="0" outline="0" fieldPosition="0"/>
    </format>
    <format dxfId="152">
      <pivotArea outline="0" collapsedLevelsAreSubtotals="1" fieldPosition="0"/>
    </format>
    <format dxfId="151">
      <pivotArea field="0" type="button" dataOnly="0" labelOnly="1" outline="0" axis="axisRow" fieldPosition="0"/>
    </format>
    <format dxfId="150">
      <pivotArea dataOnly="0" labelOnly="1" fieldPosition="0">
        <references count="1">
          <reference field="0" count="0"/>
        </references>
      </pivotArea>
    </format>
    <format dxfId="149">
      <pivotArea dataOnly="0" labelOnly="1" grandRow="1" outline="0" fieldPosition="0"/>
    </format>
    <format dxfId="148">
      <pivotArea collapsedLevelsAreSubtotals="1" fieldPosition="0">
        <references count="1">
          <reference field="0" count="0"/>
        </references>
      </pivotArea>
    </format>
    <format dxfId="147">
      <pivotArea grandRow="1" outline="0" collapsedLevelsAreSubtotals="1" fieldPosition="0"/>
    </format>
    <format dxfId="146">
      <pivotArea dataOnly="0" labelOnly="1" grandRow="1" outline="0" fieldPosition="0"/>
    </format>
    <format dxfId="14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F61A0AA-6CC4-4C3A-B2DD-4854F986F50F}" name="PivotTable1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40:H44" firstHeaderRow="1" firstDataRow="1" firstDataCol="1"/>
  <pivotFields count="7">
    <pivotField axis="axisRow" showAll="0">
      <items count="11">
        <item x="0"/>
        <item x="1"/>
        <item x="2"/>
        <item x="3"/>
        <item x="4"/>
        <item x="5"/>
        <item x="6"/>
        <item x="7"/>
        <item x="8"/>
        <item x="9"/>
        <item t="default"/>
      </items>
    </pivotField>
    <pivotField numFmtId="164" showAll="0"/>
    <pivotField numFmtId="164" showAll="0"/>
    <pivotField numFmtId="164" showAll="0"/>
    <pivotField dataField="1" numFmtId="43" showAll="0"/>
    <pivotField numFmtId="43" showAll="0"/>
    <pivotField showAll="0">
      <items count="5">
        <item h="1" x="0"/>
        <item x="1"/>
        <item h="1" x="2"/>
        <item h="1" x="3"/>
        <item t="default"/>
      </items>
    </pivotField>
  </pivotFields>
  <rowFields count="1">
    <field x="0"/>
  </rowFields>
  <rowItems count="4">
    <i>
      <x v="1"/>
    </i>
    <i>
      <x v="5"/>
    </i>
    <i>
      <x v="9"/>
    </i>
    <i t="grand">
      <x/>
    </i>
  </rowItems>
  <colItems count="1">
    <i/>
  </colItems>
  <dataFields count="1">
    <dataField name="Sum of Quarterly Revenue" fld="4" baseField="0" baseItem="0" numFmtId="1"/>
  </dataFields>
  <formats count="9">
    <format dxfId="162">
      <pivotArea type="all" dataOnly="0" outline="0" fieldPosition="0"/>
    </format>
    <format dxfId="161">
      <pivotArea outline="0" collapsedLevelsAreSubtotals="1" fieldPosition="0"/>
    </format>
    <format dxfId="160">
      <pivotArea field="0" type="button" dataOnly="0" labelOnly="1" outline="0" axis="axisRow" fieldPosition="0"/>
    </format>
    <format dxfId="159">
      <pivotArea dataOnly="0" labelOnly="1" fieldPosition="0">
        <references count="1">
          <reference field="0" count="0"/>
        </references>
      </pivotArea>
    </format>
    <format dxfId="158">
      <pivotArea dataOnly="0" labelOnly="1" grandRow="1" outline="0" fieldPosition="0"/>
    </format>
    <format dxfId="157">
      <pivotArea collapsedLevelsAreSubtotals="1" fieldPosition="0">
        <references count="1">
          <reference field="0" count="0"/>
        </references>
      </pivotArea>
    </format>
    <format dxfId="156">
      <pivotArea grandRow="1" outline="0" collapsedLevelsAreSubtotals="1" fieldPosition="0"/>
    </format>
    <format dxfId="155">
      <pivotArea dataOnly="0" labelOnly="1" grandRow="1" outline="0" fieldPosition="0"/>
    </format>
    <format dxfId="15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2C260-FA4B-4453-B1D0-32305CB7A512}"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C26:D30" firstHeaderRow="1" firstDataRow="1" firstDataCol="1"/>
  <pivotFields count="9">
    <pivotField axis="axisRow" showAll="0">
      <items count="11">
        <item x="0"/>
        <item x="1"/>
        <item x="2"/>
        <item x="3"/>
        <item x="4"/>
        <item x="5"/>
        <item x="6"/>
        <item x="7"/>
        <item x="8"/>
        <item x="9"/>
        <item t="default"/>
      </items>
    </pivotField>
    <pivotField numFmtId="9" showAll="0"/>
    <pivotField dataField="1" numFmtId="9" showAll="0"/>
    <pivotField numFmtId="9" showAll="0"/>
    <pivotField numFmtId="9" showAll="0"/>
    <pivotField numFmtId="164" showAll="0"/>
    <pivotField numFmtId="164" showAll="0"/>
    <pivotField numFmtId="164" showAll="0"/>
    <pivotField showAll="0">
      <items count="5">
        <item h="1" x="0"/>
        <item x="1"/>
        <item h="1" x="2"/>
        <item h="1" x="3"/>
        <item t="default"/>
      </items>
    </pivotField>
  </pivotFields>
  <rowFields count="1">
    <field x="0"/>
  </rowFields>
  <rowItems count="4">
    <i>
      <x v="1"/>
    </i>
    <i>
      <x v="5"/>
    </i>
    <i>
      <x v="9"/>
    </i>
    <i t="grand">
      <x/>
    </i>
  </rowItems>
  <colItems count="1">
    <i/>
  </colItems>
  <dataFields count="1">
    <dataField name="Average of Market Share" fld="2" subtotal="average" baseField="0" baseItem="0" numFmtId="9"/>
  </dataFields>
  <formats count="18">
    <format dxfId="324">
      <pivotArea type="all" dataOnly="0" outline="0" fieldPosition="0"/>
    </format>
    <format dxfId="323">
      <pivotArea outline="0" collapsedLevelsAreSubtotals="1" fieldPosition="0"/>
    </format>
    <format dxfId="322">
      <pivotArea field="0" type="button" dataOnly="0" labelOnly="1" outline="0" axis="axisRow" fieldPosition="0"/>
    </format>
    <format dxfId="321">
      <pivotArea dataOnly="0" labelOnly="1" fieldPosition="0">
        <references count="1">
          <reference field="0" count="0"/>
        </references>
      </pivotArea>
    </format>
    <format dxfId="320">
      <pivotArea dataOnly="0" labelOnly="1" grandRow="1" outline="0" fieldPosition="0"/>
    </format>
    <format dxfId="319">
      <pivotArea type="all" dataOnly="0" outline="0" fieldPosition="0"/>
    </format>
    <format dxfId="318">
      <pivotArea outline="0" collapsedLevelsAreSubtotals="1" fieldPosition="0"/>
    </format>
    <format dxfId="317">
      <pivotArea field="0" type="button" dataOnly="0" labelOnly="1" outline="0" axis="axisRow" fieldPosition="0"/>
    </format>
    <format dxfId="316">
      <pivotArea dataOnly="0" labelOnly="1" fieldPosition="0">
        <references count="1">
          <reference field="0" count="0"/>
        </references>
      </pivotArea>
    </format>
    <format dxfId="315">
      <pivotArea dataOnly="0" labelOnly="1" grandRow="1" outline="0" fieldPosition="0"/>
    </format>
    <format dxfId="314">
      <pivotArea type="all" dataOnly="0" outline="0" fieldPosition="0"/>
    </format>
    <format dxfId="313">
      <pivotArea type="all" dataOnly="0" outline="0" fieldPosition="0"/>
    </format>
    <format dxfId="312">
      <pivotArea outline="0" collapsedLevelsAreSubtotals="1" fieldPosition="0"/>
    </format>
    <format dxfId="311">
      <pivotArea field="0" type="button" dataOnly="0" labelOnly="1" outline="0" axis="axisRow" fieldPosition="0"/>
    </format>
    <format dxfId="310">
      <pivotArea dataOnly="0" labelOnly="1" fieldPosition="0">
        <references count="1">
          <reference field="0" count="0"/>
        </references>
      </pivotArea>
    </format>
    <format dxfId="309">
      <pivotArea dataOnly="0" labelOnly="1" grandRow="1" outline="0" fieldPosition="0"/>
    </format>
    <format dxfId="308">
      <pivotArea dataOnly="0" labelOnly="1" fieldPosition="0">
        <references count="1">
          <reference field="0" count="0"/>
        </references>
      </pivotArea>
    </format>
    <format dxfId="307">
      <pivotArea outline="0" collapsedLevelsAreSubtotals="1" fieldPosition="0"/>
    </format>
  </formats>
  <chartFormats count="1">
    <chartFormat chart="21"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74577B1-3622-428F-A0E6-F5F9A7B8DFE6}" name="PivotTable1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40:F44" firstHeaderRow="1" firstDataRow="1" firstDataCol="1"/>
  <pivotFields count="7">
    <pivotField axis="axisRow" showAll="0">
      <items count="11">
        <item x="0"/>
        <item x="1"/>
        <item x="2"/>
        <item x="3"/>
        <item x="4"/>
        <item x="5"/>
        <item x="6"/>
        <item x="7"/>
        <item x="8"/>
        <item x="9"/>
        <item t="default"/>
      </items>
    </pivotField>
    <pivotField numFmtId="164" showAll="0"/>
    <pivotField numFmtId="164" showAll="0"/>
    <pivotField dataField="1" numFmtId="164" showAll="0"/>
    <pivotField numFmtId="43" showAll="0"/>
    <pivotField numFmtId="43" showAll="0"/>
    <pivotField showAll="0">
      <items count="5">
        <item h="1" x="0"/>
        <item x="1"/>
        <item h="1" x="2"/>
        <item h="1" x="3"/>
        <item t="default"/>
      </items>
    </pivotField>
  </pivotFields>
  <rowFields count="1">
    <field x="0"/>
  </rowFields>
  <rowItems count="4">
    <i>
      <x v="1"/>
    </i>
    <i>
      <x v="5"/>
    </i>
    <i>
      <x v="9"/>
    </i>
    <i t="grand">
      <x/>
    </i>
  </rowItems>
  <colItems count="1">
    <i/>
  </colItems>
  <dataFields count="1">
    <dataField name="Average of Social Media Engagement Rate (in units)" fld="3" subtotal="average" baseField="0" baseItem="0" numFmtId="1"/>
  </dataFields>
  <formats count="9">
    <format dxfId="171">
      <pivotArea type="all" dataOnly="0" outline="0" fieldPosition="0"/>
    </format>
    <format dxfId="170">
      <pivotArea outline="0" collapsedLevelsAreSubtotals="1" fieldPosition="0"/>
    </format>
    <format dxfId="169">
      <pivotArea field="0" type="button" dataOnly="0" labelOnly="1" outline="0" axis="axisRow" fieldPosition="0"/>
    </format>
    <format dxfId="168">
      <pivotArea dataOnly="0" labelOnly="1" fieldPosition="0">
        <references count="1">
          <reference field="0" count="0"/>
        </references>
      </pivotArea>
    </format>
    <format dxfId="167">
      <pivotArea dataOnly="0" labelOnly="1" grandRow="1" outline="0" fieldPosition="0"/>
    </format>
    <format dxfId="166">
      <pivotArea collapsedLevelsAreSubtotals="1" fieldPosition="0">
        <references count="1">
          <reference field="0" count="0"/>
        </references>
      </pivotArea>
    </format>
    <format dxfId="165">
      <pivotArea grandRow="1" outline="0" collapsedLevelsAreSubtotals="1" fieldPosition="0"/>
    </format>
    <format dxfId="164">
      <pivotArea dataOnly="0" labelOnly="1" grandRow="1" outline="0" fieldPosition="0"/>
    </format>
    <format dxfId="16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3939D1-86CE-4FD4-9AFE-7790A8B63450}"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6:B30" firstHeaderRow="1" firstDataRow="1" firstDataCol="1"/>
  <pivotFields count="9">
    <pivotField axis="axisRow" showAll="0">
      <items count="11">
        <item x="0"/>
        <item x="1"/>
        <item x="2"/>
        <item x="3"/>
        <item x="4"/>
        <item x="5"/>
        <item x="6"/>
        <item x="7"/>
        <item x="8"/>
        <item x="9"/>
        <item t="default"/>
      </items>
    </pivotField>
    <pivotField dataField="1" numFmtId="9" showAll="0"/>
    <pivotField numFmtId="9" showAll="0"/>
    <pivotField numFmtId="9" showAll="0"/>
    <pivotField numFmtId="9" showAll="0"/>
    <pivotField numFmtId="164" showAll="0"/>
    <pivotField numFmtId="164" showAll="0"/>
    <pivotField numFmtId="164" showAll="0"/>
    <pivotField showAll="0">
      <items count="5">
        <item h="1" x="0"/>
        <item x="1"/>
        <item h="1" x="2"/>
        <item h="1" x="3"/>
        <item t="default"/>
      </items>
    </pivotField>
  </pivotFields>
  <rowFields count="1">
    <field x="0"/>
  </rowFields>
  <rowItems count="4">
    <i>
      <x v="1"/>
    </i>
    <i>
      <x v="5"/>
    </i>
    <i>
      <x v="9"/>
    </i>
    <i t="grand">
      <x/>
    </i>
  </rowItems>
  <colItems count="1">
    <i/>
  </colItems>
  <dataFields count="1">
    <dataField name="Average of Overall Revenue Growth" fld="1" subtotal="average" baseField="0" baseItem="0"/>
  </dataFields>
  <formats count="22">
    <format dxfId="346">
      <pivotArea collapsedLevelsAreSubtotals="1" fieldPosition="0">
        <references count="2">
          <reference field="4294967294" count="1" selected="0">
            <x v="0"/>
          </reference>
          <reference field="0" count="0"/>
        </references>
      </pivotArea>
    </format>
    <format dxfId="345">
      <pivotArea type="all" dataOnly="0" outline="0" fieldPosition="0"/>
    </format>
    <format dxfId="344">
      <pivotArea outline="0" collapsedLevelsAreSubtotals="1" fieldPosition="0"/>
    </format>
    <format dxfId="343">
      <pivotArea field="0" type="button" dataOnly="0" labelOnly="1" outline="0" axis="axisRow" fieldPosition="0"/>
    </format>
    <format dxfId="342">
      <pivotArea dataOnly="0" labelOnly="1" fieldPosition="0">
        <references count="1">
          <reference field="0" count="0"/>
        </references>
      </pivotArea>
    </format>
    <format dxfId="341">
      <pivotArea dataOnly="0" labelOnly="1" grandRow="1" outline="0" fieldPosition="0"/>
    </format>
    <format dxfId="340">
      <pivotArea dataOnly="0" labelOnly="1" outline="0" fieldPosition="0">
        <references count="1">
          <reference field="4294967294" count="1">
            <x v="0"/>
          </reference>
        </references>
      </pivotArea>
    </format>
    <format dxfId="339">
      <pivotArea type="all" dataOnly="0" outline="0" fieldPosition="0"/>
    </format>
    <format dxfId="338">
      <pivotArea outline="0" collapsedLevelsAreSubtotals="1" fieldPosition="0"/>
    </format>
    <format dxfId="337">
      <pivotArea field="0" type="button" dataOnly="0" labelOnly="1" outline="0" axis="axisRow" fieldPosition="0"/>
    </format>
    <format dxfId="336">
      <pivotArea dataOnly="0" labelOnly="1" fieldPosition="0">
        <references count="1">
          <reference field="0" count="0"/>
        </references>
      </pivotArea>
    </format>
    <format dxfId="335">
      <pivotArea dataOnly="0" labelOnly="1" grandRow="1" outline="0" fieldPosition="0"/>
    </format>
    <format dxfId="334">
      <pivotArea dataOnly="0" labelOnly="1" outline="0" fieldPosition="0">
        <references count="1">
          <reference field="4294967294" count="1">
            <x v="0"/>
          </reference>
        </references>
      </pivotArea>
    </format>
    <format dxfId="333">
      <pivotArea type="all" dataOnly="0" outline="0" fieldPosition="0"/>
    </format>
    <format dxfId="332">
      <pivotArea field="0" grandRow="1" outline="0" collapsedLevelsAreSubtotals="1" axis="axisRow" fieldPosition="0">
        <references count="1">
          <reference field="4294967294" count="1" selected="0">
            <x v="0"/>
          </reference>
        </references>
      </pivotArea>
    </format>
    <format dxfId="331">
      <pivotArea type="all" dataOnly="0" outline="0" fieldPosition="0"/>
    </format>
    <format dxfId="330">
      <pivotArea outline="0" collapsedLevelsAreSubtotals="1" fieldPosition="0"/>
    </format>
    <format dxfId="329">
      <pivotArea field="0" type="button" dataOnly="0" labelOnly="1" outline="0" axis="axisRow" fieldPosition="0"/>
    </format>
    <format dxfId="328">
      <pivotArea dataOnly="0" labelOnly="1" fieldPosition="0">
        <references count="1">
          <reference field="0" count="0"/>
        </references>
      </pivotArea>
    </format>
    <format dxfId="327">
      <pivotArea dataOnly="0" labelOnly="1" grandRow="1" outline="0" fieldPosition="0"/>
    </format>
    <format dxfId="326">
      <pivotArea dataOnly="0" labelOnly="1" outline="0" fieldPosition="0">
        <references count="1">
          <reference field="4294967294" count="1">
            <x v="0"/>
          </reference>
        </references>
      </pivotArea>
    </format>
    <format dxfId="325">
      <pivotArea dataOnly="0" labelOnly="1" fieldPosition="0">
        <references count="1">
          <reference field="0" count="0"/>
        </references>
      </pivotArea>
    </format>
  </formats>
  <conditionalFormats count="1">
    <conditionalFormat priority="16">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3">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79EEF5-B9C4-4366-8BA9-B0C9907915F9}"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H14" firstHeaderRow="0" firstDataRow="1" firstDataCol="1"/>
  <pivotFields count="9">
    <pivotField axis="axisRow" showAll="0">
      <items count="11">
        <item x="0"/>
        <item x="1"/>
        <item x="2"/>
        <item x="3"/>
        <item x="4"/>
        <item x="5"/>
        <item x="6"/>
        <item x="7"/>
        <item x="8"/>
        <item x="9"/>
        <item t="default"/>
      </items>
    </pivotField>
    <pivotField dataField="1" numFmtId="9" showAll="0"/>
    <pivotField dataField="1" numFmtId="9" showAll="0"/>
    <pivotField dataField="1" numFmtId="9" showAll="0"/>
    <pivotField dataField="1" numFmtId="9" showAll="0"/>
    <pivotField dataField="1" numFmtId="164" showAll="0"/>
    <pivotField dataField="1" numFmtId="164" showAll="0"/>
    <pivotField dataField="1" numFmtId="164" showAll="0"/>
    <pivotField showAll="0">
      <items count="5">
        <item h="1" x="0"/>
        <item x="1"/>
        <item h="1" x="2"/>
        <item h="1" x="3"/>
        <item t="default"/>
      </items>
    </pivotField>
  </pivotFields>
  <rowFields count="1">
    <field x="0"/>
  </rowFields>
  <rowItems count="4">
    <i>
      <x v="1"/>
    </i>
    <i>
      <x v="5"/>
    </i>
    <i>
      <x v="9"/>
    </i>
    <i t="grand">
      <x/>
    </i>
  </rowItems>
  <colFields count="1">
    <field x="-2"/>
  </colFields>
  <colItems count="7">
    <i>
      <x/>
    </i>
    <i i="1">
      <x v="1"/>
    </i>
    <i i="2">
      <x v="2"/>
    </i>
    <i i="3">
      <x v="3"/>
    </i>
    <i i="4">
      <x v="4"/>
    </i>
    <i i="5">
      <x v="5"/>
    </i>
    <i i="6">
      <x v="6"/>
    </i>
  </colItems>
  <dataFields count="7">
    <dataField name="Average of Overall Revenue Growth" fld="1" subtotal="average" baseField="0" baseItem="0"/>
    <dataField name="Average of Market Share" fld="2" subtotal="average" baseField="0" baseItem="0"/>
    <dataField name="Average of Employee Engagement Score" fld="3" subtotal="average" baseField="0" baseItem="0"/>
    <dataField name="Average of Customer Satisfaction Score" fld="4" subtotal="average" baseField="0" baseItem="0"/>
    <dataField name="Sum of Revenue" fld="5" baseField="0" baseItem="0"/>
    <dataField name="Sum of Cost" fld="6" baseField="0" baseItem="0"/>
    <dataField name="Sum of Profit" fld="7" baseField="0" baseItem="0"/>
  </dataFields>
  <formats count="37">
    <format dxfId="383">
      <pivotArea collapsedLevelsAreSubtotals="1" fieldPosition="0">
        <references count="2">
          <reference field="4294967294" count="4" selected="0">
            <x v="0"/>
            <x v="1"/>
            <x v="2"/>
            <x v="3"/>
          </reference>
          <reference field="0" count="0"/>
        </references>
      </pivotArea>
    </format>
    <format dxfId="382">
      <pivotArea type="all" dataOnly="0" outline="0" fieldPosition="0"/>
    </format>
    <format dxfId="381">
      <pivotArea outline="0" collapsedLevelsAreSubtotals="1" fieldPosition="0"/>
    </format>
    <format dxfId="380">
      <pivotArea field="0" type="button" dataOnly="0" labelOnly="1" outline="0" axis="axisRow" fieldPosition="0"/>
    </format>
    <format dxfId="379">
      <pivotArea dataOnly="0" labelOnly="1" fieldPosition="0">
        <references count="1">
          <reference field="0" count="0"/>
        </references>
      </pivotArea>
    </format>
    <format dxfId="378">
      <pivotArea dataOnly="0" labelOnly="1" grandRow="1" outline="0" fieldPosition="0"/>
    </format>
    <format dxfId="377">
      <pivotArea dataOnly="0" labelOnly="1" outline="0" fieldPosition="0">
        <references count="1">
          <reference field="4294967294" count="7">
            <x v="0"/>
            <x v="1"/>
            <x v="2"/>
            <x v="3"/>
            <x v="4"/>
            <x v="5"/>
            <x v="6"/>
          </reference>
        </references>
      </pivotArea>
    </format>
    <format dxfId="376">
      <pivotArea type="all" dataOnly="0" outline="0" fieldPosition="0"/>
    </format>
    <format dxfId="375">
      <pivotArea outline="0" collapsedLevelsAreSubtotals="1" fieldPosition="0"/>
    </format>
    <format dxfId="374">
      <pivotArea field="0" type="button" dataOnly="0" labelOnly="1" outline="0" axis="axisRow" fieldPosition="0"/>
    </format>
    <format dxfId="373">
      <pivotArea dataOnly="0" labelOnly="1" fieldPosition="0">
        <references count="1">
          <reference field="0" count="0"/>
        </references>
      </pivotArea>
    </format>
    <format dxfId="372">
      <pivotArea dataOnly="0" labelOnly="1" grandRow="1" outline="0" fieldPosition="0"/>
    </format>
    <format dxfId="371">
      <pivotArea dataOnly="0" labelOnly="1" outline="0" fieldPosition="0">
        <references count="1">
          <reference field="4294967294" count="7">
            <x v="0"/>
            <x v="1"/>
            <x v="2"/>
            <x v="3"/>
            <x v="4"/>
            <x v="5"/>
            <x v="6"/>
          </reference>
        </references>
      </pivotArea>
    </format>
    <format dxfId="370">
      <pivotArea type="all" dataOnly="0" outline="0" fieldPosition="0"/>
    </format>
    <format dxfId="369">
      <pivotArea field="0" grandRow="1" outline="0" collapsedLevelsAreSubtotals="1" axis="axisRow" fieldPosition="0">
        <references count="1">
          <reference field="4294967294" count="4" selected="0">
            <x v="0"/>
            <x v="1"/>
            <x v="2"/>
            <x v="3"/>
          </reference>
        </references>
      </pivotArea>
    </format>
    <format dxfId="368">
      <pivotArea type="all" dataOnly="0" outline="0" fieldPosition="0"/>
    </format>
    <format dxfId="367">
      <pivotArea dataOnly="0" labelOnly="1" fieldPosition="0">
        <references count="1">
          <reference field="0" count="0"/>
        </references>
      </pivotArea>
    </format>
    <format dxfId="366">
      <pivotArea collapsedLevelsAreSubtotals="1" fieldPosition="0">
        <references count="2">
          <reference field="4294967294" count="1" selected="0">
            <x v="4"/>
          </reference>
          <reference field="0" count="0"/>
        </references>
      </pivotArea>
    </format>
    <format dxfId="365">
      <pivotArea collapsedLevelsAreSubtotals="1" fieldPosition="0">
        <references count="2">
          <reference field="4294967294" count="1" selected="0">
            <x v="5"/>
          </reference>
          <reference field="0" count="1">
            <x v="0"/>
          </reference>
        </references>
      </pivotArea>
    </format>
    <format dxfId="364">
      <pivotArea collapsedLevelsAreSubtotals="1" fieldPosition="0">
        <references count="2">
          <reference field="4294967294" count="1" selected="0">
            <x v="6"/>
          </reference>
          <reference field="0" count="1">
            <x v="0"/>
          </reference>
        </references>
      </pivotArea>
    </format>
    <format dxfId="363">
      <pivotArea dataOnly="0" labelOnly="1" fieldPosition="0">
        <references count="1">
          <reference field="0" count="0"/>
        </references>
      </pivotArea>
    </format>
    <format dxfId="362">
      <pivotArea type="all" dataOnly="0" outline="0" fieldPosition="0"/>
    </format>
    <format dxfId="361">
      <pivotArea outline="0" collapsedLevelsAreSubtotals="1" fieldPosition="0"/>
    </format>
    <format dxfId="360">
      <pivotArea field="0" type="button" dataOnly="0" labelOnly="1" outline="0" axis="axisRow" fieldPosition="0"/>
    </format>
    <format dxfId="359">
      <pivotArea dataOnly="0" labelOnly="1" fieldPosition="0">
        <references count="1">
          <reference field="0" count="3">
            <x v="1"/>
            <x v="5"/>
            <x v="9"/>
          </reference>
        </references>
      </pivotArea>
    </format>
    <format dxfId="358">
      <pivotArea dataOnly="0" labelOnly="1" grandRow="1" outline="0" fieldPosition="0"/>
    </format>
    <format dxfId="357">
      <pivotArea dataOnly="0" labelOnly="1" outline="0" fieldPosition="0">
        <references count="1">
          <reference field="4294967294" count="7">
            <x v="0"/>
            <x v="1"/>
            <x v="2"/>
            <x v="3"/>
            <x v="4"/>
            <x v="5"/>
            <x v="6"/>
          </reference>
        </references>
      </pivotArea>
    </format>
    <format dxfId="356">
      <pivotArea type="all" dataOnly="0" outline="0" fieldPosition="0"/>
    </format>
    <format dxfId="355">
      <pivotArea outline="0" collapsedLevelsAreSubtotals="1" fieldPosition="0"/>
    </format>
    <format dxfId="354">
      <pivotArea field="0" type="button" dataOnly="0" labelOnly="1" outline="0" axis="axisRow" fieldPosition="0"/>
    </format>
    <format dxfId="353">
      <pivotArea dataOnly="0" labelOnly="1" fieldPosition="0">
        <references count="1">
          <reference field="0" count="3">
            <x v="0"/>
            <x v="4"/>
            <x v="8"/>
          </reference>
        </references>
      </pivotArea>
    </format>
    <format dxfId="352">
      <pivotArea dataOnly="0" labelOnly="1" grandRow="1" outline="0" fieldPosition="0"/>
    </format>
    <format dxfId="351">
      <pivotArea dataOnly="0" labelOnly="1" outline="0" fieldPosition="0">
        <references count="1">
          <reference field="4294967294" count="7">
            <x v="0"/>
            <x v="1"/>
            <x v="2"/>
            <x v="3"/>
            <x v="4"/>
            <x v="5"/>
            <x v="6"/>
          </reference>
        </references>
      </pivotArea>
    </format>
    <format dxfId="350">
      <pivotArea grandRow="1" outline="0" collapsedLevelsAreSubtotals="1" fieldPosition="0"/>
    </format>
    <format dxfId="349">
      <pivotArea dataOnly="0" labelOnly="1" grandRow="1" outline="0" fieldPosition="0"/>
    </format>
    <format dxfId="348">
      <pivotArea dataOnly="0" labelOnly="1" fieldPosition="0">
        <references count="1">
          <reference field="0" count="3">
            <x v="0"/>
            <x v="4"/>
            <x v="8"/>
          </reference>
        </references>
      </pivotArea>
    </format>
    <format dxfId="347">
      <pivotArea dataOnly="0" labelOnly="1" fieldPosition="0">
        <references count="1">
          <reference field="0" count="3">
            <x v="0"/>
            <x v="4"/>
            <x v="8"/>
          </reference>
        </references>
      </pivotArea>
    </format>
  </formats>
  <conditionalFormats count="7">
    <conditionalFormat priority="30">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 priority="28">
      <pivotAreas count="1">
        <pivotArea type="data" collapsedLevelsAreSubtotals="1" fieldPosition="0">
          <references count="2">
            <reference field="4294967294" count="1" selected="0">
              <x v="1"/>
            </reference>
            <reference field="0" count="10">
              <x v="0"/>
              <x v="1"/>
              <x v="2"/>
              <x v="3"/>
              <x v="4"/>
              <x v="5"/>
              <x v="6"/>
              <x v="7"/>
              <x v="8"/>
              <x v="9"/>
            </reference>
          </references>
        </pivotArea>
      </pivotAreas>
    </conditionalFormat>
    <conditionalFormat priority="26">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 priority="24">
      <pivotAreas count="1">
        <pivotArea type="data" collapsedLevelsAreSubtotals="1" fieldPosition="0">
          <references count="2">
            <reference field="4294967294" count="1" selected="0">
              <x v="3"/>
            </reference>
            <reference field="0" count="10">
              <x v="0"/>
              <x v="1"/>
              <x v="2"/>
              <x v="3"/>
              <x v="4"/>
              <x v="5"/>
              <x v="6"/>
              <x v="7"/>
              <x v="8"/>
              <x v="9"/>
            </reference>
          </references>
        </pivotArea>
      </pivotAreas>
    </conditionalFormat>
    <conditionalFormat priority="22">
      <pivotAreas count="1">
        <pivotArea type="data" collapsedLevelsAreSubtotals="1" fieldPosition="0">
          <references count="2">
            <reference field="4294967294" count="1" selected="0">
              <x v="4"/>
            </reference>
            <reference field="0" count="10">
              <x v="0"/>
              <x v="1"/>
              <x v="2"/>
              <x v="3"/>
              <x v="4"/>
              <x v="5"/>
              <x v="6"/>
              <x v="7"/>
              <x v="8"/>
              <x v="9"/>
            </reference>
          </references>
        </pivotArea>
      </pivotAreas>
    </conditionalFormat>
    <conditionalFormat priority="20">
      <pivotAreas count="1">
        <pivotArea type="data" collapsedLevelsAreSubtotals="1" fieldPosition="0">
          <references count="2">
            <reference field="4294967294" count="1" selected="0">
              <x v="5"/>
            </reference>
            <reference field="0" count="10">
              <x v="0"/>
              <x v="1"/>
              <x v="2"/>
              <x v="3"/>
              <x v="4"/>
              <x v="5"/>
              <x v="6"/>
              <x v="7"/>
              <x v="8"/>
              <x v="9"/>
            </reference>
          </references>
        </pivotArea>
      </pivotAreas>
    </conditionalFormat>
    <conditionalFormat priority="18">
      <pivotAreas count="1">
        <pivotArea type="data" collapsedLevelsAreSubtotals="1" fieldPosition="0">
          <references count="2">
            <reference field="4294967294" count="1" selected="0">
              <x v="6"/>
            </reference>
            <reference field="0" count="10">
              <x v="0"/>
              <x v="1"/>
              <x v="2"/>
              <x v="3"/>
              <x v="4"/>
              <x v="5"/>
              <x v="6"/>
              <x v="7"/>
              <x v="8"/>
              <x v="9"/>
            </reference>
          </references>
        </pivotArea>
      </pivotAreas>
    </conditionalFormat>
  </conditional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9481BE-3D71-42FA-9C57-77386A057E91}"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G26:H30" firstHeaderRow="1" firstDataRow="1" firstDataCol="1"/>
  <pivotFields count="9">
    <pivotField axis="axisRow" showAll="0">
      <items count="11">
        <item x="0"/>
        <item x="1"/>
        <item x="2"/>
        <item x="3"/>
        <item x="4"/>
        <item x="5"/>
        <item x="6"/>
        <item x="7"/>
        <item x="8"/>
        <item x="9"/>
        <item t="default"/>
      </items>
    </pivotField>
    <pivotField numFmtId="9" showAll="0"/>
    <pivotField numFmtId="9" showAll="0"/>
    <pivotField numFmtId="9" showAll="0"/>
    <pivotField numFmtId="9" showAll="0"/>
    <pivotField numFmtId="164" showAll="0"/>
    <pivotField numFmtId="164" showAll="0"/>
    <pivotField dataField="1" numFmtId="164" showAll="0"/>
    <pivotField showAll="0">
      <items count="5">
        <item h="1" x="0"/>
        <item x="1"/>
        <item h="1" x="2"/>
        <item h="1" x="3"/>
        <item t="default"/>
      </items>
    </pivotField>
  </pivotFields>
  <rowFields count="1">
    <field x="0"/>
  </rowFields>
  <rowItems count="4">
    <i>
      <x v="1"/>
    </i>
    <i>
      <x v="5"/>
    </i>
    <i>
      <x v="9"/>
    </i>
    <i t="grand">
      <x/>
    </i>
  </rowItems>
  <colItems count="1">
    <i/>
  </colItems>
  <dataFields count="1">
    <dataField name="Sum of Profit" fld="7" baseField="0" baseItem="0"/>
  </dataFields>
  <formats count="20">
    <format dxfId="403">
      <pivotArea type="all" dataOnly="0" outline="0" fieldPosition="0"/>
    </format>
    <format dxfId="402">
      <pivotArea outline="0" collapsedLevelsAreSubtotals="1" fieldPosition="0"/>
    </format>
    <format dxfId="401">
      <pivotArea field="0" type="button" dataOnly="0" labelOnly="1" outline="0" axis="axisRow" fieldPosition="0"/>
    </format>
    <format dxfId="400">
      <pivotArea dataOnly="0" labelOnly="1" fieldPosition="0">
        <references count="1">
          <reference field="0" count="0"/>
        </references>
      </pivotArea>
    </format>
    <format dxfId="399">
      <pivotArea dataOnly="0" labelOnly="1" grandRow="1" outline="0" fieldPosition="0"/>
    </format>
    <format dxfId="398">
      <pivotArea type="all" dataOnly="0" outline="0" fieldPosition="0"/>
    </format>
    <format dxfId="397">
      <pivotArea outline="0" collapsedLevelsAreSubtotals="1" fieldPosition="0"/>
    </format>
    <format dxfId="396">
      <pivotArea field="0" type="button" dataOnly="0" labelOnly="1" outline="0" axis="axisRow" fieldPosition="0"/>
    </format>
    <format dxfId="395">
      <pivotArea dataOnly="0" labelOnly="1" fieldPosition="0">
        <references count="1">
          <reference field="0" count="0"/>
        </references>
      </pivotArea>
    </format>
    <format dxfId="394">
      <pivotArea dataOnly="0" labelOnly="1" grandRow="1" outline="0" fieldPosition="0"/>
    </format>
    <format dxfId="393">
      <pivotArea type="all" dataOnly="0" outline="0" fieldPosition="0"/>
    </format>
    <format dxfId="392">
      <pivotArea type="all" dataOnly="0" outline="0" fieldPosition="0"/>
    </format>
    <format dxfId="391">
      <pivotArea outline="0" collapsedLevelsAreSubtotals="1" fieldPosition="0"/>
    </format>
    <format dxfId="390">
      <pivotArea field="0" type="button" dataOnly="0" labelOnly="1" outline="0" axis="axisRow" fieldPosition="0"/>
    </format>
    <format dxfId="389">
      <pivotArea dataOnly="0" labelOnly="1" fieldPosition="0">
        <references count="1">
          <reference field="0" count="0"/>
        </references>
      </pivotArea>
    </format>
    <format dxfId="388">
      <pivotArea dataOnly="0" labelOnly="1" grandRow="1" outline="0" fieldPosition="0"/>
    </format>
    <format dxfId="387">
      <pivotArea dataOnly="0" labelOnly="1" fieldPosition="0">
        <references count="1">
          <reference field="0" count="0"/>
        </references>
      </pivotArea>
    </format>
    <format dxfId="386">
      <pivotArea outline="0" collapsedLevelsAreSubtotals="1" fieldPosition="0"/>
    </format>
    <format dxfId="385">
      <pivotArea grandRow="1" outline="0" collapsedLevelsAreSubtotals="1" fieldPosition="0"/>
    </format>
    <format dxfId="384">
      <pivotArea collapsedLevelsAreSubtotals="1" fieldPosition="0">
        <references count="1">
          <reference field="0" count="0"/>
        </references>
      </pivotArea>
    </format>
  </formats>
  <chartFormats count="1">
    <chartFormat chart="40"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B2A38C-9740-4665-B429-67FB8EE9F466}"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7:B41" firstHeaderRow="1" firstDataRow="1" firstDataCol="1"/>
  <pivotFields count="5">
    <pivotField axis="axisRow" showAll="0">
      <items count="11">
        <item x="0"/>
        <item x="1"/>
        <item x="2"/>
        <item x="3"/>
        <item x="4"/>
        <item x="5"/>
        <item x="6"/>
        <item x="7"/>
        <item x="8"/>
        <item x="9"/>
        <item t="default"/>
      </items>
    </pivotField>
    <pivotField dataField="1" numFmtId="9" showAll="0">
      <items count="11">
        <item x="0"/>
        <item x="1"/>
        <item x="2"/>
        <item x="3"/>
        <item x="4"/>
        <item x="5"/>
        <item x="6"/>
        <item x="7"/>
        <item x="8"/>
        <item x="9"/>
        <item t="default"/>
      </items>
    </pivotField>
    <pivotField numFmtId="9" showAll="0">
      <items count="11">
        <item x="0"/>
        <item x="1"/>
        <item x="2"/>
        <item x="3"/>
        <item x="4"/>
        <item x="5"/>
        <item x="6"/>
        <item x="7"/>
        <item x="8"/>
        <item x="9"/>
        <item t="default"/>
      </items>
    </pivotField>
    <pivotField numFmtId="164" showAll="0">
      <items count="11">
        <item x="0"/>
        <item x="1"/>
        <item x="2"/>
        <item x="3"/>
        <item x="4"/>
        <item x="5"/>
        <item x="6"/>
        <item x="7"/>
        <item x="8"/>
        <item x="9"/>
        <item t="default"/>
      </items>
    </pivotField>
    <pivotField showAll="0">
      <items count="5">
        <item x="0"/>
        <item h="1" x="1"/>
        <item h="1" x="2"/>
        <item h="1" x="3"/>
        <item t="default"/>
      </items>
    </pivotField>
  </pivotFields>
  <rowFields count="1">
    <field x="0"/>
  </rowFields>
  <rowItems count="4">
    <i>
      <x/>
    </i>
    <i>
      <x v="4"/>
    </i>
    <i>
      <x v="8"/>
    </i>
    <i t="grand">
      <x/>
    </i>
  </rowItems>
  <colItems count="1">
    <i/>
  </colItems>
  <dataFields count="1">
    <dataField name="Average of Net Profit Margin (%)" fld="1" subtotal="average" baseField="0" baseItem="0"/>
  </dataFields>
  <formats count="5">
    <format dxfId="255">
      <pivotArea collapsedLevelsAreSubtotals="1" fieldPosition="0">
        <references count="2">
          <reference field="4294967294" count="1" selected="0">
            <x v="0"/>
          </reference>
          <reference field="0" count="0"/>
        </references>
      </pivotArea>
    </format>
    <format dxfId="254">
      <pivotArea dataOnly="0" labelOnly="1" outline="0" fieldPosition="0">
        <references count="1">
          <reference field="4294967294" count="1">
            <x v="0"/>
          </reference>
        </references>
      </pivotArea>
    </format>
    <format dxfId="253">
      <pivotArea outline="0" collapsedLevelsAreSubtotals="1" fieldPosition="0"/>
    </format>
    <format dxfId="252">
      <pivotArea field="0" grandRow="1" outline="0" collapsedLevelsAreSubtotals="1" axis="axisRow" fieldPosition="0">
        <references count="1">
          <reference field="4294967294" count="1" selected="0">
            <x v="0"/>
          </reference>
        </references>
      </pivotArea>
    </format>
    <format dxfId="251">
      <pivotArea dataOnly="0" fieldPosition="0">
        <references count="1">
          <reference field="0" count="0"/>
        </references>
      </pivotArea>
    </format>
  </formats>
  <conditionalFormats count="1">
    <conditionalFormat priority="4">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EC9498-4B5A-4ED5-B042-E46EF06388DC}"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1:D25" firstHeaderRow="0" firstDataRow="1" firstDataCol="1"/>
  <pivotFields count="5">
    <pivotField axis="axisRow" showAll="0">
      <items count="11">
        <item x="0"/>
        <item x="1"/>
        <item x="2"/>
        <item x="3"/>
        <item x="4"/>
        <item x="5"/>
        <item x="6"/>
        <item x="7"/>
        <item x="8"/>
        <item x="9"/>
        <item t="default"/>
      </items>
    </pivotField>
    <pivotField dataField="1" numFmtId="9" showAll="0">
      <items count="11">
        <item x="0"/>
        <item x="1"/>
        <item x="2"/>
        <item x="3"/>
        <item x="4"/>
        <item x="5"/>
        <item x="6"/>
        <item x="7"/>
        <item x="8"/>
        <item x="9"/>
        <item t="default"/>
      </items>
    </pivotField>
    <pivotField dataField="1" numFmtId="9" showAll="0">
      <items count="11">
        <item x="0"/>
        <item x="1"/>
        <item x="2"/>
        <item x="3"/>
        <item x="4"/>
        <item x="5"/>
        <item x="6"/>
        <item x="7"/>
        <item x="8"/>
        <item x="9"/>
        <item t="default"/>
      </items>
    </pivotField>
    <pivotField dataField="1" numFmtId="164" showAll="0">
      <items count="11">
        <item x="0"/>
        <item x="1"/>
        <item x="2"/>
        <item x="3"/>
        <item x="4"/>
        <item x="5"/>
        <item x="6"/>
        <item x="7"/>
        <item x="8"/>
        <item x="9"/>
        <item t="default"/>
      </items>
    </pivotField>
    <pivotField showAll="0">
      <items count="5">
        <item x="0"/>
        <item h="1" x="1"/>
        <item h="1" x="2"/>
        <item h="1" x="3"/>
        <item t="default"/>
      </items>
    </pivotField>
  </pivotFields>
  <rowFields count="1">
    <field x="0"/>
  </rowFields>
  <rowItems count="4">
    <i>
      <x/>
    </i>
    <i>
      <x v="4"/>
    </i>
    <i>
      <x v="8"/>
    </i>
    <i t="grand">
      <x/>
    </i>
  </rowItems>
  <colFields count="1">
    <field x="-2"/>
  </colFields>
  <colItems count="3">
    <i>
      <x/>
    </i>
    <i i="1">
      <x v="1"/>
    </i>
    <i i="2">
      <x v="2"/>
    </i>
  </colItems>
  <dataFields count="3">
    <dataField name="Average of Net Profit Margin (%)" fld="1" subtotal="average" baseField="0" baseItem="0"/>
    <dataField name="Average of ROI (%)" fld="2" subtotal="average" baseField="0" baseItem="0"/>
    <dataField name="Sum of Cash Flow Index" fld="3" baseField="0" baseItem="0"/>
  </dataFields>
  <formats count="12">
    <format dxfId="267">
      <pivotArea collapsedLevelsAreSubtotals="1" fieldPosition="0">
        <references count="2">
          <reference field="4294967294" count="2" selected="0">
            <x v="0"/>
            <x v="1"/>
          </reference>
          <reference field="0" count="0"/>
        </references>
      </pivotArea>
    </format>
    <format dxfId="266">
      <pivotArea dataOnly="0" labelOnly="1" outline="0" fieldPosition="0">
        <references count="1">
          <reference field="4294967294" count="3">
            <x v="0"/>
            <x v="1"/>
            <x v="2"/>
          </reference>
        </references>
      </pivotArea>
    </format>
    <format dxfId="265">
      <pivotArea outline="0" collapsedLevelsAreSubtotals="1" fieldPosition="0"/>
    </format>
    <format dxfId="264">
      <pivotArea field="0" grandRow="1" outline="0" collapsedLevelsAreSubtotals="1" axis="axisRow" fieldPosition="0">
        <references count="1">
          <reference field="4294967294" count="1" selected="0">
            <x v="0"/>
          </reference>
        </references>
      </pivotArea>
    </format>
    <format dxfId="263">
      <pivotArea field="0" grandRow="1" outline="0" collapsedLevelsAreSubtotals="1" axis="axisRow" fieldPosition="0">
        <references count="1">
          <reference field="4294967294" count="1" selected="0">
            <x v="1"/>
          </reference>
        </references>
      </pivotArea>
    </format>
    <format dxfId="262">
      <pivotArea dataOnly="0" fieldPosition="0">
        <references count="1">
          <reference field="0" count="0"/>
        </references>
      </pivotArea>
    </format>
    <format dxfId="261">
      <pivotArea type="all" dataOnly="0" outline="0" fieldPosition="0"/>
    </format>
    <format dxfId="260">
      <pivotArea outline="0" collapsedLevelsAreSubtotals="1" fieldPosition="0"/>
    </format>
    <format dxfId="259">
      <pivotArea field="0" type="button" dataOnly="0" labelOnly="1" outline="0" axis="axisRow" fieldPosition="0"/>
    </format>
    <format dxfId="258">
      <pivotArea dataOnly="0" labelOnly="1" fieldPosition="0">
        <references count="1">
          <reference field="0" count="3">
            <x v="0"/>
            <x v="4"/>
            <x v="8"/>
          </reference>
        </references>
      </pivotArea>
    </format>
    <format dxfId="257">
      <pivotArea dataOnly="0" labelOnly="1" grandRow="1" outline="0" fieldPosition="0"/>
    </format>
    <format dxfId="256">
      <pivotArea dataOnly="0" labelOnly="1" outline="0" fieldPosition="0">
        <references count="1">
          <reference field="4294967294" count="3">
            <x v="0"/>
            <x v="1"/>
            <x v="2"/>
          </reference>
        </references>
      </pivotArea>
    </format>
  </formats>
  <conditionalFormats count="3">
    <conditionalFormat priority="6">
      <pivotAreas count="1">
        <pivotArea type="data" collapsedLevelsAreSubtotals="1" fieldPosition="0">
          <references count="2">
            <reference field="4294967294" count="1" selected="0">
              <x v="2"/>
            </reference>
            <reference field="0" count="10">
              <x v="0"/>
              <x v="1"/>
              <x v="2"/>
              <x v="3"/>
              <x v="4"/>
              <x v="5"/>
              <x v="6"/>
              <x v="7"/>
              <x v="8"/>
              <x v="9"/>
            </reference>
          </references>
        </pivotArea>
      </pivotAreas>
    </conditionalFormat>
    <conditionalFormat priority="7">
      <pivotAreas count="1">
        <pivotArea type="data" collapsedLevelsAreSubtotals="1" fieldPosition="0">
          <references count="2">
            <reference field="4294967294" count="1" selected="0">
              <x v="1"/>
            </reference>
            <reference field="0" count="10">
              <x v="0"/>
              <x v="1"/>
              <x v="2"/>
              <x v="3"/>
              <x v="4"/>
              <x v="5"/>
              <x v="6"/>
              <x v="7"/>
              <x v="8"/>
              <x v="9"/>
            </reference>
          </references>
        </pivotArea>
      </pivotAreas>
    </conditionalFormat>
    <conditionalFormat priority="8">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11F305-4BD2-416C-95D1-9B7218C87B0C}"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7:F41" firstHeaderRow="1" firstDataRow="1" firstDataCol="1"/>
  <pivotFields count="5">
    <pivotField axis="axisRow" showAll="0">
      <items count="11">
        <item x="0"/>
        <item x="1"/>
        <item x="2"/>
        <item x="3"/>
        <item x="4"/>
        <item x="5"/>
        <item x="6"/>
        <item x="7"/>
        <item x="8"/>
        <item x="9"/>
        <item t="default"/>
      </items>
    </pivotField>
    <pivotField numFmtId="9" showAll="0">
      <items count="11">
        <item x="0"/>
        <item x="1"/>
        <item x="2"/>
        <item x="3"/>
        <item x="4"/>
        <item x="5"/>
        <item x="6"/>
        <item x="7"/>
        <item x="8"/>
        <item x="9"/>
        <item t="default"/>
      </items>
    </pivotField>
    <pivotField numFmtId="9" showAll="0">
      <items count="11">
        <item x="0"/>
        <item x="1"/>
        <item x="2"/>
        <item x="3"/>
        <item x="4"/>
        <item x="5"/>
        <item x="6"/>
        <item x="7"/>
        <item x="8"/>
        <item x="9"/>
        <item t="default"/>
      </items>
    </pivotField>
    <pivotField dataField="1" numFmtId="164" showAll="0">
      <items count="11">
        <item x="0"/>
        <item x="1"/>
        <item x="2"/>
        <item x="3"/>
        <item x="4"/>
        <item x="5"/>
        <item x="6"/>
        <item x="7"/>
        <item x="8"/>
        <item x="9"/>
        <item t="default"/>
      </items>
    </pivotField>
    <pivotField showAll="0">
      <items count="5">
        <item x="0"/>
        <item h="1" x="1"/>
        <item h="1" x="2"/>
        <item h="1" x="3"/>
        <item t="default"/>
      </items>
    </pivotField>
  </pivotFields>
  <rowFields count="1">
    <field x="0"/>
  </rowFields>
  <rowItems count="4">
    <i>
      <x/>
    </i>
    <i>
      <x v="4"/>
    </i>
    <i>
      <x v="8"/>
    </i>
    <i t="grand">
      <x/>
    </i>
  </rowItems>
  <colItems count="1">
    <i/>
  </colItems>
  <dataFields count="1">
    <dataField name="Sum of Cash Flow Index" fld="3" baseField="0" baseItem="0"/>
  </dataFields>
  <formats count="2">
    <format dxfId="269">
      <pivotArea outline="0" collapsedLevelsAreSubtotals="1" fieldPosition="0"/>
    </format>
    <format dxfId="268">
      <pivotArea dataOnly="0" fieldPosition="0">
        <references count="1">
          <reference field="0" count="0"/>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8E34E9-F0B3-4771-B94D-7810227CAE22}"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37:D41" firstHeaderRow="1" firstDataRow="1" firstDataCol="1"/>
  <pivotFields count="5">
    <pivotField axis="axisRow" showAll="0">
      <items count="11">
        <item x="0"/>
        <item x="1"/>
        <item x="2"/>
        <item x="3"/>
        <item x="4"/>
        <item x="5"/>
        <item x="6"/>
        <item x="7"/>
        <item x="8"/>
        <item x="9"/>
        <item t="default"/>
      </items>
    </pivotField>
    <pivotField numFmtId="9" showAll="0">
      <items count="11">
        <item x="0"/>
        <item x="1"/>
        <item x="2"/>
        <item x="3"/>
        <item x="4"/>
        <item x="5"/>
        <item x="6"/>
        <item x="7"/>
        <item x="8"/>
        <item x="9"/>
        <item t="default"/>
      </items>
    </pivotField>
    <pivotField dataField="1" numFmtId="9" showAll="0">
      <items count="11">
        <item x="0"/>
        <item x="1"/>
        <item x="2"/>
        <item x="3"/>
        <item x="4"/>
        <item x="5"/>
        <item x="6"/>
        <item x="7"/>
        <item x="8"/>
        <item x="9"/>
        <item t="default"/>
      </items>
    </pivotField>
    <pivotField numFmtId="164" showAll="0">
      <items count="11">
        <item x="0"/>
        <item x="1"/>
        <item x="2"/>
        <item x="3"/>
        <item x="4"/>
        <item x="5"/>
        <item x="6"/>
        <item x="7"/>
        <item x="8"/>
        <item x="9"/>
        <item t="default"/>
      </items>
    </pivotField>
    <pivotField showAll="0">
      <items count="5">
        <item x="0"/>
        <item h="1" x="1"/>
        <item h="1" x="2"/>
        <item h="1" x="3"/>
        <item t="default"/>
      </items>
    </pivotField>
  </pivotFields>
  <rowFields count="1">
    <field x="0"/>
  </rowFields>
  <rowItems count="4">
    <i>
      <x/>
    </i>
    <i>
      <x v="4"/>
    </i>
    <i>
      <x v="8"/>
    </i>
    <i t="grand">
      <x/>
    </i>
  </rowItems>
  <colItems count="1">
    <i/>
  </colItems>
  <dataFields count="1">
    <dataField name="Sum of ROI (%)" fld="2" baseField="0" baseItem="0"/>
  </dataFields>
  <formats count="3">
    <format dxfId="272">
      <pivotArea outline="0" collapsedLevelsAreSubtotals="1" fieldPosition="0"/>
    </format>
    <format dxfId="271">
      <pivotArea dataOnly="0" fieldPosition="0">
        <references count="1">
          <reference field="0" count="0"/>
        </references>
      </pivotArea>
    </format>
    <format dxfId="270">
      <pivotArea collapsedLevelsAreSubtotals="1" fieldPosition="0">
        <references count="1">
          <reference field="0" count="0"/>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s" xr10:uid="{3575034E-EBD2-4D15-B803-BAD4D50977A3}" sourceName="Trends">
  <pivotTables>
    <pivotTable tabId="5" name="PivotTable1"/>
    <pivotTable tabId="5" name="PivotTable3"/>
    <pivotTable tabId="5" name="PivotTable4"/>
    <pivotTable tabId="5" name="PivotTable5"/>
    <pivotTable tabId="5" name="PivotTable6"/>
  </pivotTables>
  <data>
    <tabular pivotCacheId="539342232">
      <items count="4">
        <i x="0"/>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 xr10:uid="{C736C5A0-C61D-4431-B1B0-6A586DC4B0EE}" sourceName="Trend">
  <pivotTables>
    <pivotTable tabId="13" name="PivotTable1"/>
    <pivotTable tabId="13" name="PivotTable2"/>
    <pivotTable tabId="13" name="PivotTable3"/>
    <pivotTable tabId="13" name="PivotTable4"/>
  </pivotTables>
  <data>
    <tabular pivotCacheId="1997105775">
      <items count="4">
        <i x="0" s="1"/>
        <i x="1"/>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1" xr10:uid="{0DE2DC7A-2E9A-4D0D-A828-29BF6C76298C}" sourceName="Trend">
  <pivotTables>
    <pivotTable tabId="14" name="PivotTable5"/>
    <pivotTable tabId="14" name="PivotTable6"/>
    <pivotTable tabId="14" name="PivotTable7"/>
    <pivotTable tabId="14" name="PivotTable8"/>
    <pivotTable tabId="14" name="PivotTable9"/>
  </pivotTables>
  <data>
    <tabular pivotCacheId="2095076272">
      <items count="4">
        <i x="0" s="1"/>
        <i x="1"/>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nd2" xr10:uid="{97E28F2C-0C73-4E73-9E34-27023C9CA9D8}" sourceName="Trend">
  <pivotTables>
    <pivotTable tabId="15" name="PivotTable10"/>
    <pivotTable tabId="15" name="PivotTable11"/>
    <pivotTable tabId="15" name="PivotTable12"/>
    <pivotTable tabId="15" name="PivotTable13"/>
    <pivotTable tabId="15" name="PivotTable14"/>
    <pivotTable tabId="15" name="PivotTable15"/>
  </pivotTables>
  <data>
    <tabular pivotCacheId="599815106">
      <items count="4">
        <i x="0"/>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s" xr10:uid="{BEB7B9C6-B21D-47FA-B2ED-12311156A2D1}" cache="Slicer_Trends" caption="Trends" columnCount="2" style="SlicerStyleDark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xr10:uid="{ABD5433D-4DEF-413F-B39D-45AA0EC09AC3}" cache="Slicer_Trend" caption="Trend"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1" xr10:uid="{76910390-32E8-4F5D-8B8C-15730EB85274}" cache="Slicer_Trend1" caption="Trend"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nd 2" xr10:uid="{61B2614D-75A0-4BD5-968A-52194F293493}" cache="Slicer_Trend2" caption="Trend" columnCount="2"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DFE12D-B3A9-428C-8B71-87D989B21C03}" name="Table3" displayName="Table3" ref="A1:I11" totalsRowShown="0" headerRowDxfId="286" dataDxfId="284" headerRowBorderDxfId="285" tableBorderDxfId="283" totalsRowBorderDxfId="282" dataCellStyle="Comma">
  <autoFilter ref="A1:I11" xr:uid="{0ADFE12D-B3A9-428C-8B71-87D989B21C03}"/>
  <tableColumns count="9">
    <tableColumn id="1" xr3:uid="{D0434E06-0EC6-4966-84EF-B6909102FF59}" name="Quarter" dataDxfId="281"/>
    <tableColumn id="2" xr3:uid="{BE98D9E4-1EF8-42DA-AB4B-4663CBEB0427}" name="Overall Revenue Growth" dataDxfId="280" dataCellStyle="Percent"/>
    <tableColumn id="3" xr3:uid="{C8BE0862-116C-46BF-9548-420C9532AD58}" name="Market Share" dataDxfId="279" dataCellStyle="Percent"/>
    <tableColumn id="4" xr3:uid="{E72203B0-73D7-4928-85C5-025D47E36DF4}" name="Employee Engagement Score" dataDxfId="278" dataCellStyle="Percent"/>
    <tableColumn id="5" xr3:uid="{F41C4CB9-7A59-473C-B9D3-F5EDFE11E1E7}" name="Customer Satisfaction Score" dataDxfId="277" dataCellStyle="Percent"/>
    <tableColumn id="6" xr3:uid="{A67DC6D6-7D34-4AD7-924C-85F264986066}" name="Revenue" dataDxfId="276" dataCellStyle="Comma"/>
    <tableColumn id="7" xr3:uid="{5C269EAB-012E-4CD9-B8A6-0093A8B59F4E}" name="Cost" dataDxfId="275" dataCellStyle="Comma"/>
    <tableColumn id="8" xr3:uid="{89B2F6FB-7487-42C7-B4D8-8F4E79B45677}" name="Profit" dataDxfId="274" dataCellStyle="Comma"/>
    <tableColumn id="10" xr3:uid="{CF31A257-2B8C-499A-8C39-85017C7D33D5}" name="Trends" dataDxfId="273" dataCellStyle="Comma"/>
  </tableColumns>
  <tableStyleInfo name="TableStyleLight1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530AAA3-2433-480E-AED6-3DE6BE19801E}" name="Table356789101112" displayName="Table356789101112" ref="A1:D11" totalsRowShown="0" headerRowDxfId="17" dataDxfId="15" headerRowBorderDxfId="16" tableBorderDxfId="14" totalsRowBorderDxfId="13" dataCellStyle="Comma">
  <autoFilter ref="A1:D11" xr:uid="{1530AAA3-2433-480E-AED6-3DE6BE19801E}"/>
  <tableColumns count="4">
    <tableColumn id="1" xr3:uid="{9AB64737-ADA5-46C9-82A8-BB6AE6AEF73D}" name="Quarter" dataDxfId="12"/>
    <tableColumn id="2" xr3:uid="{021467CE-B773-4093-BD88-5F1F17551D1D}" name="Employee Turnover Rate (%)" dataDxfId="11" dataCellStyle="Comma"/>
    <tableColumn id="3" xr3:uid="{3D38C47F-86A5-4C9C-AC40-9F2DD05B217C}" name="Time to Fill Positions (days)" dataDxfId="10" dataCellStyle="Comma"/>
    <tableColumn id="4" xr3:uid="{64BF4704-E731-459E-8432-BAE566662C2C}" name="Employee Satisfaction Index" dataDxfId="9" dataCellStyle="Comma"/>
  </tableColumns>
  <tableStyleInfo name="TableStyleLight1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9B0C9DD-BC66-415B-A09B-216C13845D3F}" name="Table3567891011121314" displayName="Table3567891011121314" ref="A1:D11" totalsRowShown="0" headerRowDxfId="8" dataDxfId="6" headerRowBorderDxfId="7" tableBorderDxfId="5" totalsRowBorderDxfId="4" dataCellStyle="Comma">
  <autoFilter ref="A1:D11" xr:uid="{79B0C9DD-BC66-415B-A09B-216C13845D3F}"/>
  <tableColumns count="4">
    <tableColumn id="1" xr3:uid="{8C20503F-FCBD-47C1-B905-421667A19A10}" name="Quarter" dataDxfId="3"/>
    <tableColumn id="2" xr3:uid="{013EE886-BE64-4426-B954-457556C18D09}" name="Accuracy of Sales Forecasts (%)" dataDxfId="2" dataCellStyle="Percent"/>
    <tableColumn id="3" xr3:uid="{6A2CEE67-82D4-4036-A1A5-2B6025A687C2}" name="Data Quality Score" dataDxfId="1" dataCellStyle="Percent"/>
    <tableColumn id="4" xr3:uid="{3FC0728A-80D1-46F1-AEAF-DD000CC742CF}" name="Compliance Rate with Data Protection Laws (%)" dataDxfId="0" dataCellStyle="Percen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75E5C1-952F-4110-B2B3-76D599E80C85}" name="Table356" displayName="Table356" ref="A1:E11" totalsRowShown="0" headerRowDxfId="250" dataDxfId="248" headerRowBorderDxfId="249" tableBorderDxfId="247" totalsRowBorderDxfId="246" dataCellStyle="Comma">
  <autoFilter ref="A1:E11" xr:uid="{D675E5C1-952F-4110-B2B3-76D599E80C85}"/>
  <tableColumns count="5">
    <tableColumn id="1" xr3:uid="{940902D7-02FC-491B-A0BF-45C91F5A62A5}" name="Quarter" dataDxfId="245"/>
    <tableColumn id="2" xr3:uid="{2AB0F8CA-D859-435C-8ECF-F46736D700CB}" name="Net Profit Margin (%)" dataDxfId="244" dataCellStyle="Percent"/>
    <tableColumn id="3" xr3:uid="{618BD544-70B8-49BD-8282-AED80D6A4CD5}" name="ROI (%)" dataDxfId="243" dataCellStyle="Percent"/>
    <tableColumn id="4" xr3:uid="{93872076-0245-46AE-B016-454100E7AF6D}" name="Cash Flow Index" dataDxfId="242" dataCellStyle="Comma"/>
    <tableColumn id="6" xr3:uid="{968A48D9-B056-4573-BEA3-B536686E49BD}" name="Trend" dataDxfId="241" dataCellStyle="Comma"/>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95BDDB-226F-4D00-A1B5-81DDBCB9D372}" name="Table35" displayName="Table35" ref="A1:F11" totalsRowShown="0" headerRowDxfId="182" dataDxfId="180" headerRowBorderDxfId="181" tableBorderDxfId="179" totalsRowBorderDxfId="178" dataCellStyle="Comma">
  <autoFilter ref="A1:F11" xr:uid="{BF95BDDB-226F-4D00-A1B5-81DDBCB9D372}"/>
  <tableColumns count="6">
    <tableColumn id="1" xr3:uid="{71CB49A1-A3F7-46A8-BB38-50BB30B360F4}" name="Quarter" dataDxfId="177"/>
    <tableColumn id="2" xr3:uid="{75639ECB-9BA0-4B2A-ABE9-4289307754AE}" name="Order Fulfillment Time (days)" dataDxfId="176" dataCellStyle="Comma"/>
    <tableColumn id="3" xr3:uid="{776AE011-E46C-4E23-9807-93FFE2F7C8EA}" name="COGS (in thousands)" dataDxfId="175" dataCellStyle="Comma"/>
    <tableColumn id="4" xr3:uid="{7C7744D1-3F1D-4D11-A35E-C7D30DC5F6A0}" name="Inventory Turnover Rate" dataDxfId="174" dataCellStyle="Comma"/>
    <tableColumn id="5" xr3:uid="{839D434F-3750-45C6-8896-D361CF2A298C}" name="On-time Delivery Rate (%)" dataDxfId="173" dataCellStyle="Percent"/>
    <tableColumn id="6" xr3:uid="{21445D53-343B-43BE-83F5-D9C0384456A4}" name="Trend" dataDxfId="172" dataCellStyle="Comma"/>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322B8A-F29F-477C-9BA9-59D6D9B22734}" name="Table3567" displayName="Table3567" ref="A1:G11" totalsRowShown="0" headerRowDxfId="76" dataDxfId="74" headerRowBorderDxfId="75" tableBorderDxfId="73" totalsRowBorderDxfId="72" dataCellStyle="Comma">
  <autoFilter ref="A1:G11" xr:uid="{85322B8A-F29F-477C-9BA9-59D6D9B22734}"/>
  <tableColumns count="7">
    <tableColumn id="1" xr3:uid="{99D9C4D9-C4B5-4CFD-B811-3EC7B26EEBC9}" name="Quarter" dataDxfId="71"/>
    <tableColumn id="2" xr3:uid="{1681BC78-67DF-4840-B71F-C2F98F411444}" name="CAC (in units)" dataDxfId="70" dataCellStyle="Comma"/>
    <tableColumn id="3" xr3:uid="{D2EB4415-5C9E-44BB-936B-812717661C2A}" name="ROAS (ratio)" dataDxfId="69" dataCellStyle="Comma"/>
    <tableColumn id="4" xr3:uid="{B66B7F28-E1C0-42F5-9A19-629230F30CB9}" name="Social Media Engagement Rate (in units)" dataDxfId="68" dataCellStyle="Comma"/>
    <tableColumn id="5" xr3:uid="{EB2A2E78-21F5-4E60-8BE7-269BA684B6A8}" name="Quarterly Revenue" dataDxfId="67" dataCellStyle="Comma">
      <calculatedColumnFormula>Table3567[[#This Row],[CAC (in units)]]*Table3567[[#This Row],[Social Media Engagement Rate (in units)]]</calculatedColumnFormula>
    </tableColumn>
    <tableColumn id="6" xr3:uid="{02357BCF-BF21-48B7-BB01-AC5B0B457DA3}" name="Cust_ Acquisition_Effncy(Ratio)" dataDxfId="66" dataCellStyle="Comma">
      <calculatedColumnFormula>Table3567[[#This Row],[ROAS (ratio)]]/Table3567[[#This Row],[CAC (in units)]]</calculatedColumnFormula>
    </tableColumn>
    <tableColumn id="7" xr3:uid="{C7F8DAE7-D062-42C6-9394-C46641990F92}" name="Trend" dataDxfId="65" dataCellStyle="Comma"/>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FFD5754-5AB9-406B-8E12-8C7EC382DE2F}" name="Table35678" displayName="Table35678" ref="A1:F11" totalsRowShown="0" headerRowDxfId="64" dataDxfId="62" headerRowBorderDxfId="63" tableBorderDxfId="61" totalsRowBorderDxfId="60" dataCellStyle="Comma">
  <autoFilter ref="A1:F11" xr:uid="{AFFD5754-5AB9-406B-8E12-8C7EC382DE2F}"/>
  <tableColumns count="6">
    <tableColumn id="1" xr3:uid="{C447741D-3B08-4DB8-90C7-37CF363A8FED}" name="Quarter" dataDxfId="59"/>
    <tableColumn id="2" xr3:uid="{8C95A9EA-EB49-4A61-917D-CBA790650716}" name="App Downloads" dataDxfId="58" dataCellStyle="Comma"/>
    <tableColumn id="3" xr3:uid="{F739874C-8006-4CD9-A06F-61D3FDC95CE7}" name="Active Users" dataDxfId="57" dataCellStyle="Comma"/>
    <tableColumn id="4" xr3:uid="{00078405-D763-4D2B-90E2-966CDBC84891}" name="Website Uptime (%)" dataDxfId="56" dataCellStyle="Percent"/>
    <tableColumn id="10" xr3:uid="{890A220E-8F77-478F-B6EE-3F2ABECE1702}" name="Website Speed (sec)" dataDxfId="55" dataCellStyle="Comma"/>
    <tableColumn id="11" xr3:uid="{595AB2CE-ADC4-4B08-A83E-247D0F7602E3}" name="Tech Stack ROI" dataDxfId="54" dataCellStyle="Comma"/>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7A6915-EB79-402B-9F7A-11C3F4E480D4}" name="Table356789" displayName="Table356789" ref="A1:D11" totalsRowShown="0" headerRowDxfId="53" dataDxfId="51" headerRowBorderDxfId="52" tableBorderDxfId="50" totalsRowBorderDxfId="49" dataCellStyle="Comma">
  <autoFilter ref="A1:D11" xr:uid="{A57A6915-EB79-402B-9F7A-11C3F4E480D4}"/>
  <tableColumns count="4">
    <tableColumn id="1" xr3:uid="{A94CFDEB-07EF-47C4-8290-F1DD5D89837D}" name="Quarter" dataDxfId="48"/>
    <tableColumn id="2" xr3:uid="{F6AED73C-29D5-4315-BDE4-B0306F43D377}" name="Sales Growth Rate (%)" dataDxfId="47" dataCellStyle="Percent"/>
    <tableColumn id="3" xr3:uid="{BFC2F331-C724-457E-AF2B-9412914ADE78}" name="Market Penetration Rate (%)" dataDxfId="46" dataCellStyle="Percent"/>
    <tableColumn id="4" xr3:uid="{2969222F-5481-4E33-8602-DBC97D33EDD3}" name="CLTV (in units)" dataDxfId="45" dataCellStyle="Comma"/>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353CD1-F309-43FE-8FC5-087C8409F7BB}" name="Table35678910" displayName="Table35678910" ref="A1:D11" totalsRowShown="0" headerRowDxfId="44" dataDxfId="42" headerRowBorderDxfId="43" tableBorderDxfId="41" totalsRowBorderDxfId="40" dataCellStyle="Comma">
  <autoFilter ref="A1:D11" xr:uid="{5E353CD1-F309-43FE-8FC5-087C8409F7BB}"/>
  <tableColumns count="4">
    <tableColumn id="1" xr3:uid="{7B07B13F-137D-4BAA-AFFF-4D729D964CCD}" name="Quarter" dataDxfId="39"/>
    <tableColumn id="2" xr3:uid="{3CE34687-6FB8-48EA-847E-B71A79E54696}" name="Product Development Cycle Time (months)" dataDxfId="38" dataCellStyle="Percent"/>
    <tableColumn id="3" xr3:uid="{7E5FFC4C-6ED5-47F5-9F7A-2411756CB2CE}" name="Gross Margin per Product Line (%)" dataDxfId="37" dataCellStyle="Percent"/>
    <tableColumn id="4" xr3:uid="{3C655110-6EF0-40EF-B13D-E2C5B61FBA97}" name="Product Return Rate (%)" dataDxfId="36" dataCellStyle="Percent"/>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EBCAD9-DB96-4C19-A6E7-C812EFAE0BFB}" name="Table3567891011" displayName="Table3567891011" ref="A1:D11" totalsRowShown="0" headerRowDxfId="35" dataDxfId="33" headerRowBorderDxfId="34" tableBorderDxfId="32" totalsRowBorderDxfId="31" dataCellStyle="Comma">
  <autoFilter ref="A1:D11" xr:uid="{81EBCAD9-DB96-4C19-A6E7-C812EFAE0BFB}"/>
  <tableColumns count="4">
    <tableColumn id="1" xr3:uid="{424C73F1-7AB4-4E54-A560-E151CAEFC9B4}" name="Quarter" dataDxfId="30"/>
    <tableColumn id="2" xr3:uid="{C17873CD-DF4D-4D00-BE7B-970B582F4E13}" name="NPS" dataDxfId="29" dataCellStyle="Percent"/>
    <tableColumn id="3" xr3:uid="{C40C1D3C-2EC9-4277-865B-2B3A70EFC1E1}" name="CSAT (%)" dataDxfId="28" dataCellStyle="Percent"/>
    <tableColumn id="4" xr3:uid="{53991DB2-C02D-4A82-884F-DE523875F7DB}" name="Customer Support Response Time (hours)" dataDxfId="27" dataCellStyle="Percent"/>
  </tableColumns>
  <tableStyleInfo name="TableStyleLight1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2A90D0F-4A5D-4600-B7CF-4701B0DB3A99}" name="Table35678910111213" displayName="Table35678910111213" ref="A1:D11" totalsRowShown="0" headerRowDxfId="26" dataDxfId="24" headerRowBorderDxfId="25" tableBorderDxfId="23" totalsRowBorderDxfId="22" dataCellStyle="Comma">
  <autoFilter ref="A1:D11" xr:uid="{42A90D0F-4A5D-4600-B7CF-4701B0DB3A99}"/>
  <tableColumns count="4">
    <tableColumn id="1" xr3:uid="{958D15AB-19D9-49B9-AC2A-55A8F3039A70}" name="Quarter" dataDxfId="21"/>
    <tableColumn id="2" xr3:uid="{CCC8F09C-E4A1-4B7F-BA7E-A352F0FD7E55}" name="Carbon Footprint Reduction (%)" dataDxfId="20" dataCellStyle="Percent"/>
    <tableColumn id="3" xr3:uid="{656C7AE1-C648-4075-B3EF-E2745E4D8287}" name="Percentage of Sustainable Materials Used (%)" dataDxfId="19" dataCellStyle="Percent"/>
    <tableColumn id="4" xr3:uid="{ED13DD2B-8558-4C4F-A292-87279C8837C0}" name="Sustainability Index Score" dataDxfId="18"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07/relationships/slicer" Target="../slicers/slicer3.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3.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8" Type="http://schemas.microsoft.com/office/2007/relationships/slicer" Target="../slicers/slicer4.xml"/><Relationship Id="rId3" Type="http://schemas.openxmlformats.org/officeDocument/2006/relationships/pivotTable" Target="../pivotTables/pivotTable17.xml"/><Relationship Id="rId7" Type="http://schemas.openxmlformats.org/officeDocument/2006/relationships/drawing" Target="../drawings/drawing4.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6A59-015F-4509-BCB4-E0E04B3F8A71}">
  <dimension ref="A1:P30"/>
  <sheetViews>
    <sheetView showGridLines="0" tabSelected="1" workbookViewId="0">
      <selection activeCell="E20" sqref="E20"/>
    </sheetView>
  </sheetViews>
  <sheetFormatPr defaultColWidth="13" defaultRowHeight="14.4" x14ac:dyDescent="0.3"/>
  <cols>
    <col min="1" max="3" width="14.77734375" bestFit="1" customWidth="1"/>
    <col min="4" max="4" width="10.109375" bestFit="1" customWidth="1"/>
    <col min="5" max="5" width="14.77734375" bestFit="1" customWidth="1"/>
    <col min="6" max="6" width="7.5546875" bestFit="1" customWidth="1"/>
    <col min="7" max="7" width="14.77734375" bestFit="1" customWidth="1"/>
    <col min="8" max="8" width="7.5546875" bestFit="1" customWidth="1"/>
  </cols>
  <sheetData>
    <row r="1" spans="1:16" x14ac:dyDescent="0.3">
      <c r="A1" s="42"/>
      <c r="B1" s="42"/>
      <c r="C1" s="42"/>
      <c r="D1" s="42"/>
      <c r="E1" s="42"/>
      <c r="F1" s="42"/>
      <c r="G1" s="42"/>
      <c r="H1" s="42"/>
      <c r="I1" s="42"/>
      <c r="J1" s="42"/>
      <c r="K1" s="42"/>
      <c r="L1" s="42"/>
      <c r="M1" s="42"/>
      <c r="N1" s="42"/>
      <c r="O1" s="42"/>
      <c r="P1" s="42"/>
    </row>
    <row r="2" spans="1:16" ht="21" x14ac:dyDescent="0.4">
      <c r="A2" s="42"/>
      <c r="B2" s="42"/>
      <c r="C2" s="131" t="s">
        <v>65</v>
      </c>
      <c r="D2" s="131"/>
      <c r="E2" s="131"/>
      <c r="F2" s="131"/>
      <c r="G2" s="131"/>
      <c r="H2" s="131"/>
      <c r="I2" s="131"/>
      <c r="J2" s="131"/>
      <c r="K2" s="131"/>
      <c r="L2" s="131"/>
      <c r="M2" s="42"/>
      <c r="N2" s="42"/>
      <c r="O2" s="42"/>
      <c r="P2" s="42"/>
    </row>
    <row r="3" spans="1:16" ht="15" thickBot="1" x14ac:dyDescent="0.35">
      <c r="A3" s="42"/>
      <c r="B3" s="42"/>
      <c r="C3" s="42"/>
      <c r="D3" s="42"/>
      <c r="E3" s="42"/>
      <c r="F3" s="42"/>
      <c r="G3" s="42"/>
      <c r="H3" s="42"/>
      <c r="I3" s="42"/>
      <c r="J3" s="42"/>
      <c r="K3" s="42"/>
      <c r="L3" s="42"/>
      <c r="M3" s="42"/>
      <c r="N3" s="42"/>
      <c r="O3" s="42"/>
      <c r="P3" s="42"/>
    </row>
    <row r="4" spans="1:16" x14ac:dyDescent="0.3">
      <c r="A4" s="20"/>
      <c r="B4" s="21"/>
      <c r="C4" s="21"/>
      <c r="D4" s="21"/>
      <c r="E4" s="21"/>
      <c r="F4" s="21"/>
      <c r="G4" s="21"/>
      <c r="H4" s="21"/>
      <c r="I4" s="21"/>
      <c r="J4" s="21"/>
      <c r="K4" s="21"/>
      <c r="L4" s="21"/>
      <c r="M4" s="21"/>
      <c r="N4" s="21"/>
      <c r="O4" s="21"/>
      <c r="P4" s="22"/>
    </row>
    <row r="5" spans="1:16" x14ac:dyDescent="0.3">
      <c r="A5" s="23"/>
      <c r="B5" s="24"/>
      <c r="C5" s="24"/>
      <c r="D5" s="24"/>
      <c r="E5" s="24"/>
      <c r="F5" s="24"/>
      <c r="G5" s="24"/>
      <c r="H5" s="24"/>
      <c r="I5" s="24"/>
      <c r="J5" s="24"/>
      <c r="K5" s="24"/>
      <c r="L5" s="24"/>
      <c r="M5" s="24"/>
      <c r="N5" s="24"/>
      <c r="O5" s="24"/>
      <c r="P5" s="25"/>
    </row>
    <row r="6" spans="1:16" x14ac:dyDescent="0.3">
      <c r="A6" s="23"/>
      <c r="B6" s="24"/>
      <c r="C6" s="24"/>
      <c r="D6" s="24"/>
      <c r="E6" s="24"/>
      <c r="F6" s="24"/>
      <c r="G6" s="24"/>
      <c r="H6" s="24"/>
      <c r="I6" s="24"/>
      <c r="J6" s="24"/>
      <c r="K6" s="24"/>
      <c r="L6" s="24"/>
      <c r="M6" s="24"/>
      <c r="N6" s="24"/>
      <c r="O6" s="24"/>
      <c r="P6" s="25"/>
    </row>
    <row r="7" spans="1:16" x14ac:dyDescent="0.3">
      <c r="A7" s="23"/>
      <c r="B7" s="24"/>
      <c r="C7" s="24"/>
      <c r="D7" s="24"/>
      <c r="E7" s="24"/>
      <c r="F7" s="24"/>
      <c r="G7" s="24"/>
      <c r="H7" s="24"/>
      <c r="I7" s="24"/>
      <c r="J7" s="24"/>
      <c r="K7" s="24"/>
      <c r="L7" s="24"/>
      <c r="M7" s="24"/>
      <c r="N7" s="24"/>
      <c r="O7" s="24"/>
      <c r="P7" s="25"/>
    </row>
    <row r="8" spans="1:16" x14ac:dyDescent="0.3">
      <c r="A8" s="23"/>
      <c r="B8" s="24"/>
      <c r="C8" s="24"/>
      <c r="D8" s="24"/>
      <c r="E8" s="24"/>
      <c r="F8" s="24"/>
      <c r="G8" s="24"/>
      <c r="H8" s="24"/>
      <c r="I8" s="24"/>
      <c r="J8" s="24"/>
      <c r="K8" s="24"/>
      <c r="L8" s="24"/>
      <c r="M8" s="24"/>
      <c r="N8" s="24"/>
      <c r="O8" s="24"/>
      <c r="P8" s="25"/>
    </row>
    <row r="9" spans="1:16" ht="15" thickBot="1" x14ac:dyDescent="0.35">
      <c r="A9" s="23"/>
      <c r="B9" s="24"/>
      <c r="C9" s="24"/>
      <c r="D9" s="24"/>
      <c r="E9" s="24"/>
      <c r="F9" s="24"/>
      <c r="G9" s="24"/>
      <c r="H9" s="24"/>
      <c r="I9" s="24"/>
      <c r="J9" s="24"/>
      <c r="K9" s="24"/>
      <c r="L9" s="24"/>
      <c r="M9" s="24"/>
      <c r="N9" s="24"/>
      <c r="O9" s="24"/>
      <c r="P9" s="25"/>
    </row>
    <row r="10" spans="1:16" ht="58.2" thickBot="1" x14ac:dyDescent="0.35">
      <c r="A10" s="26" t="s">
        <v>18</v>
      </c>
      <c r="B10" s="27" t="s">
        <v>29</v>
      </c>
      <c r="C10" s="28" t="s">
        <v>30</v>
      </c>
      <c r="D10" s="28" t="s">
        <v>31</v>
      </c>
      <c r="E10" s="28" t="s">
        <v>28</v>
      </c>
      <c r="F10" s="28" t="s">
        <v>20</v>
      </c>
      <c r="G10" s="28" t="s">
        <v>21</v>
      </c>
      <c r="H10" s="29" t="s">
        <v>22</v>
      </c>
      <c r="I10" s="24"/>
      <c r="J10" s="24"/>
      <c r="K10" s="24"/>
      <c r="L10" s="24"/>
      <c r="M10" s="24"/>
      <c r="N10" s="24"/>
      <c r="O10" s="24"/>
      <c r="P10" s="25"/>
    </row>
    <row r="11" spans="1:16" x14ac:dyDescent="0.3">
      <c r="A11" s="54" t="s">
        <v>9</v>
      </c>
      <c r="B11" s="30">
        <v>7.0000000000000007E-2</v>
      </c>
      <c r="C11" s="31">
        <v>0.16</v>
      </c>
      <c r="D11" s="31">
        <v>0.72</v>
      </c>
      <c r="E11" s="31">
        <v>0.87</v>
      </c>
      <c r="F11" s="32">
        <v>112350</v>
      </c>
      <c r="G11" s="48">
        <v>73500</v>
      </c>
      <c r="H11" s="49">
        <v>38850</v>
      </c>
      <c r="I11" s="24"/>
      <c r="J11" s="24"/>
      <c r="K11" s="24"/>
      <c r="L11" s="24"/>
      <c r="M11" s="24"/>
      <c r="N11" s="24"/>
      <c r="O11" s="24"/>
      <c r="P11" s="25"/>
    </row>
    <row r="12" spans="1:16" x14ac:dyDescent="0.3">
      <c r="A12" s="55" t="s">
        <v>13</v>
      </c>
      <c r="B12" s="33">
        <v>0.09</v>
      </c>
      <c r="C12" s="34">
        <v>0.2</v>
      </c>
      <c r="D12" s="34">
        <v>0.8</v>
      </c>
      <c r="E12" s="34">
        <v>0.92</v>
      </c>
      <c r="F12" s="35">
        <v>154213</v>
      </c>
      <c r="G12" s="50">
        <v>87500</v>
      </c>
      <c r="H12" s="51">
        <v>66713</v>
      </c>
      <c r="I12" s="24"/>
      <c r="J12" s="24"/>
      <c r="K12" s="24"/>
      <c r="L12" s="24"/>
      <c r="M12" s="24"/>
      <c r="N12" s="24"/>
      <c r="O12" s="24"/>
      <c r="P12" s="25"/>
    </row>
    <row r="13" spans="1:16" ht="15" thickBot="1" x14ac:dyDescent="0.35">
      <c r="A13" s="56" t="s">
        <v>17</v>
      </c>
      <c r="B13" s="33">
        <v>0.14000000000000001</v>
      </c>
      <c r="C13" s="34">
        <v>0.24</v>
      </c>
      <c r="D13" s="34">
        <v>0.88</v>
      </c>
      <c r="E13" s="34">
        <v>0.96</v>
      </c>
      <c r="F13" s="35">
        <v>246971</v>
      </c>
      <c r="G13" s="50">
        <v>101500</v>
      </c>
      <c r="H13" s="51">
        <v>145471</v>
      </c>
      <c r="I13" s="24"/>
      <c r="J13" s="24"/>
      <c r="K13" s="24"/>
      <c r="L13" s="24"/>
      <c r="M13" s="24"/>
      <c r="N13" s="24"/>
      <c r="O13" s="24"/>
      <c r="P13" s="25"/>
    </row>
    <row r="14" spans="1:16" ht="15" thickBot="1" x14ac:dyDescent="0.35">
      <c r="A14" s="39" t="s">
        <v>19</v>
      </c>
      <c r="B14" s="40">
        <v>0.10000000000000002</v>
      </c>
      <c r="C14" s="41">
        <v>0.19999999999999998</v>
      </c>
      <c r="D14" s="41">
        <v>0.79999999999999993</v>
      </c>
      <c r="E14" s="41">
        <v>0.91666666666666663</v>
      </c>
      <c r="F14" s="52">
        <v>513534</v>
      </c>
      <c r="G14" s="52">
        <v>262500</v>
      </c>
      <c r="H14" s="53">
        <v>251034</v>
      </c>
      <c r="I14" s="24"/>
      <c r="J14" s="24"/>
      <c r="K14" s="24"/>
      <c r="L14" s="24"/>
      <c r="M14" s="24"/>
      <c r="N14" s="24"/>
      <c r="O14" s="24"/>
      <c r="P14" s="25"/>
    </row>
    <row r="15" spans="1:16" x14ac:dyDescent="0.3">
      <c r="I15" s="24"/>
      <c r="J15" s="24"/>
      <c r="K15" s="24"/>
      <c r="L15" s="24"/>
      <c r="M15" s="24"/>
      <c r="N15" s="24"/>
      <c r="O15" s="24"/>
      <c r="P15" s="25"/>
    </row>
    <row r="16" spans="1:16" ht="15" thickBot="1" x14ac:dyDescent="0.35">
      <c r="I16" s="24"/>
      <c r="J16" s="24"/>
      <c r="K16" s="24"/>
      <c r="L16" s="24"/>
      <c r="M16" s="24"/>
      <c r="N16" s="24"/>
      <c r="O16" s="24"/>
      <c r="P16" s="25"/>
    </row>
    <row r="17" spans="1:16" ht="15" thickBot="1" x14ac:dyDescent="0.35">
      <c r="I17" s="24"/>
      <c r="J17" s="24"/>
      <c r="K17" s="24"/>
      <c r="L17" s="24"/>
      <c r="M17" s="24"/>
      <c r="N17" s="24"/>
      <c r="O17" s="24"/>
      <c r="P17" s="25"/>
    </row>
    <row r="18" spans="1:16" x14ac:dyDescent="0.3">
      <c r="A18" s="23"/>
      <c r="B18" s="24"/>
      <c r="C18" s="24"/>
      <c r="D18" s="24"/>
      <c r="E18" s="24"/>
      <c r="F18" s="24"/>
      <c r="G18" s="24"/>
      <c r="H18" s="24"/>
      <c r="I18" s="24"/>
      <c r="J18" s="24"/>
      <c r="K18" s="24"/>
      <c r="L18" s="24"/>
      <c r="M18" s="24"/>
      <c r="N18" s="24"/>
      <c r="O18" s="24"/>
      <c r="P18" s="25"/>
    </row>
    <row r="19" spans="1:16" x14ac:dyDescent="0.3">
      <c r="A19" s="23"/>
      <c r="B19" s="24"/>
      <c r="C19" s="24"/>
      <c r="D19" s="24"/>
      <c r="E19" s="24"/>
      <c r="F19" s="24"/>
      <c r="G19" s="24"/>
      <c r="H19" s="24"/>
      <c r="I19" s="24"/>
      <c r="J19" s="24"/>
      <c r="K19" s="24"/>
      <c r="L19" s="24"/>
      <c r="M19" s="24"/>
      <c r="N19" s="24"/>
      <c r="O19" s="24"/>
      <c r="P19" s="25"/>
    </row>
    <row r="20" spans="1:16" x14ac:dyDescent="0.3">
      <c r="A20" s="23"/>
      <c r="B20" s="24"/>
      <c r="C20" s="24"/>
      <c r="D20" s="24"/>
      <c r="E20" s="24"/>
      <c r="F20" s="24"/>
      <c r="G20" s="24"/>
      <c r="H20" s="24"/>
      <c r="I20" s="24"/>
      <c r="J20" s="24"/>
      <c r="K20" s="24"/>
      <c r="L20" s="24"/>
      <c r="M20" s="24"/>
      <c r="N20" s="24"/>
      <c r="O20" s="24"/>
      <c r="P20" s="25"/>
    </row>
    <row r="21" spans="1:16" x14ac:dyDescent="0.3">
      <c r="A21" s="23"/>
      <c r="B21" s="24"/>
      <c r="C21" s="24"/>
      <c r="D21" s="24"/>
      <c r="E21" s="24"/>
      <c r="F21" s="24"/>
      <c r="G21" s="24"/>
      <c r="H21" s="24"/>
      <c r="I21" s="24"/>
      <c r="J21" s="24"/>
      <c r="K21" s="24"/>
      <c r="L21" s="24"/>
      <c r="M21" s="24"/>
      <c r="N21" s="24"/>
      <c r="O21" s="24"/>
      <c r="P21" s="25"/>
    </row>
    <row r="22" spans="1:16" ht="15" thickBot="1" x14ac:dyDescent="0.35">
      <c r="A22" s="36"/>
      <c r="B22" s="37"/>
      <c r="C22" s="37"/>
      <c r="D22" s="37"/>
      <c r="E22" s="37"/>
      <c r="F22" s="37"/>
      <c r="G22" s="37"/>
      <c r="H22" s="37"/>
      <c r="I22" s="37"/>
      <c r="J22" s="37"/>
      <c r="K22" s="37"/>
      <c r="L22" s="37"/>
      <c r="M22" s="37"/>
      <c r="N22" s="37"/>
      <c r="O22" s="37"/>
      <c r="P22" s="38"/>
    </row>
    <row r="23" spans="1:16" x14ac:dyDescent="0.3">
      <c r="A23" s="13"/>
      <c r="B23" s="13">
        <f>GETPIVOTDATA("Average of Overall Revenue Growth",$A$10)</f>
        <v>0.10000000000000002</v>
      </c>
      <c r="C23" s="13">
        <f>GETPIVOTDATA("Average of Market Share",$A$10)</f>
        <v>0.19999999999999998</v>
      </c>
      <c r="D23" s="13">
        <f>GETPIVOTDATA("Average of Employee Engagement Score",$A$10)</f>
        <v>0.79999999999999993</v>
      </c>
      <c r="E23" s="13">
        <f>GETPIVOTDATA("Average of Customer Satisfaction Score",$A$10)</f>
        <v>0.91666666666666663</v>
      </c>
      <c r="F23" s="17">
        <f>GETPIVOTDATA("Sum of Revenue",$A$10)</f>
        <v>513534</v>
      </c>
      <c r="G23" s="17">
        <f>GETPIVOTDATA("Sum of Cost",$A$10)</f>
        <v>262500</v>
      </c>
      <c r="H23" s="17">
        <f>GETPIVOTDATA("Sum of Profit",$A$10)</f>
        <v>251034</v>
      </c>
    </row>
    <row r="26" spans="1:16" ht="43.2" x14ac:dyDescent="0.3">
      <c r="A26" s="14" t="s">
        <v>18</v>
      </c>
      <c r="B26" s="15" t="s">
        <v>29</v>
      </c>
      <c r="C26" s="14" t="s">
        <v>18</v>
      </c>
      <c r="D26" s="15" t="s">
        <v>30</v>
      </c>
      <c r="E26" s="14" t="s">
        <v>18</v>
      </c>
      <c r="F26" s="15" t="s">
        <v>21</v>
      </c>
      <c r="G26" s="14" t="s">
        <v>18</v>
      </c>
      <c r="H26" s="15" t="s">
        <v>22</v>
      </c>
    </row>
    <row r="27" spans="1:16" x14ac:dyDescent="0.3">
      <c r="A27" s="19" t="s">
        <v>9</v>
      </c>
      <c r="B27" s="16">
        <v>7.0000000000000007E-2</v>
      </c>
      <c r="C27" s="19" t="s">
        <v>9</v>
      </c>
      <c r="D27" s="16">
        <v>0.16</v>
      </c>
      <c r="E27" s="19" t="s">
        <v>9</v>
      </c>
      <c r="F27" s="18">
        <v>73500</v>
      </c>
      <c r="G27" s="19" t="s">
        <v>9</v>
      </c>
      <c r="H27" s="18">
        <v>38850</v>
      </c>
    </row>
    <row r="28" spans="1:16" x14ac:dyDescent="0.3">
      <c r="A28" s="19" t="s">
        <v>13</v>
      </c>
      <c r="B28" s="16">
        <v>0.09</v>
      </c>
      <c r="C28" s="19" t="s">
        <v>13</v>
      </c>
      <c r="D28" s="16">
        <v>0.2</v>
      </c>
      <c r="E28" s="19" t="s">
        <v>13</v>
      </c>
      <c r="F28" s="18">
        <v>87500</v>
      </c>
      <c r="G28" s="19" t="s">
        <v>13</v>
      </c>
      <c r="H28" s="18">
        <v>66713</v>
      </c>
    </row>
    <row r="29" spans="1:16" x14ac:dyDescent="0.3">
      <c r="A29" s="19" t="s">
        <v>17</v>
      </c>
      <c r="B29" s="16">
        <v>0.14000000000000001</v>
      </c>
      <c r="C29" s="19" t="s">
        <v>17</v>
      </c>
      <c r="D29" s="16">
        <v>0.24</v>
      </c>
      <c r="E29" s="19" t="s">
        <v>17</v>
      </c>
      <c r="F29" s="18">
        <v>101500</v>
      </c>
      <c r="G29" s="19" t="s">
        <v>17</v>
      </c>
      <c r="H29" s="18">
        <v>145471</v>
      </c>
    </row>
    <row r="30" spans="1:16" x14ac:dyDescent="0.3">
      <c r="A30" s="15" t="s">
        <v>19</v>
      </c>
      <c r="B30" s="16">
        <v>0.10000000000000002</v>
      </c>
      <c r="C30" s="15" t="s">
        <v>19</v>
      </c>
      <c r="D30" s="16">
        <v>0.19999999999999998</v>
      </c>
      <c r="E30" s="15" t="s">
        <v>19</v>
      </c>
      <c r="F30" s="18">
        <v>262500</v>
      </c>
      <c r="G30" s="15" t="s">
        <v>19</v>
      </c>
      <c r="H30" s="18">
        <v>251034</v>
      </c>
    </row>
  </sheetData>
  <mergeCells count="1">
    <mergeCell ref="C2:L2"/>
  </mergeCells>
  <conditionalFormatting pivot="1" sqref="B11:B13">
    <cfRule type="dataBar" priority="30">
      <dataBar>
        <cfvo type="min"/>
        <cfvo type="max"/>
        <color rgb="FF63C384"/>
      </dataBar>
      <extLst>
        <ext xmlns:x14="http://schemas.microsoft.com/office/spreadsheetml/2009/9/main" uri="{B025F937-C7B1-47D3-B67F-A62EFF666E3E}">
          <x14:id>{3E13058B-5851-471C-B3E6-BF933E6CFF61}</x14:id>
        </ext>
      </extLst>
    </cfRule>
  </conditionalFormatting>
  <conditionalFormatting pivot="1" sqref="B11:B13">
    <cfRule type="colorScale" priority="29">
      <colorScale>
        <cfvo type="min"/>
        <cfvo type="percentile" val="50"/>
        <cfvo type="max"/>
        <color rgb="FFF8696B"/>
        <color rgb="FFFFEB84"/>
        <color rgb="FF63BE7B"/>
      </colorScale>
    </cfRule>
  </conditionalFormatting>
  <conditionalFormatting pivot="1" sqref="C11:C13">
    <cfRule type="dataBar" priority="28">
      <dataBar>
        <cfvo type="min"/>
        <cfvo type="max"/>
        <color rgb="FF63C384"/>
      </dataBar>
      <extLst>
        <ext xmlns:x14="http://schemas.microsoft.com/office/spreadsheetml/2009/9/main" uri="{B025F937-C7B1-47D3-B67F-A62EFF666E3E}">
          <x14:id>{D805ACBB-C0F2-4E5D-A565-3937305DC57F}</x14:id>
        </ext>
      </extLst>
    </cfRule>
  </conditionalFormatting>
  <conditionalFormatting pivot="1" sqref="C11:C13">
    <cfRule type="colorScale" priority="27">
      <colorScale>
        <cfvo type="min"/>
        <cfvo type="percentile" val="50"/>
        <cfvo type="max"/>
        <color rgb="FFF8696B"/>
        <color rgb="FFFFEB84"/>
        <color rgb="FF63BE7B"/>
      </colorScale>
    </cfRule>
  </conditionalFormatting>
  <conditionalFormatting pivot="1" sqref="D11:D13">
    <cfRule type="dataBar" priority="26">
      <dataBar>
        <cfvo type="min"/>
        <cfvo type="max"/>
        <color rgb="FF63C384"/>
      </dataBar>
      <extLst>
        <ext xmlns:x14="http://schemas.microsoft.com/office/spreadsheetml/2009/9/main" uri="{B025F937-C7B1-47D3-B67F-A62EFF666E3E}">
          <x14:id>{778EF802-8E51-48D0-A618-854E83375453}</x14:id>
        </ext>
      </extLst>
    </cfRule>
  </conditionalFormatting>
  <conditionalFormatting pivot="1" sqref="D11:D13">
    <cfRule type="colorScale" priority="25">
      <colorScale>
        <cfvo type="min"/>
        <cfvo type="percentile" val="50"/>
        <cfvo type="max"/>
        <color rgb="FFF8696B"/>
        <color rgb="FFFFEB84"/>
        <color rgb="FF63BE7B"/>
      </colorScale>
    </cfRule>
  </conditionalFormatting>
  <conditionalFormatting pivot="1" sqref="E11:E13">
    <cfRule type="dataBar" priority="24">
      <dataBar>
        <cfvo type="min"/>
        <cfvo type="max"/>
        <color rgb="FF63C384"/>
      </dataBar>
      <extLst>
        <ext xmlns:x14="http://schemas.microsoft.com/office/spreadsheetml/2009/9/main" uri="{B025F937-C7B1-47D3-B67F-A62EFF666E3E}">
          <x14:id>{3FF7358A-A6AE-4461-83C1-6802115C0B17}</x14:id>
        </ext>
      </extLst>
    </cfRule>
  </conditionalFormatting>
  <conditionalFormatting pivot="1" sqref="E11:E13">
    <cfRule type="colorScale" priority="23">
      <colorScale>
        <cfvo type="min"/>
        <cfvo type="percentile" val="50"/>
        <cfvo type="max"/>
        <color rgb="FFF8696B"/>
        <color rgb="FFFFEB84"/>
        <color rgb="FF63BE7B"/>
      </colorScale>
    </cfRule>
  </conditionalFormatting>
  <conditionalFormatting pivot="1" sqref="F11:F13">
    <cfRule type="dataBar" priority="22">
      <dataBar>
        <cfvo type="min"/>
        <cfvo type="max"/>
        <color rgb="FF63C384"/>
      </dataBar>
      <extLst>
        <ext xmlns:x14="http://schemas.microsoft.com/office/spreadsheetml/2009/9/main" uri="{B025F937-C7B1-47D3-B67F-A62EFF666E3E}">
          <x14:id>{4E3039B8-3C6A-44D4-B869-D6940F5023FB}</x14:id>
        </ext>
      </extLst>
    </cfRule>
  </conditionalFormatting>
  <conditionalFormatting pivot="1" sqref="F11:F13">
    <cfRule type="colorScale" priority="21">
      <colorScale>
        <cfvo type="min"/>
        <cfvo type="percentile" val="50"/>
        <cfvo type="max"/>
        <color rgb="FFF8696B"/>
        <color rgb="FFFFEB84"/>
        <color rgb="FF63BE7B"/>
      </colorScale>
    </cfRule>
  </conditionalFormatting>
  <conditionalFormatting pivot="1" sqref="G11:G13">
    <cfRule type="dataBar" priority="20">
      <dataBar>
        <cfvo type="min"/>
        <cfvo type="max"/>
        <color rgb="FF63C384"/>
      </dataBar>
      <extLst>
        <ext xmlns:x14="http://schemas.microsoft.com/office/spreadsheetml/2009/9/main" uri="{B025F937-C7B1-47D3-B67F-A62EFF666E3E}">
          <x14:id>{C31016A9-8E05-4A4C-A046-A75943CA95A8}</x14:id>
        </ext>
      </extLst>
    </cfRule>
  </conditionalFormatting>
  <conditionalFormatting pivot="1" sqref="G11:G13">
    <cfRule type="colorScale" priority="19">
      <colorScale>
        <cfvo type="min"/>
        <cfvo type="percentile" val="50"/>
        <cfvo type="max"/>
        <color rgb="FFF8696B"/>
        <color rgb="FFFFEB84"/>
        <color rgb="FF63BE7B"/>
      </colorScale>
    </cfRule>
  </conditionalFormatting>
  <conditionalFormatting pivot="1" sqref="H11:H13">
    <cfRule type="dataBar" priority="18">
      <dataBar>
        <cfvo type="min"/>
        <cfvo type="max"/>
        <color rgb="FF63C384"/>
      </dataBar>
      <extLst>
        <ext xmlns:x14="http://schemas.microsoft.com/office/spreadsheetml/2009/9/main" uri="{B025F937-C7B1-47D3-B67F-A62EFF666E3E}">
          <x14:id>{1C8A145E-8AEB-4355-A3B8-39E63E3CC7FE}</x14:id>
        </ext>
      </extLst>
    </cfRule>
  </conditionalFormatting>
  <conditionalFormatting pivot="1" sqref="H11:H13">
    <cfRule type="colorScale" priority="17">
      <colorScale>
        <cfvo type="min"/>
        <cfvo type="percentile" val="50"/>
        <cfvo type="max"/>
        <color rgb="FFF8696B"/>
        <color rgb="FFFFEB84"/>
        <color rgb="FF63BE7B"/>
      </colorScale>
    </cfRule>
  </conditionalFormatting>
  <conditionalFormatting pivot="1" sqref="B27:B29">
    <cfRule type="dataBar" priority="16">
      <dataBar>
        <cfvo type="min"/>
        <cfvo type="max"/>
        <color rgb="FF63C384"/>
      </dataBar>
      <extLst>
        <ext xmlns:x14="http://schemas.microsoft.com/office/spreadsheetml/2009/9/main" uri="{B025F937-C7B1-47D3-B67F-A62EFF666E3E}">
          <x14:id>{422AEB52-657F-488B-99A5-B8E773E2EB2C}</x14:id>
        </ext>
      </extLst>
    </cfRule>
  </conditionalFormatting>
  <conditionalFormatting pivot="1" sqref="B27:B29">
    <cfRule type="colorScale" priority="15">
      <colorScale>
        <cfvo type="min"/>
        <cfvo type="percentile" val="50"/>
        <cfvo type="max"/>
        <color rgb="FFF8696B"/>
        <color rgb="FFFFEB84"/>
        <color rgb="FF63BE7B"/>
      </colorScale>
    </cfRule>
  </conditionalFormatting>
  <pageMargins left="0.7" right="0.7" top="0.75" bottom="0.75" header="0.3" footer="0.3"/>
  <pageSetup scale="45" orientation="portrait" r:id="rId6"/>
  <drawing r:id="rId7"/>
  <extLst>
    <ext xmlns:x14="http://schemas.microsoft.com/office/spreadsheetml/2009/9/main" uri="{78C0D931-6437-407d-A8EE-F0AAD7539E65}">
      <x14:conditionalFormattings>
        <x14:conditionalFormatting xmlns:xm="http://schemas.microsoft.com/office/excel/2006/main" pivot="1">
          <x14:cfRule type="dataBar" id="{3E13058B-5851-471C-B3E6-BF933E6CFF61}">
            <x14:dataBar minLength="0" maxLength="100" border="1" negativeBarBorderColorSameAsPositive="0">
              <x14:cfvo type="autoMin"/>
              <x14:cfvo type="autoMax"/>
              <x14:borderColor rgb="FF63C384"/>
              <x14:negativeFillColor rgb="FFFF0000"/>
              <x14:negativeBorderColor rgb="FFFF0000"/>
              <x14:axisColor rgb="FF000000"/>
            </x14:dataBar>
          </x14:cfRule>
          <xm:sqref>B11:B13</xm:sqref>
        </x14:conditionalFormatting>
        <x14:conditionalFormatting xmlns:xm="http://schemas.microsoft.com/office/excel/2006/main" pivot="1">
          <x14:cfRule type="dataBar" id="{D805ACBB-C0F2-4E5D-A565-3937305DC57F}">
            <x14:dataBar minLength="0" maxLength="100" border="1" negativeBarBorderColorSameAsPositive="0">
              <x14:cfvo type="autoMin"/>
              <x14:cfvo type="autoMax"/>
              <x14:borderColor rgb="FF63C384"/>
              <x14:negativeFillColor rgb="FFFF0000"/>
              <x14:negativeBorderColor rgb="FFFF0000"/>
              <x14:axisColor rgb="FF000000"/>
            </x14:dataBar>
          </x14:cfRule>
          <xm:sqref>C11:C13</xm:sqref>
        </x14:conditionalFormatting>
        <x14:conditionalFormatting xmlns:xm="http://schemas.microsoft.com/office/excel/2006/main" pivot="1">
          <x14:cfRule type="dataBar" id="{778EF802-8E51-48D0-A618-854E83375453}">
            <x14:dataBar minLength="0" maxLength="100" border="1" negativeBarBorderColorSameAsPositive="0">
              <x14:cfvo type="autoMin"/>
              <x14:cfvo type="autoMax"/>
              <x14:borderColor rgb="FF63C384"/>
              <x14:negativeFillColor rgb="FFFF0000"/>
              <x14:negativeBorderColor rgb="FFFF0000"/>
              <x14:axisColor rgb="FF000000"/>
            </x14:dataBar>
          </x14:cfRule>
          <xm:sqref>D11:D13</xm:sqref>
        </x14:conditionalFormatting>
        <x14:conditionalFormatting xmlns:xm="http://schemas.microsoft.com/office/excel/2006/main" pivot="1">
          <x14:cfRule type="dataBar" id="{3FF7358A-A6AE-4461-83C1-6802115C0B17}">
            <x14:dataBar minLength="0" maxLength="100" border="1" negativeBarBorderColorSameAsPositive="0">
              <x14:cfvo type="autoMin"/>
              <x14:cfvo type="autoMax"/>
              <x14:borderColor rgb="FF63C384"/>
              <x14:negativeFillColor rgb="FFFF0000"/>
              <x14:negativeBorderColor rgb="FFFF0000"/>
              <x14:axisColor rgb="FF000000"/>
            </x14:dataBar>
          </x14:cfRule>
          <xm:sqref>E11:E13</xm:sqref>
        </x14:conditionalFormatting>
        <x14:conditionalFormatting xmlns:xm="http://schemas.microsoft.com/office/excel/2006/main" pivot="1">
          <x14:cfRule type="dataBar" id="{4E3039B8-3C6A-44D4-B869-D6940F5023FB}">
            <x14:dataBar minLength="0" maxLength="100" border="1" negativeBarBorderColorSameAsPositive="0">
              <x14:cfvo type="autoMin"/>
              <x14:cfvo type="autoMax"/>
              <x14:borderColor rgb="FF63C384"/>
              <x14:negativeFillColor rgb="FFFF0000"/>
              <x14:negativeBorderColor rgb="FFFF0000"/>
              <x14:axisColor rgb="FF000000"/>
            </x14:dataBar>
          </x14:cfRule>
          <xm:sqref>F11:F13</xm:sqref>
        </x14:conditionalFormatting>
        <x14:conditionalFormatting xmlns:xm="http://schemas.microsoft.com/office/excel/2006/main" pivot="1">
          <x14:cfRule type="dataBar" id="{C31016A9-8E05-4A4C-A046-A75943CA95A8}">
            <x14:dataBar minLength="0" maxLength="100" border="1" negativeBarBorderColorSameAsPositive="0">
              <x14:cfvo type="autoMin"/>
              <x14:cfvo type="autoMax"/>
              <x14:borderColor rgb="FF63C384"/>
              <x14:negativeFillColor rgb="FFFF0000"/>
              <x14:negativeBorderColor rgb="FFFF0000"/>
              <x14:axisColor rgb="FF000000"/>
            </x14:dataBar>
          </x14:cfRule>
          <xm:sqref>G11:G13</xm:sqref>
        </x14:conditionalFormatting>
        <x14:conditionalFormatting xmlns:xm="http://schemas.microsoft.com/office/excel/2006/main" pivot="1">
          <x14:cfRule type="dataBar" id="{1C8A145E-8AEB-4355-A3B8-39E63E3CC7FE}">
            <x14:dataBar minLength="0" maxLength="100" border="1" negativeBarBorderColorSameAsPositive="0">
              <x14:cfvo type="autoMin"/>
              <x14:cfvo type="autoMax"/>
              <x14:borderColor rgb="FF63C384"/>
              <x14:negativeFillColor rgb="FFFF0000"/>
              <x14:negativeBorderColor rgb="FFFF0000"/>
              <x14:axisColor rgb="FF000000"/>
            </x14:dataBar>
          </x14:cfRule>
          <xm:sqref>H11:H13</xm:sqref>
        </x14:conditionalFormatting>
        <x14:conditionalFormatting xmlns:xm="http://schemas.microsoft.com/office/excel/2006/main" pivot="1">
          <x14:cfRule type="dataBar" id="{422AEB52-657F-488B-99A5-B8E773E2EB2C}">
            <x14:dataBar minLength="0" maxLength="100" border="1" negativeBarBorderColorSameAsPositive="0">
              <x14:cfvo type="autoMin"/>
              <x14:cfvo type="autoMax"/>
              <x14:borderColor rgb="FF63C384"/>
              <x14:negativeFillColor rgb="FFFF0000"/>
              <x14:negativeBorderColor rgb="FFFF0000"/>
              <x14:axisColor rgb="FF000000"/>
            </x14:dataBar>
          </x14:cfRule>
          <xm:sqref>B27:B29</xm:sqref>
        </x14:conditionalFormatting>
      </x14:conditionalFormattings>
    </ext>
    <ext xmlns:x14="http://schemas.microsoft.com/office/spreadsheetml/2009/9/main" uri="{A8765BA9-456A-4dab-B4F3-ACF838C121DE}">
      <x14:slicerList>
        <x14:slicer r:id="rId8"/>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1C2F-CEB1-485A-B262-73A5A00405E0}">
  <dimension ref="A1:D11"/>
  <sheetViews>
    <sheetView workbookViewId="0"/>
  </sheetViews>
  <sheetFormatPr defaultRowHeight="14.4" x14ac:dyDescent="0.3"/>
  <sheetData>
    <row r="1" spans="1:4" ht="57.6" x14ac:dyDescent="0.3">
      <c r="A1" s="1" t="s">
        <v>0</v>
      </c>
      <c r="B1" s="2" t="s">
        <v>47</v>
      </c>
      <c r="C1" s="2" t="s">
        <v>48</v>
      </c>
      <c r="D1" s="3" t="s">
        <v>49</v>
      </c>
    </row>
    <row r="2" spans="1:4" x14ac:dyDescent="0.3">
      <c r="A2" s="57" t="s">
        <v>8</v>
      </c>
      <c r="B2" s="63">
        <v>0.2</v>
      </c>
      <c r="C2" s="63">
        <v>0.1</v>
      </c>
      <c r="D2" s="64">
        <v>500</v>
      </c>
    </row>
    <row r="3" spans="1:4" x14ac:dyDescent="0.3">
      <c r="A3" s="57" t="s">
        <v>9</v>
      </c>
      <c r="B3" s="63">
        <v>0.2</v>
      </c>
      <c r="C3" s="63">
        <v>0.12</v>
      </c>
      <c r="D3" s="64">
        <v>515</v>
      </c>
    </row>
    <row r="4" spans="1:4" x14ac:dyDescent="0.3">
      <c r="A4" s="57" t="s">
        <v>10</v>
      </c>
      <c r="B4" s="63">
        <v>0.2</v>
      </c>
      <c r="C4" s="63">
        <v>0.14000000000000001</v>
      </c>
      <c r="D4" s="64">
        <v>530</v>
      </c>
    </row>
    <row r="5" spans="1:4" x14ac:dyDescent="0.3">
      <c r="A5" s="57" t="s">
        <v>11</v>
      </c>
      <c r="B5" s="63">
        <v>0.2</v>
      </c>
      <c r="C5" s="63">
        <v>0.16</v>
      </c>
      <c r="D5" s="64">
        <v>545</v>
      </c>
    </row>
    <row r="6" spans="1:4" x14ac:dyDescent="0.3">
      <c r="A6" s="57" t="s">
        <v>12</v>
      </c>
      <c r="B6" s="63">
        <v>0.25</v>
      </c>
      <c r="C6" s="63">
        <v>0.18</v>
      </c>
      <c r="D6" s="64">
        <v>560</v>
      </c>
    </row>
    <row r="7" spans="1:4" x14ac:dyDescent="0.3">
      <c r="A7" s="57" t="s">
        <v>13</v>
      </c>
      <c r="B7" s="63">
        <v>0.25</v>
      </c>
      <c r="C7" s="63">
        <v>0.2</v>
      </c>
      <c r="D7" s="64">
        <v>575</v>
      </c>
    </row>
    <row r="8" spans="1:4" x14ac:dyDescent="0.3">
      <c r="A8" s="57" t="s">
        <v>14</v>
      </c>
      <c r="B8" s="63">
        <v>0.25</v>
      </c>
      <c r="C8" s="63">
        <v>0.22</v>
      </c>
      <c r="D8" s="64">
        <v>590</v>
      </c>
    </row>
    <row r="9" spans="1:4" x14ac:dyDescent="0.3">
      <c r="A9" s="57" t="s">
        <v>15</v>
      </c>
      <c r="B9" s="63">
        <v>0.25</v>
      </c>
      <c r="C9" s="63">
        <v>0.24</v>
      </c>
      <c r="D9" s="64">
        <v>605</v>
      </c>
    </row>
    <row r="10" spans="1:4" x14ac:dyDescent="0.3">
      <c r="A10" s="57" t="s">
        <v>16</v>
      </c>
      <c r="B10" s="63">
        <v>0.3</v>
      </c>
      <c r="C10" s="63">
        <v>0.26</v>
      </c>
      <c r="D10" s="64">
        <v>620</v>
      </c>
    </row>
    <row r="11" spans="1:4" x14ac:dyDescent="0.3">
      <c r="A11" s="60" t="s">
        <v>17</v>
      </c>
      <c r="B11" s="65">
        <v>0.3</v>
      </c>
      <c r="C11" s="65">
        <v>0.28000000000000003</v>
      </c>
      <c r="D11" s="66">
        <v>635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ADF4F-303D-423F-9A13-5660FEC2A04F}">
  <dimension ref="A1:D11"/>
  <sheetViews>
    <sheetView workbookViewId="0"/>
  </sheetViews>
  <sheetFormatPr defaultRowHeight="14.4" x14ac:dyDescent="0.3"/>
  <sheetData>
    <row r="1" spans="1:4" ht="86.4" x14ac:dyDescent="0.3">
      <c r="A1" s="1" t="s">
        <v>0</v>
      </c>
      <c r="B1" s="2" t="s">
        <v>50</v>
      </c>
      <c r="C1" s="2" t="s">
        <v>51</v>
      </c>
      <c r="D1" s="3" t="s">
        <v>52</v>
      </c>
    </row>
    <row r="2" spans="1:4" x14ac:dyDescent="0.3">
      <c r="A2" s="57" t="s">
        <v>8</v>
      </c>
      <c r="B2" s="63">
        <v>0.12</v>
      </c>
      <c r="C2" s="63">
        <v>0.3</v>
      </c>
      <c r="D2" s="59">
        <v>0.05</v>
      </c>
    </row>
    <row r="3" spans="1:4" x14ac:dyDescent="0.3">
      <c r="A3" s="57" t="s">
        <v>9</v>
      </c>
      <c r="B3" s="63">
        <v>0.11</v>
      </c>
      <c r="C3" s="63">
        <v>0.3</v>
      </c>
      <c r="D3" s="59">
        <v>4.4999999999999998E-2</v>
      </c>
    </row>
    <row r="4" spans="1:4" x14ac:dyDescent="0.3">
      <c r="A4" s="57" t="s">
        <v>10</v>
      </c>
      <c r="B4" s="63">
        <v>0.1</v>
      </c>
      <c r="C4" s="63">
        <v>0.3</v>
      </c>
      <c r="D4" s="59">
        <v>0.04</v>
      </c>
    </row>
    <row r="5" spans="1:4" x14ac:dyDescent="0.3">
      <c r="A5" s="57" t="s">
        <v>11</v>
      </c>
      <c r="B5" s="63">
        <v>0.09</v>
      </c>
      <c r="C5" s="63">
        <v>0.3</v>
      </c>
      <c r="D5" s="59">
        <v>3.5000000000000003E-2</v>
      </c>
    </row>
    <row r="6" spans="1:4" x14ac:dyDescent="0.3">
      <c r="A6" s="57" t="s">
        <v>12</v>
      </c>
      <c r="B6" s="63">
        <v>0.08</v>
      </c>
      <c r="C6" s="63">
        <v>0.3</v>
      </c>
      <c r="D6" s="59">
        <v>0.03</v>
      </c>
    </row>
    <row r="7" spans="1:4" x14ac:dyDescent="0.3">
      <c r="A7" s="57" t="s">
        <v>13</v>
      </c>
      <c r="B7" s="63">
        <v>7.0000000000000007E-2</v>
      </c>
      <c r="C7" s="63">
        <v>0.3</v>
      </c>
      <c r="D7" s="59">
        <v>2.5000000000000001E-2</v>
      </c>
    </row>
    <row r="8" spans="1:4" x14ac:dyDescent="0.3">
      <c r="A8" s="57" t="s">
        <v>14</v>
      </c>
      <c r="B8" s="63">
        <v>0.06</v>
      </c>
      <c r="C8" s="63">
        <v>0.3</v>
      </c>
      <c r="D8" s="59">
        <v>0.02</v>
      </c>
    </row>
    <row r="9" spans="1:4" x14ac:dyDescent="0.3">
      <c r="A9" s="57" t="s">
        <v>15</v>
      </c>
      <c r="B9" s="63">
        <v>0.06</v>
      </c>
      <c r="C9" s="63">
        <v>0.3</v>
      </c>
      <c r="D9" s="59">
        <v>0.02</v>
      </c>
    </row>
    <row r="10" spans="1:4" x14ac:dyDescent="0.3">
      <c r="A10" s="57" t="s">
        <v>16</v>
      </c>
      <c r="B10" s="63">
        <v>0.06</v>
      </c>
      <c r="C10" s="63">
        <v>0.3</v>
      </c>
      <c r="D10" s="59">
        <v>0.02</v>
      </c>
    </row>
    <row r="11" spans="1:4" x14ac:dyDescent="0.3">
      <c r="A11" s="60" t="s">
        <v>17</v>
      </c>
      <c r="B11" s="65">
        <v>0.06</v>
      </c>
      <c r="C11" s="65">
        <v>0.3</v>
      </c>
      <c r="D11" s="62">
        <v>0.02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A9DF5-1290-4E13-9AB3-14295C02F163}">
  <dimension ref="A1:D11"/>
  <sheetViews>
    <sheetView workbookViewId="0"/>
  </sheetViews>
  <sheetFormatPr defaultRowHeight="14.4" x14ac:dyDescent="0.3"/>
  <sheetData>
    <row r="1" spans="1:4" ht="72" x14ac:dyDescent="0.3">
      <c r="A1" s="1" t="s">
        <v>0</v>
      </c>
      <c r="B1" s="2" t="s">
        <v>53</v>
      </c>
      <c r="C1" s="2" t="s">
        <v>54</v>
      </c>
      <c r="D1" s="3" t="s">
        <v>55</v>
      </c>
    </row>
    <row r="2" spans="1:4" x14ac:dyDescent="0.3">
      <c r="A2" s="57" t="s">
        <v>8</v>
      </c>
      <c r="B2" s="71">
        <v>0.7</v>
      </c>
      <c r="C2" s="71">
        <v>0.8</v>
      </c>
      <c r="D2" s="72">
        <v>0.04</v>
      </c>
    </row>
    <row r="3" spans="1:4" x14ac:dyDescent="0.3">
      <c r="A3" s="57" t="s">
        <v>9</v>
      </c>
      <c r="B3" s="71">
        <v>0.72</v>
      </c>
      <c r="C3" s="71">
        <v>0.81</v>
      </c>
      <c r="D3" s="72">
        <v>3.7499999999999999E-2</v>
      </c>
    </row>
    <row r="4" spans="1:4" x14ac:dyDescent="0.3">
      <c r="A4" s="57" t="s">
        <v>10</v>
      </c>
      <c r="B4" s="71">
        <v>0.74</v>
      </c>
      <c r="C4" s="71">
        <v>0.82</v>
      </c>
      <c r="D4" s="72">
        <v>3.5000000000000003E-2</v>
      </c>
    </row>
    <row r="5" spans="1:4" x14ac:dyDescent="0.3">
      <c r="A5" s="57" t="s">
        <v>11</v>
      </c>
      <c r="B5" s="71">
        <v>0.76</v>
      </c>
      <c r="C5" s="71">
        <v>0.83</v>
      </c>
      <c r="D5" s="72">
        <v>3.2500000000000001E-2</v>
      </c>
    </row>
    <row r="6" spans="1:4" x14ac:dyDescent="0.3">
      <c r="A6" s="57" t="s">
        <v>12</v>
      </c>
      <c r="B6" s="71">
        <v>0.78</v>
      </c>
      <c r="C6" s="71">
        <v>0.84</v>
      </c>
      <c r="D6" s="72">
        <v>0.03</v>
      </c>
    </row>
    <row r="7" spans="1:4" x14ac:dyDescent="0.3">
      <c r="A7" s="57" t="s">
        <v>13</v>
      </c>
      <c r="B7" s="71">
        <v>0.8</v>
      </c>
      <c r="C7" s="71">
        <v>0.85</v>
      </c>
      <c r="D7" s="72">
        <v>2.75E-2</v>
      </c>
    </row>
    <row r="8" spans="1:4" x14ac:dyDescent="0.3">
      <c r="A8" s="57" t="s">
        <v>14</v>
      </c>
      <c r="B8" s="71">
        <v>0.82</v>
      </c>
      <c r="C8" s="71">
        <v>0.86</v>
      </c>
      <c r="D8" s="72">
        <v>2.5000000000000001E-2</v>
      </c>
    </row>
    <row r="9" spans="1:4" x14ac:dyDescent="0.3">
      <c r="A9" s="57" t="s">
        <v>15</v>
      </c>
      <c r="B9" s="71">
        <v>0.84</v>
      </c>
      <c r="C9" s="71">
        <v>0.87</v>
      </c>
      <c r="D9" s="72">
        <v>2.2499999999999999E-2</v>
      </c>
    </row>
    <row r="10" spans="1:4" x14ac:dyDescent="0.3">
      <c r="A10" s="57" t="s">
        <v>16</v>
      </c>
      <c r="B10" s="71">
        <v>0.86</v>
      </c>
      <c r="C10" s="71">
        <v>0.88</v>
      </c>
      <c r="D10" s="72">
        <v>0.02</v>
      </c>
    </row>
    <row r="11" spans="1:4" x14ac:dyDescent="0.3">
      <c r="A11" s="60" t="s">
        <v>17</v>
      </c>
      <c r="B11" s="73">
        <v>0.88</v>
      </c>
      <c r="C11" s="73">
        <v>0.89</v>
      </c>
      <c r="D11" s="74">
        <v>1.7500000000000002E-2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D7609-7512-4905-AB31-6CC82F8B6214}">
  <dimension ref="A1:D11"/>
  <sheetViews>
    <sheetView workbookViewId="0"/>
  </sheetViews>
  <sheetFormatPr defaultRowHeight="14.4" x14ac:dyDescent="0.3"/>
  <cols>
    <col min="1" max="1" width="11.88671875" bestFit="1" customWidth="1"/>
    <col min="2" max="3" width="13.21875" bestFit="1" customWidth="1"/>
    <col min="4" max="4" width="12.5546875" bestFit="1" customWidth="1"/>
  </cols>
  <sheetData>
    <row r="1" spans="1:4" ht="86.4" x14ac:dyDescent="0.3">
      <c r="A1" s="1" t="s">
        <v>0</v>
      </c>
      <c r="B1" s="2" t="s">
        <v>56</v>
      </c>
      <c r="C1" s="2" t="s">
        <v>57</v>
      </c>
      <c r="D1" s="3" t="s">
        <v>58</v>
      </c>
    </row>
    <row r="2" spans="1:4" x14ac:dyDescent="0.3">
      <c r="A2" s="57" t="s">
        <v>8</v>
      </c>
      <c r="B2" s="71">
        <v>0</v>
      </c>
      <c r="C2" s="63">
        <v>0.5</v>
      </c>
      <c r="D2" s="64">
        <v>50</v>
      </c>
    </row>
    <row r="3" spans="1:4" x14ac:dyDescent="0.3">
      <c r="A3" s="57" t="s">
        <v>9</v>
      </c>
      <c r="B3" s="71">
        <v>0</v>
      </c>
      <c r="C3" s="63">
        <v>0.5</v>
      </c>
      <c r="D3" s="64">
        <v>55</v>
      </c>
    </row>
    <row r="4" spans="1:4" x14ac:dyDescent="0.3">
      <c r="A4" s="57" t="s">
        <v>10</v>
      </c>
      <c r="B4" s="71">
        <v>0</v>
      </c>
      <c r="C4" s="63">
        <v>0.5</v>
      </c>
      <c r="D4" s="64">
        <v>60</v>
      </c>
    </row>
    <row r="5" spans="1:4" x14ac:dyDescent="0.3">
      <c r="A5" s="57" t="s">
        <v>11</v>
      </c>
      <c r="B5" s="71">
        <v>0</v>
      </c>
      <c r="C5" s="63">
        <v>0.5</v>
      </c>
      <c r="D5" s="64">
        <v>65</v>
      </c>
    </row>
    <row r="6" spans="1:4" x14ac:dyDescent="0.3">
      <c r="A6" s="57" t="s">
        <v>12</v>
      </c>
      <c r="B6" s="71">
        <v>2.5000000000000001E-2</v>
      </c>
      <c r="C6" s="63">
        <v>0.6</v>
      </c>
      <c r="D6" s="64">
        <v>70</v>
      </c>
    </row>
    <row r="7" spans="1:4" x14ac:dyDescent="0.3">
      <c r="A7" s="57" t="s">
        <v>13</v>
      </c>
      <c r="B7" s="71">
        <v>2.5000000000000001E-2</v>
      </c>
      <c r="C7" s="63">
        <v>0.6</v>
      </c>
      <c r="D7" s="64">
        <v>75</v>
      </c>
    </row>
    <row r="8" spans="1:4" x14ac:dyDescent="0.3">
      <c r="A8" s="57" t="s">
        <v>14</v>
      </c>
      <c r="B8" s="71">
        <v>2.5000000000000001E-2</v>
      </c>
      <c r="C8" s="63">
        <v>0.6</v>
      </c>
      <c r="D8" s="64">
        <v>80</v>
      </c>
    </row>
    <row r="9" spans="1:4" x14ac:dyDescent="0.3">
      <c r="A9" s="57" t="s">
        <v>15</v>
      </c>
      <c r="B9" s="71">
        <v>2.5000000000000001E-2</v>
      </c>
      <c r="C9" s="63">
        <v>0.6</v>
      </c>
      <c r="D9" s="64">
        <v>85</v>
      </c>
    </row>
    <row r="10" spans="1:4" x14ac:dyDescent="0.3">
      <c r="A10" s="57" t="s">
        <v>16</v>
      </c>
      <c r="B10" s="71">
        <v>0.05</v>
      </c>
      <c r="C10" s="63">
        <v>0.7</v>
      </c>
      <c r="D10" s="64">
        <v>90</v>
      </c>
    </row>
    <row r="11" spans="1:4" x14ac:dyDescent="0.3">
      <c r="A11" s="60" t="s">
        <v>17</v>
      </c>
      <c r="B11" s="73">
        <v>0.05</v>
      </c>
      <c r="C11" s="65">
        <v>0.7</v>
      </c>
      <c r="D11" s="66">
        <v>95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E5ADA-465A-4DA9-BDBC-0749B14DE57D}">
  <dimension ref="A1:D11"/>
  <sheetViews>
    <sheetView workbookViewId="0"/>
  </sheetViews>
  <sheetFormatPr defaultRowHeight="14.4" x14ac:dyDescent="0.3"/>
  <sheetData>
    <row r="1" spans="1:4" ht="57.6" x14ac:dyDescent="0.3">
      <c r="A1" s="1" t="s">
        <v>0</v>
      </c>
      <c r="B1" s="2" t="s">
        <v>62</v>
      </c>
      <c r="C1" s="2" t="s">
        <v>63</v>
      </c>
      <c r="D1" s="3" t="s">
        <v>64</v>
      </c>
    </row>
    <row r="2" spans="1:4" x14ac:dyDescent="0.3">
      <c r="A2" s="57" t="s">
        <v>8</v>
      </c>
      <c r="B2" s="75">
        <v>10</v>
      </c>
      <c r="C2" s="75">
        <v>45</v>
      </c>
      <c r="D2" s="76">
        <v>70</v>
      </c>
    </row>
    <row r="3" spans="1:4" x14ac:dyDescent="0.3">
      <c r="A3" s="57" t="s">
        <v>9</v>
      </c>
      <c r="B3" s="75">
        <v>9</v>
      </c>
      <c r="C3" s="75">
        <v>43</v>
      </c>
      <c r="D3" s="76">
        <v>72</v>
      </c>
    </row>
    <row r="4" spans="1:4" x14ac:dyDescent="0.3">
      <c r="A4" s="57" t="s">
        <v>10</v>
      </c>
      <c r="B4" s="75">
        <v>8</v>
      </c>
      <c r="C4" s="75">
        <v>41</v>
      </c>
      <c r="D4" s="76">
        <v>74</v>
      </c>
    </row>
    <row r="5" spans="1:4" x14ac:dyDescent="0.3">
      <c r="A5" s="57" t="s">
        <v>11</v>
      </c>
      <c r="B5" s="75">
        <v>7</v>
      </c>
      <c r="C5" s="75">
        <v>39</v>
      </c>
      <c r="D5" s="76">
        <v>76</v>
      </c>
    </row>
    <row r="6" spans="1:4" x14ac:dyDescent="0.3">
      <c r="A6" s="57" t="s">
        <v>12</v>
      </c>
      <c r="B6" s="75">
        <v>6</v>
      </c>
      <c r="C6" s="75">
        <v>37</v>
      </c>
      <c r="D6" s="76">
        <v>78</v>
      </c>
    </row>
    <row r="7" spans="1:4" x14ac:dyDescent="0.3">
      <c r="A7" s="57" t="s">
        <v>13</v>
      </c>
      <c r="B7" s="75">
        <v>5</v>
      </c>
      <c r="C7" s="75">
        <v>35</v>
      </c>
      <c r="D7" s="76">
        <v>80</v>
      </c>
    </row>
    <row r="8" spans="1:4" x14ac:dyDescent="0.3">
      <c r="A8" s="57" t="s">
        <v>14</v>
      </c>
      <c r="B8" s="75">
        <v>5</v>
      </c>
      <c r="C8" s="75">
        <v>33</v>
      </c>
      <c r="D8" s="76">
        <v>82</v>
      </c>
    </row>
    <row r="9" spans="1:4" x14ac:dyDescent="0.3">
      <c r="A9" s="57" t="s">
        <v>15</v>
      </c>
      <c r="B9" s="75">
        <v>5</v>
      </c>
      <c r="C9" s="75">
        <v>31</v>
      </c>
      <c r="D9" s="76">
        <v>84</v>
      </c>
    </row>
    <row r="10" spans="1:4" x14ac:dyDescent="0.3">
      <c r="A10" s="57" t="s">
        <v>16</v>
      </c>
      <c r="B10" s="75">
        <v>5</v>
      </c>
      <c r="C10" s="75">
        <v>30</v>
      </c>
      <c r="D10" s="76">
        <v>86</v>
      </c>
    </row>
    <row r="11" spans="1:4" x14ac:dyDescent="0.3">
      <c r="A11" s="60" t="s">
        <v>17</v>
      </c>
      <c r="B11" s="77">
        <v>5</v>
      </c>
      <c r="C11" s="77">
        <v>30</v>
      </c>
      <c r="D11" s="78">
        <v>88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9E4A6-68A8-434D-865B-3DF4E21AAA73}">
  <dimension ref="A1:D11"/>
  <sheetViews>
    <sheetView workbookViewId="0"/>
  </sheetViews>
  <sheetFormatPr defaultRowHeight="14.4" x14ac:dyDescent="0.3"/>
  <sheetData>
    <row r="1" spans="1:4" ht="86.4" x14ac:dyDescent="0.3">
      <c r="A1" s="1" t="s">
        <v>0</v>
      </c>
      <c r="B1" s="2" t="s">
        <v>59</v>
      </c>
      <c r="C1" s="2" t="s">
        <v>60</v>
      </c>
      <c r="D1" s="3" t="s">
        <v>61</v>
      </c>
    </row>
    <row r="2" spans="1:4" x14ac:dyDescent="0.3">
      <c r="A2" s="57" t="s">
        <v>8</v>
      </c>
      <c r="B2" s="63">
        <v>0.7</v>
      </c>
      <c r="C2" s="63">
        <v>0.75</v>
      </c>
      <c r="D2" s="59">
        <v>0.9</v>
      </c>
    </row>
    <row r="3" spans="1:4" x14ac:dyDescent="0.3">
      <c r="A3" s="57" t="s">
        <v>9</v>
      </c>
      <c r="B3" s="63">
        <v>0.72</v>
      </c>
      <c r="C3" s="63">
        <v>0.77500000000000002</v>
      </c>
      <c r="D3" s="59">
        <v>0.91</v>
      </c>
    </row>
    <row r="4" spans="1:4" x14ac:dyDescent="0.3">
      <c r="A4" s="57" t="s">
        <v>10</v>
      </c>
      <c r="B4" s="63">
        <v>0.74</v>
      </c>
      <c r="C4" s="63">
        <v>0.8</v>
      </c>
      <c r="D4" s="59">
        <v>0.92</v>
      </c>
    </row>
    <row r="5" spans="1:4" x14ac:dyDescent="0.3">
      <c r="A5" s="57" t="s">
        <v>11</v>
      </c>
      <c r="B5" s="63">
        <v>0.76</v>
      </c>
      <c r="C5" s="63">
        <v>0.82499999999999996</v>
      </c>
      <c r="D5" s="59">
        <v>0.93</v>
      </c>
    </row>
    <row r="6" spans="1:4" x14ac:dyDescent="0.3">
      <c r="A6" s="57" t="s">
        <v>12</v>
      </c>
      <c r="B6" s="63">
        <v>0.78</v>
      </c>
      <c r="C6" s="63">
        <v>0.85</v>
      </c>
      <c r="D6" s="59">
        <v>0.94</v>
      </c>
    </row>
    <row r="7" spans="1:4" x14ac:dyDescent="0.3">
      <c r="A7" s="57" t="s">
        <v>13</v>
      </c>
      <c r="B7" s="63">
        <v>0.8</v>
      </c>
      <c r="C7" s="63">
        <v>0.875</v>
      </c>
      <c r="D7" s="59">
        <v>0.95</v>
      </c>
    </row>
    <row r="8" spans="1:4" x14ac:dyDescent="0.3">
      <c r="A8" s="57" t="s">
        <v>14</v>
      </c>
      <c r="B8" s="63">
        <v>0.82</v>
      </c>
      <c r="C8" s="63">
        <v>0.9</v>
      </c>
      <c r="D8" s="59">
        <v>0.96</v>
      </c>
    </row>
    <row r="9" spans="1:4" x14ac:dyDescent="0.3">
      <c r="A9" s="57" t="s">
        <v>15</v>
      </c>
      <c r="B9" s="63">
        <v>0.84</v>
      </c>
      <c r="C9" s="63">
        <v>0.92500000000000004</v>
      </c>
      <c r="D9" s="59">
        <v>0.97</v>
      </c>
    </row>
    <row r="10" spans="1:4" x14ac:dyDescent="0.3">
      <c r="A10" s="57" t="s">
        <v>16</v>
      </c>
      <c r="B10" s="63">
        <v>0.86</v>
      </c>
      <c r="C10" s="63">
        <v>0.95</v>
      </c>
      <c r="D10" s="59">
        <v>0.98</v>
      </c>
    </row>
    <row r="11" spans="1:4" x14ac:dyDescent="0.3">
      <c r="A11" s="60" t="s">
        <v>17</v>
      </c>
      <c r="B11" s="65">
        <v>0.88</v>
      </c>
      <c r="C11" s="65">
        <v>0.97499999999999998</v>
      </c>
      <c r="D11" s="62">
        <v>0.99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workbookViewId="0"/>
  </sheetViews>
  <sheetFormatPr defaultRowHeight="14.4" x14ac:dyDescent="0.3"/>
  <cols>
    <col min="1" max="1" width="11.88671875" bestFit="1" customWidth="1"/>
    <col min="2" max="2" width="12.77734375" bestFit="1" customWidth="1"/>
    <col min="3" max="3" width="11.5546875" bestFit="1" customWidth="1"/>
    <col min="4" max="4" width="13.33203125" bestFit="1" customWidth="1"/>
    <col min="5" max="5" width="13" bestFit="1" customWidth="1"/>
    <col min="6" max="6" width="12.77734375" bestFit="1" customWidth="1"/>
    <col min="7" max="7" width="9.109375" bestFit="1" customWidth="1"/>
    <col min="8" max="8" width="10.109375" bestFit="1" customWidth="1"/>
  </cols>
  <sheetData>
    <row r="1" spans="1:9" ht="43.2" x14ac:dyDescent="0.3">
      <c r="A1" s="1" t="s">
        <v>0</v>
      </c>
      <c r="B1" s="2" t="s">
        <v>1</v>
      </c>
      <c r="C1" s="2" t="s">
        <v>2</v>
      </c>
      <c r="D1" s="2" t="s">
        <v>3</v>
      </c>
      <c r="E1" s="2" t="s">
        <v>4</v>
      </c>
      <c r="F1" s="2" t="s">
        <v>5</v>
      </c>
      <c r="G1" s="2" t="s">
        <v>6</v>
      </c>
      <c r="H1" s="3" t="s">
        <v>7</v>
      </c>
      <c r="I1" s="2" t="s">
        <v>23</v>
      </c>
    </row>
    <row r="2" spans="1:9" x14ac:dyDescent="0.3">
      <c r="A2" s="4" t="s">
        <v>8</v>
      </c>
      <c r="B2" s="5">
        <v>0.05</v>
      </c>
      <c r="C2" s="5">
        <v>0.15</v>
      </c>
      <c r="D2" s="5">
        <v>0.7</v>
      </c>
      <c r="E2" s="5">
        <v>0.85</v>
      </c>
      <c r="F2" s="6">
        <v>105000</v>
      </c>
      <c r="G2" s="6">
        <v>70000</v>
      </c>
      <c r="H2" s="7">
        <v>35000</v>
      </c>
      <c r="I2" s="12" t="s">
        <v>24</v>
      </c>
    </row>
    <row r="3" spans="1:9" x14ac:dyDescent="0.3">
      <c r="A3" s="4" t="s">
        <v>9</v>
      </c>
      <c r="B3" s="5">
        <v>7.0000000000000007E-2</v>
      </c>
      <c r="C3" s="5">
        <v>0.16</v>
      </c>
      <c r="D3" s="5">
        <v>0.72</v>
      </c>
      <c r="E3" s="5">
        <v>0.87</v>
      </c>
      <c r="F3" s="6">
        <v>112350</v>
      </c>
      <c r="G3" s="6">
        <v>73500</v>
      </c>
      <c r="H3" s="7">
        <v>38850</v>
      </c>
      <c r="I3" s="12" t="s">
        <v>25</v>
      </c>
    </row>
    <row r="4" spans="1:9" x14ac:dyDescent="0.3">
      <c r="A4" s="4" t="s">
        <v>10</v>
      </c>
      <c r="B4" s="5">
        <v>0.06</v>
      </c>
      <c r="C4" s="5">
        <v>0.17</v>
      </c>
      <c r="D4" s="5">
        <v>0.74</v>
      </c>
      <c r="E4" s="5">
        <v>0.89</v>
      </c>
      <c r="F4" s="6">
        <v>119091</v>
      </c>
      <c r="G4" s="6">
        <v>77000</v>
      </c>
      <c r="H4" s="7">
        <v>42091</v>
      </c>
      <c r="I4" s="12" t="s">
        <v>26</v>
      </c>
    </row>
    <row r="5" spans="1:9" x14ac:dyDescent="0.3">
      <c r="A5" s="4" t="s">
        <v>11</v>
      </c>
      <c r="B5" s="5">
        <v>0.08</v>
      </c>
      <c r="C5" s="5">
        <v>0.18</v>
      </c>
      <c r="D5" s="5">
        <v>0.76</v>
      </c>
      <c r="E5" s="5">
        <v>0.9</v>
      </c>
      <c r="F5" s="6">
        <v>128618</v>
      </c>
      <c r="G5" s="6">
        <v>80500</v>
      </c>
      <c r="H5" s="7">
        <v>48118</v>
      </c>
      <c r="I5" s="12" t="s">
        <v>27</v>
      </c>
    </row>
    <row r="6" spans="1:9" x14ac:dyDescent="0.3">
      <c r="A6" s="4" t="s">
        <v>12</v>
      </c>
      <c r="B6" s="5">
        <v>0.1</v>
      </c>
      <c r="C6" s="5">
        <v>0.19</v>
      </c>
      <c r="D6" s="5">
        <v>0.78</v>
      </c>
      <c r="E6" s="5">
        <v>0.91</v>
      </c>
      <c r="F6" s="6">
        <v>141480</v>
      </c>
      <c r="G6" s="6">
        <v>84000</v>
      </c>
      <c r="H6" s="7">
        <v>57480</v>
      </c>
      <c r="I6" s="12" t="s">
        <v>24</v>
      </c>
    </row>
    <row r="7" spans="1:9" x14ac:dyDescent="0.3">
      <c r="A7" s="4" t="s">
        <v>13</v>
      </c>
      <c r="B7" s="5">
        <v>0.09</v>
      </c>
      <c r="C7" s="5">
        <v>0.2</v>
      </c>
      <c r="D7" s="5">
        <v>0.8</v>
      </c>
      <c r="E7" s="5">
        <v>0.92</v>
      </c>
      <c r="F7" s="6">
        <v>154213</v>
      </c>
      <c r="G7" s="6">
        <v>87500</v>
      </c>
      <c r="H7" s="7">
        <v>66713</v>
      </c>
      <c r="I7" s="12" t="s">
        <v>25</v>
      </c>
    </row>
    <row r="8" spans="1:9" x14ac:dyDescent="0.3">
      <c r="A8" s="4" t="s">
        <v>14</v>
      </c>
      <c r="B8" s="5">
        <v>0.11</v>
      </c>
      <c r="C8" s="5">
        <v>0.21</v>
      </c>
      <c r="D8" s="5">
        <v>0.82</v>
      </c>
      <c r="E8" s="5">
        <v>0.93</v>
      </c>
      <c r="F8" s="6">
        <v>171177</v>
      </c>
      <c r="G8" s="6">
        <v>91000</v>
      </c>
      <c r="H8" s="7">
        <v>80177</v>
      </c>
      <c r="I8" s="12" t="s">
        <v>26</v>
      </c>
    </row>
    <row r="9" spans="1:9" x14ac:dyDescent="0.3">
      <c r="A9" s="4" t="s">
        <v>15</v>
      </c>
      <c r="B9" s="5">
        <v>0.12</v>
      </c>
      <c r="C9" s="5">
        <v>0.22</v>
      </c>
      <c r="D9" s="5">
        <v>0.84</v>
      </c>
      <c r="E9" s="5">
        <v>0.94</v>
      </c>
      <c r="F9" s="6">
        <v>191718</v>
      </c>
      <c r="G9" s="6">
        <v>94500</v>
      </c>
      <c r="H9" s="7">
        <v>97218</v>
      </c>
      <c r="I9" s="12" t="s">
        <v>27</v>
      </c>
    </row>
    <row r="10" spans="1:9" x14ac:dyDescent="0.3">
      <c r="A10" s="4" t="s">
        <v>16</v>
      </c>
      <c r="B10" s="5">
        <v>0.13</v>
      </c>
      <c r="C10" s="5">
        <v>0.23</v>
      </c>
      <c r="D10" s="5">
        <v>0.86</v>
      </c>
      <c r="E10" s="5">
        <v>0.95</v>
      </c>
      <c r="F10" s="6">
        <v>216641</v>
      </c>
      <c r="G10" s="6">
        <v>98000</v>
      </c>
      <c r="H10" s="7">
        <v>118641</v>
      </c>
      <c r="I10" s="12" t="s">
        <v>24</v>
      </c>
    </row>
    <row r="11" spans="1:9" x14ac:dyDescent="0.3">
      <c r="A11" s="8" t="s">
        <v>17</v>
      </c>
      <c r="B11" s="9">
        <v>0.14000000000000001</v>
      </c>
      <c r="C11" s="9">
        <v>0.24</v>
      </c>
      <c r="D11" s="9">
        <v>0.88</v>
      </c>
      <c r="E11" s="9">
        <v>0.96</v>
      </c>
      <c r="F11" s="10">
        <v>246971</v>
      </c>
      <c r="G11" s="10">
        <v>101500</v>
      </c>
      <c r="H11" s="11">
        <v>145471</v>
      </c>
      <c r="I11" s="12" t="s">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29A40-5E21-4B2E-9938-50224545DEB2}">
  <dimension ref="A1:F43"/>
  <sheetViews>
    <sheetView workbookViewId="0">
      <selection activeCell="I12" sqref="I12"/>
    </sheetView>
  </sheetViews>
  <sheetFormatPr defaultRowHeight="14.4" x14ac:dyDescent="0.3"/>
  <cols>
    <col min="1" max="1" width="12.5546875" bestFit="1" customWidth="1"/>
    <col min="2" max="2" width="28.77734375" bestFit="1" customWidth="1"/>
    <col min="3" max="3" width="16.6640625" bestFit="1" customWidth="1"/>
    <col min="4" max="4" width="21" bestFit="1" customWidth="1"/>
    <col min="5" max="5" width="12.5546875" bestFit="1" customWidth="1"/>
    <col min="6" max="6" width="7.88671875" customWidth="1"/>
  </cols>
  <sheetData>
    <row r="1" spans="1:6" ht="18" x14ac:dyDescent="0.35">
      <c r="A1" s="111"/>
      <c r="B1" s="111" t="s">
        <v>71</v>
      </c>
      <c r="C1" s="111"/>
      <c r="D1" s="111"/>
      <c r="E1" s="111"/>
      <c r="F1" s="111"/>
    </row>
    <row r="2" spans="1:6" ht="18" x14ac:dyDescent="0.35">
      <c r="A2" s="95"/>
      <c r="B2" s="95"/>
      <c r="C2" s="95"/>
      <c r="D2" s="95"/>
      <c r="E2" s="95"/>
      <c r="F2" s="95"/>
    </row>
    <row r="3" spans="1:6" x14ac:dyDescent="0.3">
      <c r="A3" s="87"/>
      <c r="B3" s="87"/>
      <c r="C3" s="87"/>
      <c r="D3" s="87"/>
      <c r="E3" s="87"/>
      <c r="F3" s="87"/>
    </row>
    <row r="4" spans="1:6" x14ac:dyDescent="0.3">
      <c r="A4" s="87"/>
      <c r="B4" s="87"/>
      <c r="C4" s="87"/>
      <c r="D4" s="87"/>
      <c r="E4" s="87"/>
      <c r="F4" s="87"/>
    </row>
    <row r="5" spans="1:6" x14ac:dyDescent="0.3">
      <c r="A5" s="87"/>
      <c r="B5" s="87"/>
      <c r="C5" s="88"/>
      <c r="D5" s="87"/>
      <c r="E5" s="87"/>
      <c r="F5" s="87"/>
    </row>
    <row r="6" spans="1:6" x14ac:dyDescent="0.3">
      <c r="A6" s="87"/>
      <c r="B6" s="87"/>
      <c r="C6" s="87"/>
      <c r="D6" s="87"/>
      <c r="E6" s="87"/>
      <c r="F6" s="87"/>
    </row>
    <row r="7" spans="1:6" x14ac:dyDescent="0.3">
      <c r="A7" s="87"/>
      <c r="B7" s="87"/>
      <c r="C7" s="88"/>
      <c r="D7" s="87"/>
      <c r="E7" s="87"/>
      <c r="F7" s="87"/>
    </row>
    <row r="8" spans="1:6" x14ac:dyDescent="0.3">
      <c r="A8" s="87"/>
      <c r="B8" s="87"/>
      <c r="C8" s="87"/>
      <c r="D8" s="87"/>
      <c r="E8" s="87"/>
      <c r="F8" s="87"/>
    </row>
    <row r="9" spans="1:6" x14ac:dyDescent="0.3">
      <c r="A9" s="87"/>
      <c r="B9" s="87"/>
      <c r="C9" s="87"/>
      <c r="D9" s="87"/>
      <c r="E9" s="87"/>
      <c r="F9" s="87"/>
    </row>
    <row r="10" spans="1:6" x14ac:dyDescent="0.3">
      <c r="A10" s="87"/>
      <c r="B10" s="87"/>
      <c r="C10" s="87"/>
      <c r="D10" s="87"/>
      <c r="E10" s="87"/>
      <c r="F10" s="87"/>
    </row>
    <row r="11" spans="1:6" x14ac:dyDescent="0.3">
      <c r="A11" s="87"/>
      <c r="B11" s="87"/>
      <c r="C11" s="87"/>
      <c r="D11" s="87"/>
      <c r="E11" s="87"/>
      <c r="F11" s="87"/>
    </row>
    <row r="12" spans="1:6" x14ac:dyDescent="0.3">
      <c r="A12" s="87"/>
      <c r="B12" s="87"/>
      <c r="C12" s="87"/>
      <c r="D12" s="87"/>
      <c r="E12" s="87"/>
      <c r="F12" s="87"/>
    </row>
    <row r="13" spans="1:6" x14ac:dyDescent="0.3">
      <c r="A13" s="87"/>
      <c r="B13" s="87"/>
      <c r="C13" s="87"/>
      <c r="D13" s="87"/>
      <c r="E13" s="87"/>
      <c r="F13" s="87"/>
    </row>
    <row r="14" spans="1:6" x14ac:dyDescent="0.3">
      <c r="A14" s="87"/>
      <c r="B14" s="87"/>
      <c r="C14" s="87"/>
      <c r="D14" s="87"/>
      <c r="E14" s="87"/>
      <c r="F14" s="87"/>
    </row>
    <row r="15" spans="1:6" x14ac:dyDescent="0.3">
      <c r="A15" s="87"/>
      <c r="B15" s="87"/>
      <c r="C15" s="87"/>
      <c r="D15" s="87"/>
      <c r="E15" s="87"/>
      <c r="F15" s="87"/>
    </row>
    <row r="16" spans="1:6" x14ac:dyDescent="0.3">
      <c r="A16" s="87"/>
      <c r="B16" s="87"/>
      <c r="C16" s="87"/>
      <c r="D16" s="87"/>
      <c r="E16" s="87"/>
      <c r="F16" s="87"/>
    </row>
    <row r="17" spans="1:6" x14ac:dyDescent="0.3">
      <c r="A17" s="87"/>
      <c r="B17" s="87"/>
      <c r="C17" s="87"/>
      <c r="D17" s="87"/>
      <c r="E17" s="87"/>
      <c r="F17" s="87"/>
    </row>
    <row r="18" spans="1:6" x14ac:dyDescent="0.3">
      <c r="A18" s="87"/>
      <c r="B18" s="87"/>
      <c r="C18" s="87"/>
      <c r="D18" s="87"/>
      <c r="E18" s="87"/>
      <c r="F18" s="87"/>
    </row>
    <row r="19" spans="1:6" x14ac:dyDescent="0.3">
      <c r="A19" s="87"/>
      <c r="B19" s="87"/>
      <c r="C19" s="87"/>
      <c r="D19" s="87"/>
      <c r="E19" s="87"/>
      <c r="F19" s="87"/>
    </row>
    <row r="20" spans="1:6" x14ac:dyDescent="0.3">
      <c r="A20" s="87"/>
      <c r="B20" s="87"/>
      <c r="C20" s="87"/>
      <c r="D20" s="87"/>
      <c r="E20" s="87"/>
      <c r="F20" s="87"/>
    </row>
    <row r="21" spans="1:6" ht="28.8" x14ac:dyDescent="0.3">
      <c r="A21" s="87" t="s">
        <v>18</v>
      </c>
      <c r="B21" s="89" t="s">
        <v>70</v>
      </c>
      <c r="C21" s="89" t="s">
        <v>69</v>
      </c>
      <c r="D21" s="89" t="s">
        <v>68</v>
      </c>
      <c r="E21" s="87"/>
      <c r="F21" s="87"/>
    </row>
    <row r="22" spans="1:6" x14ac:dyDescent="0.3">
      <c r="A22" s="90" t="s">
        <v>8</v>
      </c>
      <c r="B22" s="91">
        <v>0.2</v>
      </c>
      <c r="C22" s="91">
        <v>0.15</v>
      </c>
      <c r="D22" s="92">
        <v>100</v>
      </c>
      <c r="E22" s="87"/>
      <c r="F22" s="87"/>
    </row>
    <row r="23" spans="1:6" x14ac:dyDescent="0.3">
      <c r="A23" s="90" t="s">
        <v>12</v>
      </c>
      <c r="B23" s="91">
        <v>0.24</v>
      </c>
      <c r="C23" s="91">
        <v>0.19</v>
      </c>
      <c r="D23" s="92">
        <v>120</v>
      </c>
      <c r="E23" s="87"/>
      <c r="F23" s="87"/>
    </row>
    <row r="24" spans="1:6" x14ac:dyDescent="0.3">
      <c r="A24" s="90" t="s">
        <v>16</v>
      </c>
      <c r="B24" s="91">
        <v>0.28000000000000003</v>
      </c>
      <c r="C24" s="91">
        <v>0.23</v>
      </c>
      <c r="D24" s="92">
        <v>140</v>
      </c>
      <c r="E24" s="87"/>
      <c r="F24" s="87"/>
    </row>
    <row r="25" spans="1:6" x14ac:dyDescent="0.3">
      <c r="A25" s="93" t="s">
        <v>19</v>
      </c>
      <c r="B25" s="88">
        <v>0.24</v>
      </c>
      <c r="C25" s="88">
        <v>0.18999999999999997</v>
      </c>
      <c r="D25" s="94">
        <v>360</v>
      </c>
      <c r="E25" s="87"/>
      <c r="F25" s="87"/>
    </row>
    <row r="26" spans="1:6" x14ac:dyDescent="0.3">
      <c r="A26" s="87"/>
      <c r="B26" s="87"/>
      <c r="C26" s="87"/>
      <c r="D26" s="87"/>
      <c r="E26" s="87"/>
      <c r="F26" s="87"/>
    </row>
    <row r="27" spans="1:6" x14ac:dyDescent="0.3">
      <c r="A27" s="87"/>
      <c r="B27" s="87"/>
      <c r="C27" s="87"/>
      <c r="D27" s="87"/>
      <c r="E27" s="87"/>
      <c r="F27" s="87"/>
    </row>
    <row r="28" spans="1:6" x14ac:dyDescent="0.3">
      <c r="A28" s="87"/>
      <c r="B28" s="87"/>
      <c r="C28" s="87"/>
      <c r="D28" s="87"/>
      <c r="E28" s="87"/>
      <c r="F28" s="87"/>
    </row>
    <row r="29" spans="1:6" x14ac:dyDescent="0.3">
      <c r="A29" s="87"/>
      <c r="B29" s="87"/>
      <c r="C29" s="87"/>
      <c r="D29" s="87"/>
      <c r="E29" s="87"/>
      <c r="F29" s="87"/>
    </row>
    <row r="30" spans="1:6" x14ac:dyDescent="0.3">
      <c r="A30" s="87"/>
      <c r="B30" s="87"/>
      <c r="C30" s="87"/>
      <c r="D30" s="87"/>
      <c r="E30" s="87"/>
      <c r="F30" s="87"/>
    </row>
    <row r="31" spans="1:6" x14ac:dyDescent="0.3">
      <c r="A31" s="87"/>
      <c r="B31" s="87"/>
      <c r="C31" s="87"/>
      <c r="D31" s="87"/>
      <c r="E31" s="87"/>
      <c r="F31" s="87"/>
    </row>
    <row r="32" spans="1:6" x14ac:dyDescent="0.3">
      <c r="A32" s="87"/>
      <c r="B32" s="87"/>
      <c r="C32" s="87"/>
      <c r="D32" s="87"/>
      <c r="E32" s="87"/>
      <c r="F32" s="87"/>
    </row>
    <row r="34" spans="1:6" x14ac:dyDescent="0.3">
      <c r="B34" s="13">
        <f>GETPIVOTDATA("Average of Net Profit Margin (%)",$A$21)</f>
        <v>0.24</v>
      </c>
      <c r="C34" s="13">
        <f>GETPIVOTDATA("Average of ROI (%)",$A$21)</f>
        <v>0.18999999999999997</v>
      </c>
      <c r="D34" s="17">
        <f>GETPIVOTDATA("Sum of Cash Flow Index",$A$21)</f>
        <v>360</v>
      </c>
    </row>
    <row r="36" spans="1:6" hidden="1" x14ac:dyDescent="0.3"/>
    <row r="37" spans="1:6" hidden="1" x14ac:dyDescent="0.3">
      <c r="A37" s="43" t="s">
        <v>18</v>
      </c>
      <c r="B37" t="s">
        <v>70</v>
      </c>
      <c r="C37" s="43" t="s">
        <v>18</v>
      </c>
      <c r="D37" t="s">
        <v>67</v>
      </c>
      <c r="E37" s="43" t="s">
        <v>18</v>
      </c>
      <c r="F37" t="s">
        <v>68</v>
      </c>
    </row>
    <row r="38" spans="1:6" hidden="1" x14ac:dyDescent="0.3">
      <c r="A38" s="82" t="s">
        <v>8</v>
      </c>
      <c r="B38" s="83">
        <v>0.2</v>
      </c>
      <c r="C38" s="82" t="s">
        <v>8</v>
      </c>
      <c r="D38" s="83">
        <v>0.15</v>
      </c>
      <c r="E38" s="82" t="s">
        <v>8</v>
      </c>
      <c r="F38" s="84">
        <v>100</v>
      </c>
    </row>
    <row r="39" spans="1:6" hidden="1" x14ac:dyDescent="0.3">
      <c r="A39" s="82" t="s">
        <v>12</v>
      </c>
      <c r="B39" s="83">
        <v>0.24</v>
      </c>
      <c r="C39" s="82" t="s">
        <v>12</v>
      </c>
      <c r="D39" s="83">
        <v>0.19</v>
      </c>
      <c r="E39" s="82" t="s">
        <v>12</v>
      </c>
      <c r="F39" s="84">
        <v>120</v>
      </c>
    </row>
    <row r="40" spans="1:6" hidden="1" x14ac:dyDescent="0.3">
      <c r="A40" s="82" t="s">
        <v>16</v>
      </c>
      <c r="B40" s="83">
        <v>0.28000000000000003</v>
      </c>
      <c r="C40" s="82" t="s">
        <v>16</v>
      </c>
      <c r="D40" s="83">
        <v>0.23</v>
      </c>
      <c r="E40" s="82" t="s">
        <v>16</v>
      </c>
      <c r="F40" s="84">
        <v>140</v>
      </c>
    </row>
    <row r="41" spans="1:6" hidden="1" x14ac:dyDescent="0.3">
      <c r="A41" s="44" t="s">
        <v>19</v>
      </c>
      <c r="B41" s="13">
        <v>0.24</v>
      </c>
      <c r="C41" s="44" t="s">
        <v>19</v>
      </c>
      <c r="D41" s="46">
        <v>0.56999999999999995</v>
      </c>
      <c r="E41" s="44" t="s">
        <v>19</v>
      </c>
      <c r="F41" s="46">
        <v>360</v>
      </c>
    </row>
    <row r="42" spans="1:6" hidden="1" x14ac:dyDescent="0.3"/>
    <row r="43" spans="1:6" hidden="1" x14ac:dyDescent="0.3"/>
  </sheetData>
  <conditionalFormatting pivot="1" sqref="B22:B24">
    <cfRule type="dataBar" priority="8">
      <dataBar>
        <cfvo type="min"/>
        <cfvo type="max"/>
        <color rgb="FF63C384"/>
      </dataBar>
      <extLst>
        <ext xmlns:x14="http://schemas.microsoft.com/office/spreadsheetml/2009/9/main" uri="{B025F937-C7B1-47D3-B67F-A62EFF666E3E}">
          <x14:id>{0856206F-30C3-4A92-98A5-9E0F19543504}</x14:id>
        </ext>
      </extLst>
    </cfRule>
  </conditionalFormatting>
  <conditionalFormatting pivot="1" sqref="C22:C24">
    <cfRule type="dataBar" priority="7">
      <dataBar>
        <cfvo type="min"/>
        <cfvo type="max"/>
        <color rgb="FF638EC6"/>
      </dataBar>
      <extLst>
        <ext xmlns:x14="http://schemas.microsoft.com/office/spreadsheetml/2009/9/main" uri="{B025F937-C7B1-47D3-B67F-A62EFF666E3E}">
          <x14:id>{8D900511-4DB4-4AE0-8E8E-49A46F3759AC}</x14:id>
        </ext>
      </extLst>
    </cfRule>
  </conditionalFormatting>
  <conditionalFormatting pivot="1" sqref="D22:D24">
    <cfRule type="dataBar" priority="6">
      <dataBar>
        <cfvo type="min"/>
        <cfvo type="max"/>
        <color rgb="FFFFB628"/>
      </dataBar>
      <extLst>
        <ext xmlns:x14="http://schemas.microsoft.com/office/spreadsheetml/2009/9/main" uri="{B025F937-C7B1-47D3-B67F-A62EFF666E3E}">
          <x14:id>{41BB134E-614F-4720-8572-067EA5F39792}</x14:id>
        </ext>
      </extLst>
    </cfRule>
  </conditionalFormatting>
  <conditionalFormatting pivot="1" sqref="B38:B40">
    <cfRule type="dataBar" priority="4">
      <dataBar>
        <cfvo type="min"/>
        <cfvo type="max"/>
        <color rgb="FF63C384"/>
      </dataBar>
      <extLst>
        <ext xmlns:x14="http://schemas.microsoft.com/office/spreadsheetml/2009/9/main" uri="{B025F937-C7B1-47D3-B67F-A62EFF666E3E}">
          <x14:id>{8CFC4C22-66BA-4E76-B731-47C75A309A59}</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0856206F-30C3-4A92-98A5-9E0F19543504}">
            <x14:dataBar minLength="0" maxLength="100" border="1" negativeBarBorderColorSameAsPositive="0">
              <x14:cfvo type="autoMin"/>
              <x14:cfvo type="autoMax"/>
              <x14:borderColor rgb="FF63C384"/>
              <x14:negativeFillColor rgb="FFFF0000"/>
              <x14:negativeBorderColor rgb="FFFF0000"/>
              <x14:axisColor rgb="FF000000"/>
            </x14:dataBar>
          </x14:cfRule>
          <xm:sqref>B22:B24</xm:sqref>
        </x14:conditionalFormatting>
        <x14:conditionalFormatting xmlns:xm="http://schemas.microsoft.com/office/excel/2006/main" pivot="1">
          <x14:cfRule type="dataBar" id="{8D900511-4DB4-4AE0-8E8E-49A46F3759AC}">
            <x14:dataBar minLength="0" maxLength="100" border="1" negativeBarBorderColorSameAsPositive="0">
              <x14:cfvo type="autoMin"/>
              <x14:cfvo type="autoMax"/>
              <x14:borderColor rgb="FF638EC6"/>
              <x14:negativeFillColor rgb="FFFF0000"/>
              <x14:negativeBorderColor rgb="FFFF0000"/>
              <x14:axisColor rgb="FF000000"/>
            </x14:dataBar>
          </x14:cfRule>
          <xm:sqref>C22:C24</xm:sqref>
        </x14:conditionalFormatting>
        <x14:conditionalFormatting xmlns:xm="http://schemas.microsoft.com/office/excel/2006/main" pivot="1">
          <x14:cfRule type="dataBar" id="{41BB134E-614F-4720-8572-067EA5F39792}">
            <x14:dataBar minLength="0" maxLength="100" border="1" negativeBarBorderColorSameAsPositive="0">
              <x14:cfvo type="autoMin"/>
              <x14:cfvo type="autoMax"/>
              <x14:borderColor rgb="FFFFB628"/>
              <x14:negativeFillColor rgb="FFFF0000"/>
              <x14:negativeBorderColor rgb="FFFF0000"/>
              <x14:axisColor rgb="FF000000"/>
            </x14:dataBar>
          </x14:cfRule>
          <xm:sqref>D22:D24</xm:sqref>
        </x14:conditionalFormatting>
        <x14:conditionalFormatting xmlns:xm="http://schemas.microsoft.com/office/excel/2006/main" pivot="1">
          <x14:cfRule type="dataBar" id="{8CFC4C22-66BA-4E76-B731-47C75A309A59}">
            <x14:dataBar minLength="0" maxLength="100" border="1" negativeBarBorderColorSameAsPositive="0">
              <x14:cfvo type="autoMin"/>
              <x14:cfvo type="autoMax"/>
              <x14:borderColor rgb="FF63C384"/>
              <x14:negativeFillColor rgb="FFFF0000"/>
              <x14:negativeBorderColor rgb="FFFF0000"/>
              <x14:axisColor rgb="FF000000"/>
            </x14:dataBar>
          </x14:cfRule>
          <xm:sqref>B38:B40</xm:sqref>
        </x14:conditionalFormatting>
      </x14:conditionalFormattings>
    </ex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5A58E-D125-435A-ADA6-56CD03EC61A7}">
  <dimension ref="A1:E11"/>
  <sheetViews>
    <sheetView workbookViewId="0"/>
  </sheetViews>
  <sheetFormatPr defaultRowHeight="14.4" x14ac:dyDescent="0.3"/>
  <cols>
    <col min="1" max="1" width="11.88671875" bestFit="1" customWidth="1"/>
    <col min="2" max="2" width="11.88671875" customWidth="1"/>
    <col min="3" max="3" width="11.44140625" bestFit="1" customWidth="1"/>
    <col min="4" max="4" width="11.6640625" bestFit="1" customWidth="1"/>
    <col min="5" max="5" width="10.109375" bestFit="1" customWidth="1"/>
  </cols>
  <sheetData>
    <row r="1" spans="1:5" ht="28.8" x14ac:dyDescent="0.3">
      <c r="A1" s="1" t="s">
        <v>0</v>
      </c>
      <c r="B1" s="2" t="s">
        <v>36</v>
      </c>
      <c r="C1" s="2" t="s">
        <v>37</v>
      </c>
      <c r="D1" s="3" t="s">
        <v>38</v>
      </c>
      <c r="E1" s="2" t="s">
        <v>66</v>
      </c>
    </row>
    <row r="2" spans="1:5" x14ac:dyDescent="0.3">
      <c r="A2" s="57" t="s">
        <v>8</v>
      </c>
      <c r="B2" s="63">
        <v>0.2</v>
      </c>
      <c r="C2" s="63">
        <v>0.15</v>
      </c>
      <c r="D2" s="64">
        <v>100</v>
      </c>
      <c r="E2" s="80" t="s">
        <v>24</v>
      </c>
    </row>
    <row r="3" spans="1:5" x14ac:dyDescent="0.3">
      <c r="A3" s="57" t="s">
        <v>9</v>
      </c>
      <c r="B3" s="63">
        <v>0.21</v>
      </c>
      <c r="C3" s="63">
        <v>0.16</v>
      </c>
      <c r="D3" s="64">
        <v>105</v>
      </c>
      <c r="E3" s="80" t="s">
        <v>25</v>
      </c>
    </row>
    <row r="4" spans="1:5" x14ac:dyDescent="0.3">
      <c r="A4" s="57" t="s">
        <v>10</v>
      </c>
      <c r="B4" s="63">
        <v>0.22</v>
      </c>
      <c r="C4" s="63">
        <v>0.17</v>
      </c>
      <c r="D4" s="64">
        <v>110</v>
      </c>
      <c r="E4" s="80" t="s">
        <v>26</v>
      </c>
    </row>
    <row r="5" spans="1:5" x14ac:dyDescent="0.3">
      <c r="A5" s="57" t="s">
        <v>11</v>
      </c>
      <c r="B5" s="63">
        <v>0.23</v>
      </c>
      <c r="C5" s="63">
        <v>0.18</v>
      </c>
      <c r="D5" s="64">
        <v>115</v>
      </c>
      <c r="E5" s="80" t="s">
        <v>27</v>
      </c>
    </row>
    <row r="6" spans="1:5" x14ac:dyDescent="0.3">
      <c r="A6" s="57" t="s">
        <v>12</v>
      </c>
      <c r="B6" s="63">
        <v>0.24</v>
      </c>
      <c r="C6" s="63">
        <v>0.19</v>
      </c>
      <c r="D6" s="64">
        <v>120</v>
      </c>
      <c r="E6" s="80" t="s">
        <v>24</v>
      </c>
    </row>
    <row r="7" spans="1:5" x14ac:dyDescent="0.3">
      <c r="A7" s="57" t="s">
        <v>13</v>
      </c>
      <c r="B7" s="63">
        <v>0.25</v>
      </c>
      <c r="C7" s="63">
        <v>0.2</v>
      </c>
      <c r="D7" s="64">
        <v>125</v>
      </c>
      <c r="E7" s="80" t="s">
        <v>25</v>
      </c>
    </row>
    <row r="8" spans="1:5" x14ac:dyDescent="0.3">
      <c r="A8" s="57" t="s">
        <v>14</v>
      </c>
      <c r="B8" s="63">
        <v>0.26</v>
      </c>
      <c r="C8" s="63">
        <v>0.21</v>
      </c>
      <c r="D8" s="64">
        <v>130</v>
      </c>
      <c r="E8" s="80" t="s">
        <v>26</v>
      </c>
    </row>
    <row r="9" spans="1:5" x14ac:dyDescent="0.3">
      <c r="A9" s="57" t="s">
        <v>15</v>
      </c>
      <c r="B9" s="63">
        <v>0.27</v>
      </c>
      <c r="C9" s="63">
        <v>0.22</v>
      </c>
      <c r="D9" s="64">
        <v>135</v>
      </c>
      <c r="E9" s="80" t="s">
        <v>27</v>
      </c>
    </row>
    <row r="10" spans="1:5" x14ac:dyDescent="0.3">
      <c r="A10" s="57" t="s">
        <v>16</v>
      </c>
      <c r="B10" s="63">
        <v>0.28000000000000003</v>
      </c>
      <c r="C10" s="63">
        <v>0.23</v>
      </c>
      <c r="D10" s="64">
        <v>140</v>
      </c>
      <c r="E10" s="80" t="s">
        <v>24</v>
      </c>
    </row>
    <row r="11" spans="1:5" x14ac:dyDescent="0.3">
      <c r="A11" s="60" t="s">
        <v>17</v>
      </c>
      <c r="B11" s="65">
        <v>0.28999999999999998</v>
      </c>
      <c r="C11" s="65">
        <v>0.24</v>
      </c>
      <c r="D11" s="66">
        <v>145</v>
      </c>
      <c r="E11" s="80" t="s">
        <v>25</v>
      </c>
    </row>
  </sheetData>
  <phoneticPr fontId="6"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543AA-C73E-408B-B5ED-ADF08B97976B}">
  <dimension ref="A1:I40"/>
  <sheetViews>
    <sheetView workbookViewId="0">
      <selection activeCell="N5" sqref="N5"/>
    </sheetView>
  </sheetViews>
  <sheetFormatPr defaultRowHeight="14.4" x14ac:dyDescent="0.3"/>
  <cols>
    <col min="1" max="1" width="14.77734375" bestFit="1" customWidth="1"/>
    <col min="2" max="2" width="15.44140625" bestFit="1" customWidth="1"/>
    <col min="3" max="3" width="14.77734375" bestFit="1" customWidth="1"/>
    <col min="4" max="4" width="7.88671875" bestFit="1" customWidth="1"/>
    <col min="5" max="5" width="14.77734375" bestFit="1" customWidth="1"/>
    <col min="6" max="6" width="8.6640625" bestFit="1" customWidth="1"/>
    <col min="7" max="7" width="14.77734375" bestFit="1" customWidth="1"/>
    <col min="8" max="8" width="8" bestFit="1" customWidth="1"/>
  </cols>
  <sheetData>
    <row r="1" spans="1:9" ht="21" x14ac:dyDescent="0.4">
      <c r="A1" s="107"/>
      <c r="B1" s="108" t="s">
        <v>78</v>
      </c>
      <c r="C1" s="109"/>
      <c r="D1" s="109"/>
      <c r="E1" s="109"/>
      <c r="F1" s="109"/>
      <c r="G1" s="109"/>
      <c r="H1" s="109"/>
      <c r="I1" s="110"/>
    </row>
    <row r="2" spans="1:9" x14ac:dyDescent="0.3">
      <c r="A2" s="97"/>
      <c r="B2" s="98"/>
      <c r="C2" s="98"/>
      <c r="D2" s="98"/>
      <c r="E2" s="98"/>
      <c r="F2" s="98"/>
      <c r="G2" s="98"/>
      <c r="H2" s="98"/>
      <c r="I2" s="99"/>
    </row>
    <row r="3" spans="1:9" x14ac:dyDescent="0.3">
      <c r="A3" s="97"/>
      <c r="B3" s="98"/>
      <c r="C3" s="98"/>
      <c r="D3" s="98"/>
      <c r="E3" s="98"/>
      <c r="F3" s="98"/>
      <c r="G3" s="98"/>
      <c r="H3" s="98"/>
      <c r="I3" s="99"/>
    </row>
    <row r="4" spans="1:9" x14ac:dyDescent="0.3">
      <c r="A4" s="97"/>
      <c r="B4" s="98"/>
      <c r="C4" s="98"/>
      <c r="D4" s="98"/>
      <c r="E4" s="98"/>
      <c r="F4" s="98"/>
      <c r="G4" s="98"/>
      <c r="H4" s="98"/>
      <c r="I4" s="99"/>
    </row>
    <row r="5" spans="1:9" x14ac:dyDescent="0.3">
      <c r="A5" s="97"/>
      <c r="B5" s="98"/>
      <c r="C5" s="100"/>
      <c r="D5" s="98"/>
      <c r="E5" s="98"/>
      <c r="F5" s="98"/>
      <c r="G5" s="98"/>
      <c r="H5" s="98"/>
      <c r="I5" s="99"/>
    </row>
    <row r="6" spans="1:9" x14ac:dyDescent="0.3">
      <c r="A6" s="97"/>
      <c r="B6" s="98"/>
      <c r="C6" s="98"/>
      <c r="D6" s="98"/>
      <c r="E6" s="98"/>
      <c r="F6" s="98"/>
      <c r="G6" s="98"/>
      <c r="H6" s="98"/>
      <c r="I6" s="99"/>
    </row>
    <row r="7" spans="1:9" x14ac:dyDescent="0.3">
      <c r="A7" s="97"/>
      <c r="B7" s="98"/>
      <c r="C7" s="98"/>
      <c r="D7" s="98"/>
      <c r="E7" s="98"/>
      <c r="F7" s="98"/>
      <c r="G7" s="98"/>
      <c r="H7" s="98"/>
      <c r="I7" s="99"/>
    </row>
    <row r="8" spans="1:9" x14ac:dyDescent="0.3">
      <c r="A8" s="97"/>
      <c r="B8" s="98"/>
      <c r="C8" s="98"/>
      <c r="D8" s="98"/>
      <c r="E8" s="98"/>
      <c r="F8" s="98"/>
      <c r="G8" s="98"/>
      <c r="H8" s="98"/>
      <c r="I8" s="99"/>
    </row>
    <row r="9" spans="1:9" x14ac:dyDescent="0.3">
      <c r="A9" s="97"/>
      <c r="B9" s="98"/>
      <c r="C9" s="98"/>
      <c r="D9" s="98"/>
      <c r="E9" s="98"/>
      <c r="F9" s="98"/>
      <c r="G9" s="98"/>
      <c r="H9" s="98"/>
      <c r="I9" s="99"/>
    </row>
    <row r="10" spans="1:9" x14ac:dyDescent="0.3">
      <c r="A10" s="97"/>
      <c r="B10" s="98"/>
      <c r="C10" s="98"/>
      <c r="D10" s="98"/>
      <c r="E10" s="98"/>
      <c r="F10" s="98"/>
      <c r="G10" s="98"/>
      <c r="H10" s="98"/>
      <c r="I10" s="99"/>
    </row>
    <row r="11" spans="1:9" x14ac:dyDescent="0.3">
      <c r="A11" s="97"/>
      <c r="B11" s="98"/>
      <c r="C11" s="98"/>
      <c r="D11" s="98"/>
      <c r="E11" s="98"/>
      <c r="F11" s="98"/>
      <c r="G11" s="98"/>
      <c r="H11" s="98"/>
      <c r="I11" s="99"/>
    </row>
    <row r="12" spans="1:9" x14ac:dyDescent="0.3">
      <c r="A12" s="97"/>
      <c r="B12" s="98"/>
      <c r="C12" s="98"/>
      <c r="D12" s="98"/>
      <c r="E12" s="98"/>
      <c r="F12" s="98"/>
      <c r="G12" s="98"/>
      <c r="H12" s="98"/>
      <c r="I12" s="99"/>
    </row>
    <row r="13" spans="1:9" x14ac:dyDescent="0.3">
      <c r="A13" s="97"/>
      <c r="B13" s="98"/>
      <c r="C13" s="98"/>
      <c r="D13" s="98"/>
      <c r="E13" s="98"/>
      <c r="F13" s="98"/>
      <c r="G13" s="98"/>
      <c r="H13" s="98"/>
      <c r="I13" s="99"/>
    </row>
    <row r="14" spans="1:9" x14ac:dyDescent="0.3">
      <c r="A14" s="97"/>
      <c r="B14" s="98"/>
      <c r="C14" s="98"/>
      <c r="D14" s="98"/>
      <c r="E14" s="98"/>
      <c r="F14" s="98"/>
      <c r="G14" s="98"/>
      <c r="H14" s="98"/>
      <c r="I14" s="99"/>
    </row>
    <row r="15" spans="1:9" x14ac:dyDescent="0.3">
      <c r="A15" s="97"/>
      <c r="B15" s="98"/>
      <c r="C15" s="98"/>
      <c r="D15" s="98"/>
      <c r="E15" s="98"/>
      <c r="F15" s="98"/>
      <c r="G15" s="98"/>
      <c r="H15" s="98"/>
      <c r="I15" s="99"/>
    </row>
    <row r="16" spans="1:9" x14ac:dyDescent="0.3">
      <c r="A16" s="97"/>
      <c r="B16" s="98"/>
      <c r="C16" s="98"/>
      <c r="D16" s="98"/>
      <c r="E16" s="98"/>
      <c r="F16" s="98"/>
      <c r="G16" s="98"/>
      <c r="H16" s="98"/>
      <c r="I16" s="99"/>
    </row>
    <row r="17" spans="1:9" x14ac:dyDescent="0.3">
      <c r="A17" s="97"/>
      <c r="B17" s="98"/>
      <c r="C17" s="98"/>
      <c r="D17" s="98"/>
      <c r="E17" s="98"/>
      <c r="F17" s="98"/>
      <c r="G17" s="98"/>
      <c r="H17" s="98"/>
      <c r="I17" s="99"/>
    </row>
    <row r="18" spans="1:9" x14ac:dyDescent="0.3">
      <c r="A18" s="97"/>
      <c r="B18" s="98"/>
      <c r="C18" s="98"/>
      <c r="D18" s="98"/>
      <c r="E18" s="98"/>
      <c r="F18" s="98"/>
      <c r="G18" s="98"/>
      <c r="H18" s="98"/>
      <c r="I18" s="99"/>
    </row>
    <row r="19" spans="1:9" x14ac:dyDescent="0.3">
      <c r="A19" s="97"/>
      <c r="B19" s="98"/>
      <c r="C19" s="98"/>
      <c r="D19" s="98"/>
      <c r="E19" s="98"/>
      <c r="F19" s="98"/>
      <c r="G19" s="98"/>
      <c r="H19" s="98"/>
      <c r="I19" s="99"/>
    </row>
    <row r="20" spans="1:9" x14ac:dyDescent="0.3">
      <c r="A20" s="97"/>
      <c r="B20" s="98"/>
      <c r="C20" s="98"/>
      <c r="D20" s="98"/>
      <c r="E20" s="98"/>
      <c r="F20" s="98"/>
      <c r="G20" s="98"/>
      <c r="H20" s="98"/>
      <c r="I20" s="99"/>
    </row>
    <row r="21" spans="1:9" ht="86.4" x14ac:dyDescent="0.3">
      <c r="A21" s="104" t="s">
        <v>18</v>
      </c>
      <c r="B21" s="105" t="s">
        <v>72</v>
      </c>
      <c r="C21" s="105" t="s">
        <v>73</v>
      </c>
      <c r="D21" s="105" t="s">
        <v>75</v>
      </c>
      <c r="E21" s="105" t="s">
        <v>77</v>
      </c>
      <c r="F21" s="98"/>
      <c r="G21" s="98"/>
      <c r="H21" s="98"/>
      <c r="I21" s="99"/>
    </row>
    <row r="22" spans="1:9" x14ac:dyDescent="0.3">
      <c r="A22" s="104" t="s">
        <v>8</v>
      </c>
      <c r="B22" s="104">
        <v>10</v>
      </c>
      <c r="C22" s="104">
        <v>70000</v>
      </c>
      <c r="D22" s="104">
        <v>4</v>
      </c>
      <c r="E22" s="106">
        <v>0.9</v>
      </c>
      <c r="F22" s="98"/>
      <c r="G22" s="98"/>
      <c r="H22" s="98"/>
      <c r="I22" s="99"/>
    </row>
    <row r="23" spans="1:9" x14ac:dyDescent="0.3">
      <c r="A23" s="104" t="s">
        <v>12</v>
      </c>
      <c r="B23" s="104">
        <v>9.1999999999999993</v>
      </c>
      <c r="C23" s="104">
        <v>64400.000000000007</v>
      </c>
      <c r="D23" s="104">
        <v>4.32</v>
      </c>
      <c r="E23" s="106">
        <v>0.9</v>
      </c>
      <c r="F23" s="98"/>
      <c r="G23" s="98"/>
      <c r="H23" s="98"/>
      <c r="I23" s="99"/>
    </row>
    <row r="24" spans="1:9" x14ac:dyDescent="0.3">
      <c r="A24" s="104" t="s">
        <v>16</v>
      </c>
      <c r="B24" s="104">
        <v>8.4</v>
      </c>
      <c r="C24" s="104">
        <v>58800</v>
      </c>
      <c r="D24" s="104">
        <v>4.6399999999999997</v>
      </c>
      <c r="E24" s="106">
        <v>0.95</v>
      </c>
      <c r="F24" s="98"/>
      <c r="G24" s="98"/>
      <c r="H24" s="98"/>
      <c r="I24" s="99"/>
    </row>
    <row r="25" spans="1:9" x14ac:dyDescent="0.3">
      <c r="A25" s="104" t="s">
        <v>19</v>
      </c>
      <c r="B25" s="104">
        <v>9.2000000000000011</v>
      </c>
      <c r="C25" s="104">
        <v>193200</v>
      </c>
      <c r="D25" s="104">
        <v>4.32</v>
      </c>
      <c r="E25" s="106">
        <v>0.91666666666666663</v>
      </c>
      <c r="F25" s="98"/>
      <c r="G25" s="98"/>
      <c r="H25" s="98"/>
      <c r="I25" s="99"/>
    </row>
    <row r="26" spans="1:9" ht="15" thickBot="1" x14ac:dyDescent="0.35">
      <c r="A26" s="101"/>
      <c r="B26" s="102"/>
      <c r="C26" s="102"/>
      <c r="D26" s="102"/>
      <c r="E26" s="102"/>
      <c r="F26" s="102"/>
      <c r="G26" s="102"/>
      <c r="H26" s="102"/>
      <c r="I26" s="103"/>
    </row>
    <row r="34" spans="1:8" x14ac:dyDescent="0.3">
      <c r="B34" s="85">
        <f>GETPIVOTDATA("Average of Order Fulfillment Time (days)",$A$21)</f>
        <v>9.2000000000000011</v>
      </c>
      <c r="C34" s="17">
        <f>GETPIVOTDATA("Sum of COGS (in thousands)",$A$21)</f>
        <v>193200</v>
      </c>
      <c r="D34" s="85">
        <f>GETPIVOTDATA("Average of Inventory Turnover Rate",$A$21)</f>
        <v>4.32</v>
      </c>
      <c r="E34" s="13">
        <f>GETPIVOTDATA("Average of On-time Delivery Rate (%)",$A$21)</f>
        <v>0.91666666666666663</v>
      </c>
    </row>
    <row r="36" spans="1:8" ht="72" x14ac:dyDescent="0.3">
      <c r="A36" s="45" t="s">
        <v>18</v>
      </c>
      <c r="B36" s="47" t="s">
        <v>72</v>
      </c>
      <c r="C36" s="45" t="s">
        <v>18</v>
      </c>
      <c r="D36" s="47" t="s">
        <v>73</v>
      </c>
      <c r="E36" s="45" t="s">
        <v>18</v>
      </c>
      <c r="F36" s="47" t="s">
        <v>74</v>
      </c>
      <c r="G36" s="45" t="s">
        <v>18</v>
      </c>
      <c r="H36" s="47" t="s">
        <v>76</v>
      </c>
    </row>
    <row r="37" spans="1:8" x14ac:dyDescent="0.3">
      <c r="A37" s="94" t="s">
        <v>8</v>
      </c>
      <c r="B37" s="46">
        <v>10</v>
      </c>
      <c r="C37" s="94" t="s">
        <v>8</v>
      </c>
      <c r="D37" s="46">
        <v>70000</v>
      </c>
      <c r="E37" s="94" t="s">
        <v>8</v>
      </c>
      <c r="F37" s="46">
        <v>4</v>
      </c>
      <c r="G37" s="94" t="s">
        <v>8</v>
      </c>
      <c r="H37" s="46">
        <v>0.9</v>
      </c>
    </row>
    <row r="38" spans="1:8" x14ac:dyDescent="0.3">
      <c r="A38" s="94" t="s">
        <v>12</v>
      </c>
      <c r="B38" s="46">
        <v>9.1999999999999993</v>
      </c>
      <c r="C38" s="94" t="s">
        <v>12</v>
      </c>
      <c r="D38" s="46">
        <v>64400.000000000007</v>
      </c>
      <c r="E38" s="94" t="s">
        <v>12</v>
      </c>
      <c r="F38" s="46">
        <v>4.32</v>
      </c>
      <c r="G38" s="94" t="s">
        <v>12</v>
      </c>
      <c r="H38" s="46">
        <v>0.9</v>
      </c>
    </row>
    <row r="39" spans="1:8" x14ac:dyDescent="0.3">
      <c r="A39" s="94" t="s">
        <v>16</v>
      </c>
      <c r="B39" s="46">
        <v>8.4</v>
      </c>
      <c r="C39" s="94" t="s">
        <v>16</v>
      </c>
      <c r="D39" s="46">
        <v>58800</v>
      </c>
      <c r="E39" s="94" t="s">
        <v>16</v>
      </c>
      <c r="F39" s="46">
        <v>4.6399999999999997</v>
      </c>
      <c r="G39" s="94" t="s">
        <v>16</v>
      </c>
      <c r="H39" s="46">
        <v>0.95</v>
      </c>
    </row>
    <row r="40" spans="1:8" x14ac:dyDescent="0.3">
      <c r="A40" s="46" t="s">
        <v>19</v>
      </c>
      <c r="B40" s="46">
        <v>9.2000000000000011</v>
      </c>
      <c r="C40" s="46" t="s">
        <v>19</v>
      </c>
      <c r="D40" s="46">
        <v>193200</v>
      </c>
      <c r="E40" s="46" t="s">
        <v>19</v>
      </c>
      <c r="F40" s="46">
        <v>12.96</v>
      </c>
      <c r="G40" s="46" t="s">
        <v>19</v>
      </c>
      <c r="H40" s="46">
        <v>2.75</v>
      </c>
    </row>
  </sheetData>
  <conditionalFormatting pivot="1" sqref="B22:B24">
    <cfRule type="colorScale" priority="10">
      <colorScale>
        <cfvo type="min"/>
        <cfvo type="percentile" val="50"/>
        <cfvo type="max"/>
        <color rgb="FFF8696B"/>
        <color rgb="FFFFEB84"/>
        <color rgb="FF63BE7B"/>
      </colorScale>
    </cfRule>
  </conditionalFormatting>
  <conditionalFormatting pivot="1" sqref="C22:C24">
    <cfRule type="colorScale" priority="9">
      <colorScale>
        <cfvo type="min"/>
        <cfvo type="percentile" val="50"/>
        <cfvo type="max"/>
        <color rgb="FFF8696B"/>
        <color rgb="FFFCFCFF"/>
        <color rgb="FF63BE7B"/>
      </colorScale>
    </cfRule>
  </conditionalFormatting>
  <conditionalFormatting pivot="1" sqref="D22:D24">
    <cfRule type="colorScale" priority="8">
      <colorScale>
        <cfvo type="min"/>
        <cfvo type="percentile" val="50"/>
        <cfvo type="max"/>
        <color rgb="FFF8696B"/>
        <color rgb="FFFFEB84"/>
        <color rgb="FF63BE7B"/>
      </colorScale>
    </cfRule>
  </conditionalFormatting>
  <conditionalFormatting pivot="1" sqref="E22:E24">
    <cfRule type="colorScale" priority="6">
      <colorScale>
        <cfvo type="min"/>
        <cfvo type="percentile" val="50"/>
        <cfvo type="max"/>
        <color rgb="FF63BE7B"/>
        <color rgb="FFFFEB84"/>
        <color rgb="FFF8696B"/>
      </colorScale>
    </cfRule>
  </conditionalFormatting>
  <conditionalFormatting pivot="1" sqref="B37:B39">
    <cfRule type="colorScale" priority="5">
      <colorScale>
        <cfvo type="min"/>
        <cfvo type="percentile" val="50"/>
        <cfvo type="max"/>
        <color rgb="FFF8696B"/>
        <color rgb="FFFFEB84"/>
        <color rgb="FF63BE7B"/>
      </colorScale>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FBC9-4760-48A6-974B-34EE5CE12480}">
  <dimension ref="A1:F11"/>
  <sheetViews>
    <sheetView workbookViewId="0">
      <selection activeCell="H8" sqref="H8"/>
    </sheetView>
  </sheetViews>
  <sheetFormatPr defaultRowHeight="14.4" x14ac:dyDescent="0.3"/>
  <cols>
    <col min="1" max="1" width="11.88671875" bestFit="1" customWidth="1"/>
    <col min="2" max="2" width="12.5546875" bestFit="1" customWidth="1"/>
    <col min="3" max="3" width="12.77734375" bestFit="1" customWidth="1"/>
    <col min="4" max="4" width="13.109375" bestFit="1" customWidth="1"/>
    <col min="5" max="5" width="12.44140625" bestFit="1" customWidth="1"/>
  </cols>
  <sheetData>
    <row r="1" spans="1:6" ht="43.2" x14ac:dyDescent="0.3">
      <c r="A1" s="1" t="s">
        <v>0</v>
      </c>
      <c r="B1" s="2" t="s">
        <v>32</v>
      </c>
      <c r="C1" s="2" t="s">
        <v>33</v>
      </c>
      <c r="D1" s="2" t="s">
        <v>34</v>
      </c>
      <c r="E1" s="3" t="s">
        <v>35</v>
      </c>
      <c r="F1" s="2" t="s">
        <v>66</v>
      </c>
    </row>
    <row r="2" spans="1:6" x14ac:dyDescent="0.3">
      <c r="A2" s="57" t="s">
        <v>8</v>
      </c>
      <c r="B2" s="58">
        <v>10</v>
      </c>
      <c r="C2" s="58">
        <v>70000</v>
      </c>
      <c r="D2" s="58">
        <v>4</v>
      </c>
      <c r="E2" s="59">
        <v>0.9</v>
      </c>
      <c r="F2" s="96" t="s">
        <v>24</v>
      </c>
    </row>
    <row r="3" spans="1:6" x14ac:dyDescent="0.3">
      <c r="A3" s="57" t="s">
        <v>9</v>
      </c>
      <c r="B3" s="58">
        <v>9.8000000000000007</v>
      </c>
      <c r="C3" s="58">
        <v>68600</v>
      </c>
      <c r="D3" s="58">
        <v>4.08</v>
      </c>
      <c r="E3" s="59">
        <v>0.9</v>
      </c>
      <c r="F3" s="96" t="s">
        <v>25</v>
      </c>
    </row>
    <row r="4" spans="1:6" x14ac:dyDescent="0.3">
      <c r="A4" s="57" t="s">
        <v>10</v>
      </c>
      <c r="B4" s="58">
        <v>9.6</v>
      </c>
      <c r="C4" s="58">
        <v>67200</v>
      </c>
      <c r="D4" s="58">
        <v>4.16</v>
      </c>
      <c r="E4" s="59">
        <v>0.9</v>
      </c>
      <c r="F4" s="96" t="s">
        <v>26</v>
      </c>
    </row>
    <row r="5" spans="1:6" x14ac:dyDescent="0.3">
      <c r="A5" s="57" t="s">
        <v>11</v>
      </c>
      <c r="B5" s="58">
        <v>9.4</v>
      </c>
      <c r="C5" s="58">
        <v>65800</v>
      </c>
      <c r="D5" s="58">
        <v>4.24</v>
      </c>
      <c r="E5" s="59">
        <v>0.9</v>
      </c>
      <c r="F5" s="96" t="s">
        <v>27</v>
      </c>
    </row>
    <row r="6" spans="1:6" x14ac:dyDescent="0.3">
      <c r="A6" s="57" t="s">
        <v>12</v>
      </c>
      <c r="B6" s="58">
        <v>9.1999999999999993</v>
      </c>
      <c r="C6" s="58">
        <v>64400.000000000007</v>
      </c>
      <c r="D6" s="58">
        <v>4.32</v>
      </c>
      <c r="E6" s="59">
        <v>0.9</v>
      </c>
      <c r="F6" s="96" t="s">
        <v>24</v>
      </c>
    </row>
    <row r="7" spans="1:6" x14ac:dyDescent="0.3">
      <c r="A7" s="57" t="s">
        <v>13</v>
      </c>
      <c r="B7" s="58">
        <v>9</v>
      </c>
      <c r="C7" s="58">
        <v>63000</v>
      </c>
      <c r="D7" s="58">
        <v>4.4000000000000004</v>
      </c>
      <c r="E7" s="59">
        <v>0.95</v>
      </c>
      <c r="F7" s="96" t="s">
        <v>25</v>
      </c>
    </row>
    <row r="8" spans="1:6" x14ac:dyDescent="0.3">
      <c r="A8" s="57" t="s">
        <v>14</v>
      </c>
      <c r="B8" s="58">
        <v>8.8000000000000007</v>
      </c>
      <c r="C8" s="58">
        <v>61600</v>
      </c>
      <c r="D8" s="58">
        <v>4.4800000000000004</v>
      </c>
      <c r="E8" s="59">
        <v>0.95</v>
      </c>
      <c r="F8" s="96" t="s">
        <v>26</v>
      </c>
    </row>
    <row r="9" spans="1:6" x14ac:dyDescent="0.3">
      <c r="A9" s="57" t="s">
        <v>15</v>
      </c>
      <c r="B9" s="58">
        <v>8.6</v>
      </c>
      <c r="C9" s="58">
        <v>60200</v>
      </c>
      <c r="D9" s="58">
        <v>4.5599999999999996</v>
      </c>
      <c r="E9" s="59">
        <v>0.95</v>
      </c>
      <c r="F9" s="96" t="s">
        <v>27</v>
      </c>
    </row>
    <row r="10" spans="1:6" x14ac:dyDescent="0.3">
      <c r="A10" s="57" t="s">
        <v>16</v>
      </c>
      <c r="B10" s="58">
        <v>8.4</v>
      </c>
      <c r="C10" s="58">
        <v>58800</v>
      </c>
      <c r="D10" s="58">
        <v>4.6399999999999997</v>
      </c>
      <c r="E10" s="59">
        <v>0.95</v>
      </c>
      <c r="F10" s="96" t="s">
        <v>24</v>
      </c>
    </row>
    <row r="11" spans="1:6" x14ac:dyDescent="0.3">
      <c r="A11" s="60" t="s">
        <v>17</v>
      </c>
      <c r="B11" s="61">
        <v>8.1999999999999993</v>
      </c>
      <c r="C11" s="61">
        <v>57400</v>
      </c>
      <c r="D11" s="61">
        <v>4.72</v>
      </c>
      <c r="E11" s="62">
        <v>0.95</v>
      </c>
      <c r="F11" s="96" t="s">
        <v>25</v>
      </c>
    </row>
  </sheetData>
  <phoneticPr fontId="6"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85391-E781-4FB9-9584-C8817015CD91}">
  <dimension ref="A1:M44"/>
  <sheetViews>
    <sheetView workbookViewId="0"/>
  </sheetViews>
  <sheetFormatPr defaultRowHeight="14.4" x14ac:dyDescent="0.3"/>
  <cols>
    <col min="1" max="1" width="18.21875" bestFit="1" customWidth="1"/>
    <col min="2" max="2" width="12.33203125" bestFit="1" customWidth="1"/>
    <col min="3" max="3" width="18.21875" bestFit="1" customWidth="1"/>
    <col min="4" max="4" width="11.44140625" bestFit="1" customWidth="1"/>
    <col min="5" max="5" width="15.33203125" bestFit="1" customWidth="1"/>
    <col min="6" max="6" width="18.109375" bestFit="1" customWidth="1"/>
    <col min="7" max="7" width="18.21875" bestFit="1" customWidth="1"/>
    <col min="8" max="8" width="11.44140625" bestFit="1" customWidth="1"/>
    <col min="9" max="9" width="18.21875" bestFit="1" customWidth="1"/>
    <col min="10" max="10" width="17" bestFit="1" customWidth="1"/>
    <col min="12" max="12" width="4.5546875" customWidth="1"/>
  </cols>
  <sheetData>
    <row r="1" spans="1:13" ht="23.4" x14ac:dyDescent="0.45">
      <c r="A1" s="129"/>
      <c r="B1" s="130"/>
      <c r="C1" s="128" t="s">
        <v>86</v>
      </c>
      <c r="D1" s="128"/>
      <c r="E1" s="128"/>
      <c r="F1" s="128"/>
      <c r="G1" s="128"/>
      <c r="H1" s="128"/>
      <c r="I1" s="126"/>
      <c r="J1" s="126"/>
      <c r="K1" s="126"/>
      <c r="L1" s="126"/>
      <c r="M1" s="127"/>
    </row>
    <row r="2" spans="1:13" x14ac:dyDescent="0.3">
      <c r="A2" s="115"/>
      <c r="B2" s="116"/>
      <c r="C2" s="116"/>
      <c r="D2" s="116"/>
      <c r="E2" s="116"/>
      <c r="F2" s="116"/>
      <c r="G2" s="116"/>
      <c r="H2" s="116"/>
      <c r="I2" s="116"/>
      <c r="J2" s="116"/>
      <c r="K2" s="116"/>
      <c r="L2" s="116"/>
      <c r="M2" s="117"/>
    </row>
    <row r="3" spans="1:13" x14ac:dyDescent="0.3">
      <c r="A3" s="115"/>
      <c r="B3" s="116"/>
      <c r="C3" s="116"/>
      <c r="D3" s="116"/>
      <c r="E3" s="116"/>
      <c r="F3" s="116"/>
      <c r="G3" s="116"/>
      <c r="H3" s="116"/>
      <c r="I3" s="116"/>
      <c r="J3" s="116"/>
      <c r="K3" s="116"/>
      <c r="L3" s="116"/>
      <c r="M3" s="117"/>
    </row>
    <row r="4" spans="1:13" x14ac:dyDescent="0.3">
      <c r="A4" s="115"/>
      <c r="B4" s="116"/>
      <c r="C4" s="116"/>
      <c r="D4" s="116"/>
      <c r="E4" s="116"/>
      <c r="F4" s="116"/>
      <c r="G4" s="116"/>
      <c r="H4" s="116"/>
      <c r="I4" s="116"/>
      <c r="J4" s="116"/>
      <c r="K4" s="116"/>
      <c r="L4" s="116"/>
      <c r="M4" s="117"/>
    </row>
    <row r="5" spans="1:13" x14ac:dyDescent="0.3">
      <c r="A5" s="115"/>
      <c r="B5" s="116"/>
      <c r="C5" s="116"/>
      <c r="D5" s="116"/>
      <c r="E5" s="116"/>
      <c r="F5" s="116"/>
      <c r="G5" s="116"/>
      <c r="H5" s="116"/>
      <c r="I5" s="116"/>
      <c r="J5" s="116"/>
      <c r="K5" s="116"/>
      <c r="L5" s="116"/>
      <c r="M5" s="117"/>
    </row>
    <row r="6" spans="1:13" x14ac:dyDescent="0.3">
      <c r="A6" s="115"/>
      <c r="B6" s="116"/>
      <c r="C6" s="116"/>
      <c r="D6" s="118"/>
      <c r="E6" s="116"/>
      <c r="F6" s="116"/>
      <c r="G6" s="116"/>
      <c r="H6" s="116"/>
      <c r="I6" s="116"/>
      <c r="J6" s="116"/>
      <c r="K6" s="116"/>
      <c r="L6" s="116"/>
      <c r="M6" s="117"/>
    </row>
    <row r="7" spans="1:13" x14ac:dyDescent="0.3">
      <c r="A7" s="115"/>
      <c r="B7" s="116"/>
      <c r="C7" s="116"/>
      <c r="D7" s="116"/>
      <c r="E7" s="116"/>
      <c r="F7" s="116"/>
      <c r="G7" s="116"/>
      <c r="H7" s="116"/>
      <c r="I7" s="116"/>
      <c r="J7" s="116"/>
      <c r="K7" s="116"/>
      <c r="L7" s="116"/>
      <c r="M7" s="117"/>
    </row>
    <row r="8" spans="1:13" x14ac:dyDescent="0.3">
      <c r="A8" s="115"/>
      <c r="B8" s="116"/>
      <c r="C8" s="116"/>
      <c r="D8" s="116"/>
      <c r="E8" s="116"/>
      <c r="F8" s="116"/>
      <c r="G8" s="116"/>
      <c r="H8" s="116"/>
      <c r="I8" s="116"/>
      <c r="J8" s="116"/>
      <c r="K8" s="116"/>
      <c r="L8" s="116"/>
      <c r="M8" s="117"/>
    </row>
    <row r="9" spans="1:13" x14ac:dyDescent="0.3">
      <c r="A9" s="115"/>
      <c r="B9" s="116"/>
      <c r="C9" s="116"/>
      <c r="D9" s="116"/>
      <c r="E9" s="116"/>
      <c r="F9" s="116"/>
      <c r="G9" s="116"/>
      <c r="H9" s="116"/>
      <c r="I9" s="116"/>
      <c r="J9" s="116"/>
      <c r="K9" s="116"/>
      <c r="L9" s="116"/>
      <c r="M9" s="117"/>
    </row>
    <row r="10" spans="1:13" x14ac:dyDescent="0.3">
      <c r="A10" s="115"/>
      <c r="B10" s="116"/>
      <c r="C10" s="116"/>
      <c r="D10" s="116"/>
      <c r="E10" s="116"/>
      <c r="F10" s="116"/>
      <c r="G10" s="116"/>
      <c r="H10" s="116"/>
      <c r="I10" s="116"/>
      <c r="J10" s="116"/>
      <c r="K10" s="116"/>
      <c r="L10" s="116"/>
      <c r="M10" s="117"/>
    </row>
    <row r="11" spans="1:13" x14ac:dyDescent="0.3">
      <c r="A11" s="115"/>
      <c r="B11" s="116"/>
      <c r="C11" s="116"/>
      <c r="D11" s="116"/>
      <c r="E11" s="116"/>
      <c r="F11" s="116"/>
      <c r="G11" s="116"/>
      <c r="H11" s="116"/>
      <c r="I11" s="116"/>
      <c r="J11" s="116"/>
      <c r="K11" s="116"/>
      <c r="L11" s="116"/>
      <c r="M11" s="117"/>
    </row>
    <row r="12" spans="1:13" x14ac:dyDescent="0.3">
      <c r="A12" s="115"/>
      <c r="B12" s="116"/>
      <c r="C12" s="116"/>
      <c r="D12" s="116"/>
      <c r="E12" s="116"/>
      <c r="F12" s="116"/>
      <c r="G12" s="116"/>
      <c r="H12" s="116"/>
      <c r="I12" s="116"/>
      <c r="J12" s="116"/>
      <c r="K12" s="116"/>
      <c r="L12" s="116"/>
      <c r="M12" s="117"/>
    </row>
    <row r="13" spans="1:13" x14ac:dyDescent="0.3">
      <c r="A13" s="115"/>
      <c r="B13" s="116"/>
      <c r="C13" s="116"/>
      <c r="D13" s="116"/>
      <c r="E13" s="116"/>
      <c r="F13" s="116"/>
      <c r="G13" s="116"/>
      <c r="H13" s="116"/>
      <c r="I13" s="116"/>
      <c r="J13" s="116"/>
      <c r="K13" s="116"/>
      <c r="L13" s="116"/>
      <c r="M13" s="117"/>
    </row>
    <row r="14" spans="1:13" x14ac:dyDescent="0.3">
      <c r="A14" s="115"/>
      <c r="B14" s="116"/>
      <c r="C14" s="116"/>
      <c r="D14" s="116"/>
      <c r="E14" s="116"/>
      <c r="F14" s="116"/>
      <c r="G14" s="116"/>
      <c r="H14" s="116"/>
      <c r="I14" s="116"/>
      <c r="J14" s="116"/>
      <c r="K14" s="116"/>
      <c r="L14" s="116"/>
      <c r="M14" s="117"/>
    </row>
    <row r="15" spans="1:13" x14ac:dyDescent="0.3">
      <c r="A15" s="115"/>
      <c r="B15" s="116"/>
      <c r="C15" s="116"/>
      <c r="D15" s="116"/>
      <c r="E15" s="116"/>
      <c r="F15" s="116"/>
      <c r="G15" s="116"/>
      <c r="H15" s="116"/>
      <c r="I15" s="116"/>
      <c r="J15" s="116"/>
      <c r="K15" s="116"/>
      <c r="L15" s="116"/>
      <c r="M15" s="117"/>
    </row>
    <row r="16" spans="1:13" x14ac:dyDescent="0.3">
      <c r="A16" s="115"/>
      <c r="B16" s="116"/>
      <c r="C16" s="116"/>
      <c r="D16" s="116"/>
      <c r="E16" s="116"/>
      <c r="F16" s="116"/>
      <c r="G16" s="116"/>
      <c r="H16" s="116"/>
      <c r="I16" s="116"/>
      <c r="J16" s="116"/>
      <c r="K16" s="116"/>
      <c r="L16" s="116"/>
      <c r="M16" s="117"/>
    </row>
    <row r="17" spans="1:13" x14ac:dyDescent="0.3">
      <c r="A17" s="115"/>
      <c r="B17" s="116"/>
      <c r="C17" s="116"/>
      <c r="D17" s="116"/>
      <c r="E17" s="116"/>
      <c r="F17" s="116"/>
      <c r="G17" s="116"/>
      <c r="H17" s="116"/>
      <c r="I17" s="116"/>
      <c r="J17" s="116"/>
      <c r="K17" s="116"/>
      <c r="L17" s="116"/>
      <c r="M17" s="117"/>
    </row>
    <row r="18" spans="1:13" x14ac:dyDescent="0.3">
      <c r="A18" s="115"/>
      <c r="B18" s="116"/>
      <c r="C18" s="116"/>
      <c r="D18" s="116"/>
      <c r="E18" s="116"/>
      <c r="F18" s="116"/>
      <c r="G18" s="116"/>
      <c r="H18" s="116"/>
      <c r="I18" s="116"/>
      <c r="J18" s="116"/>
      <c r="K18" s="116"/>
      <c r="L18" s="116"/>
      <c r="M18" s="117"/>
    </row>
    <row r="19" spans="1:13" x14ac:dyDescent="0.3">
      <c r="A19" s="115"/>
      <c r="B19" s="116"/>
      <c r="C19" s="116"/>
      <c r="D19" s="116"/>
      <c r="E19" s="116"/>
      <c r="F19" s="116"/>
      <c r="G19" s="116"/>
      <c r="H19" s="116"/>
      <c r="I19" s="116"/>
      <c r="J19" s="116"/>
      <c r="K19" s="116"/>
      <c r="L19" s="116"/>
      <c r="M19" s="117"/>
    </row>
    <row r="20" spans="1:13" x14ac:dyDescent="0.3">
      <c r="A20" s="115"/>
      <c r="B20" s="116"/>
      <c r="C20" s="116"/>
      <c r="D20" s="116"/>
      <c r="E20" s="116"/>
      <c r="F20" s="116"/>
      <c r="G20" s="116"/>
      <c r="H20" s="116"/>
      <c r="I20" s="116"/>
      <c r="J20" s="116"/>
      <c r="K20" s="116"/>
      <c r="L20" s="116"/>
      <c r="M20" s="117"/>
    </row>
    <row r="21" spans="1:13" x14ac:dyDescent="0.3">
      <c r="A21" s="115"/>
      <c r="B21" s="116"/>
      <c r="C21" s="116"/>
      <c r="D21" s="116"/>
      <c r="E21" s="116"/>
      <c r="F21" s="116"/>
      <c r="G21" s="116"/>
      <c r="H21" s="116"/>
      <c r="I21" s="116"/>
      <c r="J21" s="116"/>
      <c r="K21" s="116"/>
      <c r="L21" s="116"/>
      <c r="M21" s="117"/>
    </row>
    <row r="22" spans="1:13" ht="86.4" x14ac:dyDescent="0.3">
      <c r="A22" s="121" t="s">
        <v>18</v>
      </c>
      <c r="B22" s="121" t="s">
        <v>81</v>
      </c>
      <c r="C22" s="121" t="s">
        <v>82</v>
      </c>
      <c r="D22" s="121" t="s">
        <v>83</v>
      </c>
      <c r="E22" s="121" t="s">
        <v>84</v>
      </c>
      <c r="F22" s="121" t="s">
        <v>85</v>
      </c>
      <c r="G22" s="116"/>
      <c r="H22" s="116"/>
      <c r="I22" s="116"/>
      <c r="J22" s="116"/>
      <c r="K22" s="116"/>
      <c r="L22" s="116"/>
      <c r="M22" s="117"/>
    </row>
    <row r="23" spans="1:13" x14ac:dyDescent="0.3">
      <c r="A23" s="122" t="s">
        <v>9</v>
      </c>
      <c r="B23" s="123">
        <v>49.25</v>
      </c>
      <c r="C23" s="123">
        <v>4.2</v>
      </c>
      <c r="D23" s="123">
        <v>11</v>
      </c>
      <c r="E23" s="123">
        <v>541.75</v>
      </c>
      <c r="F23" s="124">
        <v>8.5279187817258892E-2</v>
      </c>
      <c r="G23" s="116"/>
      <c r="H23" s="116"/>
      <c r="I23" s="116"/>
      <c r="J23" s="116"/>
      <c r="K23" s="116"/>
      <c r="L23" s="116"/>
      <c r="M23" s="117"/>
    </row>
    <row r="24" spans="1:13" x14ac:dyDescent="0.3">
      <c r="A24" s="122" t="s">
        <v>13</v>
      </c>
      <c r="B24" s="123">
        <v>46.36</v>
      </c>
      <c r="C24" s="123">
        <v>5.1100000000000003</v>
      </c>
      <c r="D24" s="123">
        <v>16.11</v>
      </c>
      <c r="E24" s="123">
        <v>746.8596</v>
      </c>
      <c r="F24" s="124">
        <v>0.11022433132010355</v>
      </c>
      <c r="G24" s="116"/>
      <c r="H24" s="116"/>
      <c r="I24" s="116"/>
      <c r="J24" s="116"/>
      <c r="K24" s="116"/>
      <c r="L24" s="116"/>
      <c r="M24" s="117"/>
    </row>
    <row r="25" spans="1:13" x14ac:dyDescent="0.3">
      <c r="A25" s="122" t="s">
        <v>17</v>
      </c>
      <c r="B25" s="123">
        <v>43.64</v>
      </c>
      <c r="C25" s="123">
        <v>6.21</v>
      </c>
      <c r="D25" s="123">
        <v>23.58</v>
      </c>
      <c r="E25" s="123">
        <v>1029.0311999999999</v>
      </c>
      <c r="F25" s="124">
        <v>0.14230064161319889</v>
      </c>
      <c r="G25" s="116"/>
      <c r="H25" s="116"/>
      <c r="I25" s="116"/>
      <c r="J25" s="116"/>
      <c r="K25" s="116"/>
      <c r="L25" s="116"/>
      <c r="M25" s="117"/>
    </row>
    <row r="26" spans="1:13" x14ac:dyDescent="0.3">
      <c r="A26" s="125" t="s">
        <v>19</v>
      </c>
      <c r="B26" s="123">
        <v>46.416666666666664</v>
      </c>
      <c r="C26" s="123">
        <v>5.1733333333333329</v>
      </c>
      <c r="D26" s="123">
        <v>16.896666666666665</v>
      </c>
      <c r="E26" s="123">
        <v>2317.6408000000001</v>
      </c>
      <c r="F26" s="124">
        <v>0.11260138691685377</v>
      </c>
      <c r="G26" s="116"/>
      <c r="H26" s="116"/>
      <c r="I26" s="116"/>
      <c r="J26" s="116"/>
      <c r="K26" s="116"/>
      <c r="L26" s="116"/>
      <c r="M26" s="117"/>
    </row>
    <row r="27" spans="1:13" x14ac:dyDescent="0.3">
      <c r="A27" s="116"/>
      <c r="B27" s="116"/>
      <c r="C27" s="116"/>
      <c r="D27" s="116"/>
      <c r="E27" s="116"/>
      <c r="F27" s="116"/>
      <c r="G27" s="116"/>
      <c r="H27" s="116"/>
      <c r="I27" s="116"/>
      <c r="J27" s="116"/>
      <c r="K27" s="116"/>
      <c r="L27" s="116"/>
      <c r="M27" s="117"/>
    </row>
    <row r="28" spans="1:13" x14ac:dyDescent="0.3">
      <c r="A28" s="116"/>
      <c r="B28" s="116"/>
      <c r="C28" s="116"/>
      <c r="D28" s="116"/>
      <c r="E28" s="116"/>
      <c r="F28" s="116"/>
      <c r="G28" s="116"/>
      <c r="H28" s="116"/>
      <c r="I28" s="116"/>
      <c r="J28" s="116"/>
      <c r="K28" s="116"/>
      <c r="L28" s="116"/>
      <c r="M28" s="117"/>
    </row>
    <row r="29" spans="1:13" x14ac:dyDescent="0.3">
      <c r="A29" s="116"/>
      <c r="B29" s="116"/>
      <c r="C29" s="116"/>
      <c r="D29" s="116"/>
      <c r="E29" s="116"/>
      <c r="F29" s="116"/>
      <c r="G29" s="116"/>
      <c r="H29" s="116"/>
      <c r="I29" s="116"/>
      <c r="J29" s="116"/>
      <c r="K29" s="116"/>
      <c r="L29" s="116"/>
      <c r="M29" s="117"/>
    </row>
    <row r="30" spans="1:13" x14ac:dyDescent="0.3">
      <c r="A30" s="116"/>
      <c r="B30" s="116"/>
      <c r="C30" s="116"/>
      <c r="D30" s="116"/>
      <c r="E30" s="116"/>
      <c r="F30" s="116"/>
      <c r="G30" s="116"/>
      <c r="H30" s="116"/>
      <c r="I30" s="116"/>
      <c r="J30" s="116"/>
      <c r="K30" s="116"/>
      <c r="L30" s="116"/>
      <c r="M30" s="117"/>
    </row>
    <row r="31" spans="1:13" x14ac:dyDescent="0.3">
      <c r="A31" s="116"/>
      <c r="B31" s="116"/>
      <c r="C31" s="116"/>
      <c r="D31" s="116"/>
      <c r="E31" s="116"/>
      <c r="F31" s="116"/>
      <c r="G31" s="116"/>
      <c r="H31" s="116"/>
      <c r="I31" s="116"/>
      <c r="J31" s="116"/>
      <c r="K31" s="116"/>
      <c r="L31" s="116"/>
      <c r="M31" s="117"/>
    </row>
    <row r="32" spans="1:13" x14ac:dyDescent="0.3">
      <c r="A32" s="116"/>
      <c r="B32" s="116"/>
      <c r="C32" s="116"/>
      <c r="D32" s="116"/>
      <c r="E32" s="116"/>
      <c r="F32" s="116"/>
      <c r="G32" s="116"/>
      <c r="H32" s="116"/>
      <c r="I32" s="116"/>
      <c r="J32" s="116"/>
      <c r="K32" s="116"/>
      <c r="L32" s="116"/>
      <c r="M32" s="117"/>
    </row>
    <row r="33" spans="1:13" x14ac:dyDescent="0.3">
      <c r="A33" s="116"/>
      <c r="B33" s="116"/>
      <c r="C33" s="116"/>
      <c r="D33" s="116"/>
      <c r="E33" s="116"/>
      <c r="F33" s="116"/>
      <c r="G33" s="116"/>
      <c r="H33" s="116"/>
      <c r="I33" s="116"/>
      <c r="J33" s="116"/>
      <c r="K33" s="116"/>
      <c r="L33" s="116"/>
      <c r="M33" s="117"/>
    </row>
    <row r="34" spans="1:13" ht="15" thickBot="1" x14ac:dyDescent="0.35">
      <c r="A34" s="119"/>
      <c r="B34" s="119"/>
      <c r="C34" s="119"/>
      <c r="D34" s="119"/>
      <c r="E34" s="119"/>
      <c r="F34" s="119"/>
      <c r="G34" s="119"/>
      <c r="H34" s="119"/>
      <c r="I34" s="119"/>
      <c r="J34" s="119"/>
      <c r="K34" s="119"/>
      <c r="L34" s="119"/>
      <c r="M34" s="120"/>
    </row>
    <row r="35" spans="1:13" x14ac:dyDescent="0.3">
      <c r="B35" s="17">
        <f>GETPIVOTDATA("Average of CAC (in units)",$A$22)</f>
        <v>46.416666666666664</v>
      </c>
      <c r="C35" s="17">
        <f>GETPIVOTDATA("Average of ROAS (ratio)",$A$22)</f>
        <v>5.1733333333333329</v>
      </c>
      <c r="D35" s="17">
        <f>GETPIVOTDATA("Average of Social Media Engagement Rate (in units)",$A$22)</f>
        <v>16.896666666666665</v>
      </c>
      <c r="E35" s="17">
        <f>GETPIVOTDATA("Sum of Quarterly Revenue",$A$22)</f>
        <v>2317.6408000000001</v>
      </c>
      <c r="F35" s="85">
        <f>GETPIVOTDATA("Average of Cust_ Acquisition_Effncy(Ratio)",$A$22)</f>
        <v>0.11260138691685377</v>
      </c>
    </row>
    <row r="36" spans="1:13" x14ac:dyDescent="0.3">
      <c r="B36" s="17"/>
      <c r="C36" s="17"/>
      <c r="D36" s="17"/>
      <c r="E36" s="17"/>
      <c r="F36" s="85"/>
    </row>
    <row r="37" spans="1:13" x14ac:dyDescent="0.3">
      <c r="B37" s="17"/>
      <c r="C37" s="17"/>
      <c r="D37" s="17"/>
      <c r="E37" s="17"/>
      <c r="F37" s="85"/>
    </row>
    <row r="38" spans="1:13" x14ac:dyDescent="0.3">
      <c r="B38" s="17"/>
      <c r="C38" s="17"/>
      <c r="D38" s="17"/>
      <c r="E38" s="17"/>
      <c r="F38" s="85"/>
    </row>
    <row r="40" spans="1:13" ht="43.2" x14ac:dyDescent="0.3">
      <c r="A40" s="86" t="s">
        <v>18</v>
      </c>
      <c r="B40" s="81" t="s">
        <v>81</v>
      </c>
      <c r="C40" s="86" t="s">
        <v>18</v>
      </c>
      <c r="D40" s="81" t="s">
        <v>82</v>
      </c>
      <c r="E40" s="86" t="s">
        <v>18</v>
      </c>
      <c r="F40" s="81" t="s">
        <v>83</v>
      </c>
      <c r="G40" s="86" t="s">
        <v>18</v>
      </c>
      <c r="H40" s="81" t="s">
        <v>84</v>
      </c>
      <c r="I40" s="86" t="s">
        <v>18</v>
      </c>
      <c r="J40" s="81" t="s">
        <v>85</v>
      </c>
    </row>
    <row r="41" spans="1:13" x14ac:dyDescent="0.3">
      <c r="A41" s="112" t="s">
        <v>9</v>
      </c>
      <c r="B41" s="113">
        <v>49.25</v>
      </c>
      <c r="C41" s="112" t="s">
        <v>9</v>
      </c>
      <c r="D41" s="113">
        <v>4.2</v>
      </c>
      <c r="E41" s="112" t="s">
        <v>9</v>
      </c>
      <c r="F41" s="113">
        <v>11</v>
      </c>
      <c r="G41" s="112" t="s">
        <v>9</v>
      </c>
      <c r="H41" s="113">
        <v>541.75</v>
      </c>
      <c r="I41" s="112" t="s">
        <v>9</v>
      </c>
      <c r="J41" s="114">
        <v>8.5279187817258892E-2</v>
      </c>
    </row>
    <row r="42" spans="1:13" x14ac:dyDescent="0.3">
      <c r="A42" s="112" t="s">
        <v>13</v>
      </c>
      <c r="B42" s="113">
        <v>46.36</v>
      </c>
      <c r="C42" s="112" t="s">
        <v>13</v>
      </c>
      <c r="D42" s="113">
        <v>5.1100000000000003</v>
      </c>
      <c r="E42" s="112" t="s">
        <v>13</v>
      </c>
      <c r="F42" s="113">
        <v>16.11</v>
      </c>
      <c r="G42" s="112" t="s">
        <v>13</v>
      </c>
      <c r="H42" s="113">
        <v>746.8596</v>
      </c>
      <c r="I42" s="112" t="s">
        <v>13</v>
      </c>
      <c r="J42" s="114">
        <v>0.11022433132010355</v>
      </c>
    </row>
    <row r="43" spans="1:13" x14ac:dyDescent="0.3">
      <c r="A43" s="112" t="s">
        <v>17</v>
      </c>
      <c r="B43" s="113">
        <v>43.64</v>
      </c>
      <c r="C43" s="112" t="s">
        <v>17</v>
      </c>
      <c r="D43" s="113">
        <v>6.21</v>
      </c>
      <c r="E43" s="112" t="s">
        <v>17</v>
      </c>
      <c r="F43" s="113">
        <v>23.58</v>
      </c>
      <c r="G43" s="112" t="s">
        <v>17</v>
      </c>
      <c r="H43" s="113">
        <v>1029.0311999999999</v>
      </c>
      <c r="I43" s="112" t="s">
        <v>17</v>
      </c>
      <c r="J43" s="114">
        <v>0.14230064161319889</v>
      </c>
    </row>
    <row r="44" spans="1:13" x14ac:dyDescent="0.3">
      <c r="A44" s="47" t="s">
        <v>19</v>
      </c>
      <c r="B44" s="113">
        <v>46.416666666666664</v>
      </c>
      <c r="C44" s="47" t="s">
        <v>19</v>
      </c>
      <c r="D44" s="113">
        <v>5.1733333333333329</v>
      </c>
      <c r="E44" s="47" t="s">
        <v>19</v>
      </c>
      <c r="F44" s="113">
        <v>16.896666666666665</v>
      </c>
      <c r="G44" s="47" t="s">
        <v>19</v>
      </c>
      <c r="H44" s="113">
        <v>2317.6408000000001</v>
      </c>
      <c r="I44" s="47" t="s">
        <v>19</v>
      </c>
      <c r="J44" s="114">
        <v>0.11260138691685377</v>
      </c>
    </row>
  </sheetData>
  <conditionalFormatting pivot="1" sqref="E23:E25">
    <cfRule type="colorScale" priority="12">
      <colorScale>
        <cfvo type="min"/>
        <cfvo type="percentile" val="50"/>
        <cfvo type="max"/>
        <color rgb="FFF8696B"/>
        <color rgb="FFFCFCFF"/>
        <color rgb="FF63BE7B"/>
      </colorScale>
    </cfRule>
  </conditionalFormatting>
  <conditionalFormatting pivot="1" sqref="F23:F25">
    <cfRule type="colorScale" priority="11">
      <colorScale>
        <cfvo type="min"/>
        <cfvo type="percentile" val="50"/>
        <cfvo type="max"/>
        <color rgb="FFF8696B"/>
        <color rgb="FFFCFCFF"/>
        <color rgb="FF63BE7B"/>
      </colorScale>
    </cfRule>
  </conditionalFormatting>
  <conditionalFormatting pivot="1" sqref="D23:D25">
    <cfRule type="colorScale" priority="10">
      <colorScale>
        <cfvo type="min"/>
        <cfvo type="percentile" val="50"/>
        <cfvo type="max"/>
        <color rgb="FFF8696B"/>
        <color rgb="FFFCFCFF"/>
        <color rgb="FF63BE7B"/>
      </colorScale>
    </cfRule>
  </conditionalFormatting>
  <conditionalFormatting pivot="1" sqref="C23:C25">
    <cfRule type="colorScale" priority="9">
      <colorScale>
        <cfvo type="min"/>
        <cfvo type="percentile" val="50"/>
        <cfvo type="max"/>
        <color rgb="FFF8696B"/>
        <color rgb="FFFCFCFF"/>
        <color rgb="FF63BE7B"/>
      </colorScale>
    </cfRule>
  </conditionalFormatting>
  <conditionalFormatting pivot="1" sqref="B23:B25">
    <cfRule type="colorScale" priority="7">
      <colorScale>
        <cfvo type="min"/>
        <cfvo type="percentile" val="50"/>
        <cfvo type="max"/>
        <color rgb="FF63BE7B"/>
        <color rgb="FFFFEB84"/>
        <color rgb="FFF8696B"/>
      </colorScale>
    </cfRule>
  </conditionalFormatting>
  <conditionalFormatting pivot="1" sqref="B41:B43">
    <cfRule type="colorScale" priority="2">
      <colorScale>
        <cfvo type="min"/>
        <cfvo type="percentile" val="50"/>
        <cfvo type="max"/>
        <color rgb="FF63BE7B"/>
        <color rgb="FFFFEB84"/>
        <color rgb="FFF8696B"/>
      </colorScale>
    </cfRule>
  </conditionalFormatting>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B402-BAD4-4DEA-A672-622903DB910A}">
  <dimension ref="A1:G11"/>
  <sheetViews>
    <sheetView workbookViewId="0"/>
  </sheetViews>
  <sheetFormatPr defaultRowHeight="14.4" x14ac:dyDescent="0.3"/>
  <cols>
    <col min="4" max="4" width="13.21875" bestFit="1" customWidth="1"/>
    <col min="6" max="6" width="12.88671875" bestFit="1" customWidth="1"/>
  </cols>
  <sheetData>
    <row r="1" spans="1:7" ht="43.2" x14ac:dyDescent="0.3">
      <c r="A1" s="1" t="s">
        <v>0</v>
      </c>
      <c r="B1" s="2" t="s">
        <v>39</v>
      </c>
      <c r="C1" s="2" t="s">
        <v>40</v>
      </c>
      <c r="D1" s="3" t="s">
        <v>41</v>
      </c>
      <c r="E1" s="3" t="s">
        <v>79</v>
      </c>
      <c r="F1" s="3" t="s">
        <v>80</v>
      </c>
      <c r="G1" s="2" t="s">
        <v>66</v>
      </c>
    </row>
    <row r="2" spans="1:7" x14ac:dyDescent="0.3">
      <c r="A2" s="57" t="s">
        <v>8</v>
      </c>
      <c r="B2" s="58">
        <v>50</v>
      </c>
      <c r="C2" s="58">
        <v>4</v>
      </c>
      <c r="D2" s="64">
        <v>10</v>
      </c>
      <c r="E2" s="79">
        <f>Table3567[[#This Row],[CAC (in units)]]*Table3567[[#This Row],[Social Media Engagement Rate (in units)]]</f>
        <v>500</v>
      </c>
      <c r="F2" s="79">
        <f>Table3567[[#This Row],[ROAS (ratio)]]/Table3567[[#This Row],[CAC (in units)]]</f>
        <v>0.08</v>
      </c>
      <c r="G2" s="79" t="s">
        <v>24</v>
      </c>
    </row>
    <row r="3" spans="1:7" x14ac:dyDescent="0.3">
      <c r="A3" s="57" t="s">
        <v>9</v>
      </c>
      <c r="B3" s="58">
        <v>49.25</v>
      </c>
      <c r="C3" s="58">
        <v>4.2</v>
      </c>
      <c r="D3" s="64">
        <v>11</v>
      </c>
      <c r="E3" s="79">
        <f>Table3567[[#This Row],[CAC (in units)]]*Table3567[[#This Row],[Social Media Engagement Rate (in units)]]</f>
        <v>541.75</v>
      </c>
      <c r="F3" s="79">
        <f>Table3567[[#This Row],[ROAS (ratio)]]/Table3567[[#This Row],[CAC (in units)]]</f>
        <v>8.5279187817258892E-2</v>
      </c>
      <c r="G3" s="79" t="s">
        <v>25</v>
      </c>
    </row>
    <row r="4" spans="1:7" x14ac:dyDescent="0.3">
      <c r="A4" s="57" t="s">
        <v>10</v>
      </c>
      <c r="B4" s="58">
        <v>48.51</v>
      </c>
      <c r="C4" s="58">
        <v>4.41</v>
      </c>
      <c r="D4" s="64">
        <v>12.1</v>
      </c>
      <c r="E4" s="79">
        <f>Table3567[[#This Row],[CAC (in units)]]*Table3567[[#This Row],[Social Media Engagement Rate (in units)]]</f>
        <v>586.971</v>
      </c>
      <c r="F4" s="79">
        <f>Table3567[[#This Row],[ROAS (ratio)]]/Table3567[[#This Row],[CAC (in units)]]</f>
        <v>9.0909090909090912E-2</v>
      </c>
      <c r="G4" s="79" t="s">
        <v>26</v>
      </c>
    </row>
    <row r="5" spans="1:7" x14ac:dyDescent="0.3">
      <c r="A5" s="57" t="s">
        <v>11</v>
      </c>
      <c r="B5" s="58">
        <v>47.78</v>
      </c>
      <c r="C5" s="58">
        <v>4.63</v>
      </c>
      <c r="D5" s="64">
        <v>13.31</v>
      </c>
      <c r="E5" s="79">
        <f>Table3567[[#This Row],[CAC (in units)]]*Table3567[[#This Row],[Social Media Engagement Rate (in units)]]</f>
        <v>635.95180000000005</v>
      </c>
      <c r="F5" s="79">
        <f>Table3567[[#This Row],[ROAS (ratio)]]/Table3567[[#This Row],[CAC (in units)]]</f>
        <v>9.6902469652574291E-2</v>
      </c>
      <c r="G5" s="79" t="s">
        <v>27</v>
      </c>
    </row>
    <row r="6" spans="1:7" x14ac:dyDescent="0.3">
      <c r="A6" s="57" t="s">
        <v>12</v>
      </c>
      <c r="B6" s="58">
        <v>47.07</v>
      </c>
      <c r="C6" s="58">
        <v>4.8600000000000003</v>
      </c>
      <c r="D6" s="64">
        <v>14.64</v>
      </c>
      <c r="E6" s="79">
        <f>Table3567[[#This Row],[CAC (in units)]]*Table3567[[#This Row],[Social Media Engagement Rate (in units)]]</f>
        <v>689.10480000000007</v>
      </c>
      <c r="F6" s="79">
        <f>Table3567[[#This Row],[ROAS (ratio)]]/Table3567[[#This Row],[CAC (in units)]]</f>
        <v>0.10325047801147229</v>
      </c>
      <c r="G6" s="79" t="s">
        <v>24</v>
      </c>
    </row>
    <row r="7" spans="1:7" x14ac:dyDescent="0.3">
      <c r="A7" s="57" t="s">
        <v>13</v>
      </c>
      <c r="B7" s="58">
        <v>46.36</v>
      </c>
      <c r="C7" s="58">
        <v>5.1100000000000003</v>
      </c>
      <c r="D7" s="64">
        <v>16.11</v>
      </c>
      <c r="E7" s="79">
        <f>Table3567[[#This Row],[CAC (in units)]]*Table3567[[#This Row],[Social Media Engagement Rate (in units)]]</f>
        <v>746.8596</v>
      </c>
      <c r="F7" s="79">
        <f>Table3567[[#This Row],[ROAS (ratio)]]/Table3567[[#This Row],[CAC (in units)]]</f>
        <v>0.11022433132010355</v>
      </c>
      <c r="G7" s="79" t="s">
        <v>25</v>
      </c>
    </row>
    <row r="8" spans="1:7" x14ac:dyDescent="0.3">
      <c r="A8" s="57" t="s">
        <v>14</v>
      </c>
      <c r="B8" s="58">
        <v>45.67</v>
      </c>
      <c r="C8" s="58">
        <v>5.36</v>
      </c>
      <c r="D8" s="64">
        <v>17.72</v>
      </c>
      <c r="E8" s="79">
        <f>Table3567[[#This Row],[CAC (in units)]]*Table3567[[#This Row],[Social Media Engagement Rate (in units)]]</f>
        <v>809.27239999999995</v>
      </c>
      <c r="F8" s="79">
        <f>Table3567[[#This Row],[ROAS (ratio)]]/Table3567[[#This Row],[CAC (in units)]]</f>
        <v>0.11736369608057806</v>
      </c>
      <c r="G8" s="79" t="s">
        <v>26</v>
      </c>
    </row>
    <row r="9" spans="1:7" x14ac:dyDescent="0.3">
      <c r="A9" s="57" t="s">
        <v>15</v>
      </c>
      <c r="B9" s="58">
        <v>44.98</v>
      </c>
      <c r="C9" s="58">
        <v>5.63</v>
      </c>
      <c r="D9" s="64">
        <v>19.489999999999998</v>
      </c>
      <c r="E9" s="79">
        <f>Table3567[[#This Row],[CAC (in units)]]*Table3567[[#This Row],[Social Media Engagement Rate (in units)]]</f>
        <v>876.66019999999992</v>
      </c>
      <c r="F9" s="79">
        <f>Table3567[[#This Row],[ROAS (ratio)]]/Table3567[[#This Row],[CAC (in units)]]</f>
        <v>0.1251667407736772</v>
      </c>
      <c r="G9" s="79" t="s">
        <v>27</v>
      </c>
    </row>
    <row r="10" spans="1:7" x14ac:dyDescent="0.3">
      <c r="A10" s="57" t="s">
        <v>16</v>
      </c>
      <c r="B10" s="58">
        <v>44.31</v>
      </c>
      <c r="C10" s="58">
        <v>5.91</v>
      </c>
      <c r="D10" s="64">
        <v>21.44</v>
      </c>
      <c r="E10" s="79">
        <f>Table3567[[#This Row],[CAC (in units)]]*Table3567[[#This Row],[Social Media Engagement Rate (in units)]]</f>
        <v>950.0064000000001</v>
      </c>
      <c r="F10" s="79">
        <f>Table3567[[#This Row],[ROAS (ratio)]]/Table3567[[#This Row],[CAC (in units)]]</f>
        <v>0.13337846987136087</v>
      </c>
      <c r="G10" s="79" t="s">
        <v>24</v>
      </c>
    </row>
    <row r="11" spans="1:7" x14ac:dyDescent="0.3">
      <c r="A11" s="60" t="s">
        <v>17</v>
      </c>
      <c r="B11" s="61">
        <v>43.64</v>
      </c>
      <c r="C11" s="61">
        <v>6.21</v>
      </c>
      <c r="D11" s="66">
        <v>23.58</v>
      </c>
      <c r="E11" s="79">
        <f>Table3567[[#This Row],[CAC (in units)]]*Table3567[[#This Row],[Social Media Engagement Rate (in units)]]</f>
        <v>1029.0311999999999</v>
      </c>
      <c r="F11" s="79">
        <f>Table3567[[#This Row],[ROAS (ratio)]]/Table3567[[#This Row],[CAC (in units)]]</f>
        <v>0.14230064161319889</v>
      </c>
      <c r="G11" s="79" t="s">
        <v>25</v>
      </c>
    </row>
  </sheetData>
  <phoneticPr fontId="6"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1A060-76C1-4740-9762-933BDD800E15}">
  <dimension ref="A1:F11"/>
  <sheetViews>
    <sheetView workbookViewId="0">
      <selection activeCell="I18" sqref="I18"/>
    </sheetView>
  </sheetViews>
  <sheetFormatPr defaultRowHeight="14.4" x14ac:dyDescent="0.3"/>
  <sheetData>
    <row r="1" spans="1:6" ht="43.2" x14ac:dyDescent="0.3">
      <c r="A1" s="1" t="s">
        <v>0</v>
      </c>
      <c r="B1" s="2" t="s">
        <v>42</v>
      </c>
      <c r="C1" s="2" t="s">
        <v>43</v>
      </c>
      <c r="D1" s="2" t="s">
        <v>44</v>
      </c>
      <c r="E1" s="2" t="s">
        <v>45</v>
      </c>
      <c r="F1" s="3" t="s">
        <v>46</v>
      </c>
    </row>
    <row r="2" spans="1:6" x14ac:dyDescent="0.3">
      <c r="A2" s="57" t="s">
        <v>8</v>
      </c>
      <c r="B2" s="58">
        <v>10000</v>
      </c>
      <c r="C2" s="58">
        <v>5000</v>
      </c>
      <c r="D2" s="63">
        <v>0.99</v>
      </c>
      <c r="E2" s="67">
        <v>2</v>
      </c>
      <c r="F2" s="68">
        <v>2</v>
      </c>
    </row>
    <row r="3" spans="1:6" x14ac:dyDescent="0.3">
      <c r="A3" s="57" t="s">
        <v>9</v>
      </c>
      <c r="B3" s="58">
        <v>12000</v>
      </c>
      <c r="C3" s="58">
        <v>6250</v>
      </c>
      <c r="D3" s="63">
        <v>0.99099999999999999</v>
      </c>
      <c r="E3" s="67">
        <v>1.9</v>
      </c>
      <c r="F3" s="68">
        <v>2.2999999999999998</v>
      </c>
    </row>
    <row r="4" spans="1:6" x14ac:dyDescent="0.3">
      <c r="A4" s="57" t="s">
        <v>10</v>
      </c>
      <c r="B4" s="58">
        <v>14000</v>
      </c>
      <c r="C4" s="58">
        <v>7500</v>
      </c>
      <c r="D4" s="63">
        <v>0.99199999999999999</v>
      </c>
      <c r="E4" s="67">
        <v>1.8</v>
      </c>
      <c r="F4" s="68">
        <v>2.6</v>
      </c>
    </row>
    <row r="5" spans="1:6" x14ac:dyDescent="0.3">
      <c r="A5" s="57" t="s">
        <v>11</v>
      </c>
      <c r="B5" s="58">
        <v>16000</v>
      </c>
      <c r="C5" s="58">
        <v>8750</v>
      </c>
      <c r="D5" s="63">
        <v>0.99299999999999999</v>
      </c>
      <c r="E5" s="67">
        <v>1.7</v>
      </c>
      <c r="F5" s="68">
        <v>2.9</v>
      </c>
    </row>
    <row r="6" spans="1:6" x14ac:dyDescent="0.3">
      <c r="A6" s="57" t="s">
        <v>12</v>
      </c>
      <c r="B6" s="58">
        <v>18000</v>
      </c>
      <c r="C6" s="58">
        <v>10000</v>
      </c>
      <c r="D6" s="63">
        <v>0.99400000000000011</v>
      </c>
      <c r="E6" s="67">
        <v>1.6</v>
      </c>
      <c r="F6" s="68">
        <v>3.2</v>
      </c>
    </row>
    <row r="7" spans="1:6" x14ac:dyDescent="0.3">
      <c r="A7" s="57" t="s">
        <v>13</v>
      </c>
      <c r="B7" s="58">
        <v>20000</v>
      </c>
      <c r="C7" s="58">
        <v>11250</v>
      </c>
      <c r="D7" s="63">
        <v>0.995</v>
      </c>
      <c r="E7" s="67">
        <v>1.5</v>
      </c>
      <c r="F7" s="68">
        <v>3.5</v>
      </c>
    </row>
    <row r="8" spans="1:6" x14ac:dyDescent="0.3">
      <c r="A8" s="57" t="s">
        <v>14</v>
      </c>
      <c r="B8" s="58">
        <v>22000</v>
      </c>
      <c r="C8" s="58">
        <v>12500</v>
      </c>
      <c r="D8" s="63">
        <v>0.996</v>
      </c>
      <c r="E8" s="67">
        <v>1.4</v>
      </c>
      <c r="F8" s="68">
        <v>3.8</v>
      </c>
    </row>
    <row r="9" spans="1:6" x14ac:dyDescent="0.3">
      <c r="A9" s="57" t="s">
        <v>15</v>
      </c>
      <c r="B9" s="58">
        <v>24000</v>
      </c>
      <c r="C9" s="58">
        <v>13750</v>
      </c>
      <c r="D9" s="63">
        <v>0.997</v>
      </c>
      <c r="E9" s="67">
        <v>1.3</v>
      </c>
      <c r="F9" s="68">
        <v>4.0999999999999996</v>
      </c>
    </row>
    <row r="10" spans="1:6" x14ac:dyDescent="0.3">
      <c r="A10" s="57" t="s">
        <v>16</v>
      </c>
      <c r="B10" s="58">
        <v>26000</v>
      </c>
      <c r="C10" s="58">
        <v>15000</v>
      </c>
      <c r="D10" s="63">
        <v>0.998</v>
      </c>
      <c r="E10" s="67">
        <v>1.2</v>
      </c>
      <c r="F10" s="68">
        <v>4.4000000000000004</v>
      </c>
    </row>
    <row r="11" spans="1:6" x14ac:dyDescent="0.3">
      <c r="A11" s="60" t="s">
        <v>17</v>
      </c>
      <c r="B11" s="61">
        <v>28000</v>
      </c>
      <c r="C11" s="61">
        <v>16250</v>
      </c>
      <c r="D11" s="65">
        <v>0.99900000000000011</v>
      </c>
      <c r="E11" s="69">
        <v>1.1000000000000001</v>
      </c>
      <c r="F11" s="70">
        <v>4.7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CEO Pivot</vt:lpstr>
      <vt:lpstr>CEO</vt:lpstr>
      <vt:lpstr>CFO_Pivot</vt:lpstr>
      <vt:lpstr>CFO</vt:lpstr>
      <vt:lpstr>COO_Pivot</vt:lpstr>
      <vt:lpstr>COO</vt:lpstr>
      <vt:lpstr>CMO_Pivot</vt:lpstr>
      <vt:lpstr>CMO</vt:lpstr>
      <vt:lpstr>CTO</vt:lpstr>
      <vt:lpstr>CSO(Sale)</vt:lpstr>
      <vt:lpstr>CPO(Product)</vt:lpstr>
      <vt:lpstr>CCO</vt:lpstr>
      <vt:lpstr>CSO(Sustainable)</vt:lpstr>
      <vt:lpstr>CPO(People)</vt:lpstr>
      <vt:lpstr>CDO</vt:lpstr>
      <vt:lpstr>'CEO Pivot'!Print_Area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Dillip Meher</cp:lastModifiedBy>
  <dcterms:created xsi:type="dcterms:W3CDTF">2015-06-05T18:17:20Z</dcterms:created>
  <dcterms:modified xsi:type="dcterms:W3CDTF">2024-02-24T22:25:11Z</dcterms:modified>
</cp:coreProperties>
</file>