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8312\Downloads\"/>
    </mc:Choice>
  </mc:AlternateContent>
  <xr:revisionPtr revIDLastSave="0" documentId="13_ncr:1_{EFDC2D06-9907-48F3-9FBB-34E644CE57F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5" sheetId="5" r:id="rId2"/>
    <sheet name="Sheet10" sheetId="13" r:id="rId3"/>
    <sheet name="Sheet7" sheetId="10" r:id="rId4"/>
  </sheets>
  <calcPr calcId="191029" concurrentCalc="0"/>
  <pivotCaches>
    <pivotCache cacheId="9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Q2" i="1"/>
  <c r="Q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2" i="1"/>
  <c r="Q13" i="1"/>
  <c r="Q14" i="1"/>
  <c r="Q15" i="1"/>
  <c r="Q16" i="1"/>
  <c r="Q17" i="1"/>
  <c r="Q3" i="1"/>
  <c r="Q4" i="1"/>
  <c r="Q5" i="1"/>
  <c r="Q6" i="1"/>
  <c r="Q8" i="1"/>
  <c r="Q9" i="1"/>
  <c r="Q10" i="1"/>
  <c r="Q11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990" i="1"/>
  <c r="R3991" i="1"/>
  <c r="R399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" i="1"/>
  <c r="R4" i="1"/>
  <c r="R5" i="1"/>
  <c r="R6" i="1"/>
  <c r="R7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<sst xmlns="http://schemas.openxmlformats.org/spreadsheetml/2006/main" count="24801" uniqueCount="8380">
  <si>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</si>
  <si>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</si>
  <si>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</si>
  <si>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</si>
  <si>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</si>
  <si>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</si>
  <si>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</si>
  <si>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</si>
  <si>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</si>
  <si>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</si>
  <si>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</si>
  <si>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</si>
  <si>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</si>
  <si>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</si>
  <si>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</si>
  <si>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</si>
  <si>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</si>
  <si>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</si>
  <si>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</si>
  <si>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</si>
  <si>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</si>
  <si>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</si>
  <si>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</si>
  <si>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</si>
  <si>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</si>
  <si>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</si>
  <si>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</si>
  <si>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</si>
  <si>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</si>
  <si>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</si>
  <si>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</si>
  <si>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</si>
  <si>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</si>
  <si>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</si>
  <si>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</si>
  <si>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</si>
  <si>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</si>
  <si>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</si>
  <si>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</si>
  <si>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</si>
  <si>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</si>
  <si>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</si>
  <si>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</si>
  <si>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</si>
  <si>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</si>
  <si>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</si>
  <si>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</si>
  <si>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</si>
  <si>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</si>
  <si>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</si>
  <si>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</si>
  <si>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</si>
  <si>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</si>
  <si>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</si>
  <si>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</si>
  <si>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</si>
  <si>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</si>
  <si>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</si>
  <si>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</si>
  <si>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</si>
  <si>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</si>
  <si>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</si>
  <si>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</si>
  <si>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</si>
  <si>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</si>
  <si>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</si>
  <si>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</si>
  <si>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</si>
  <si>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</si>
  <si>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</si>
  <si>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</si>
  <si>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</si>
  <si>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</si>
  <si>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</si>
  <si>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</si>
  <si>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</si>
  <si>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</si>
  <si>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</si>
  <si>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</si>
  <si>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</si>
  <si>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</si>
  <si>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</si>
  <si>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</si>
  <si>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</si>
  <si>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</si>
  <si>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</si>
  <si>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</si>
  <si>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</si>
  <si>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</si>
  <si>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</si>
  <si>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</si>
  <si>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</si>
  <si>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</si>
  <si>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</si>
  <si>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</si>
  <si>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</si>
  <si>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</si>
  <si>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</si>
  <si>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</si>
  <si>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</si>
  <si>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</si>
  <si>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</si>
  <si>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</si>
  <si>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</si>
  <si>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</si>
  <si>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</si>
  <si>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</si>
  <si>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</si>
  <si>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</si>
  <si>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</si>
  <si>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</si>
  <si>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</si>
  <si>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</si>
  <si>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</si>
  <si>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</si>
  <si>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</si>
  <si>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</si>
  <si>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</si>
  <si>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</si>
  <si>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</si>
  <si>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</si>
  <si>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</si>
  <si>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</si>
  <si>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</si>
  <si>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</si>
  <si>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</si>
  <si>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</si>
  <si>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</si>
  <si>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</si>
  <si>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</si>
  <si>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</si>
  <si>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</si>
  <si>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</si>
  <si>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</si>
  <si>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</si>
  <si>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</si>
  <si>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</si>
  <si>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</si>
  <si>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</si>
  <si>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</si>
  <si>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</si>
  <si>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</si>
  <si>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</si>
  <si>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</si>
  <si>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</si>
  <si>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</si>
  <si>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</si>
  <si>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</si>
  <si>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</si>
  <si>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</si>
  <si>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</si>
  <si>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</si>
  <si>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</si>
  <si>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</si>
  <si>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</si>
  <si>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</si>
  <si>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</si>
  <si>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</si>
  <si>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</si>
  <si>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</si>
  <si>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</si>
  <si>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</si>
  <si>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</si>
  <si>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</si>
  <si>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</si>
  <si>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</si>
  <si>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</si>
  <si>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</si>
  <si>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</si>
  <si>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</si>
  <si>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</si>
  <si>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</si>
  <si>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</si>
  <si>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</si>
  <si>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</si>
  <si>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</si>
  <si>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</si>
  <si>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</si>
  <si>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</si>
  <si>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</si>
  <si>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</si>
  <si>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</si>
  <si>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</si>
  <si>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</si>
  <si>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</si>
  <si>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</si>
  <si>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</si>
  <si>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</si>
  <si>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</si>
  <si>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</si>
  <si>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</si>
  <si>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</si>
  <si>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</si>
  <si>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</si>
  <si>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</si>
  <si>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</si>
  <si>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</si>
  <si>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</si>
  <si>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</si>
  <si>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</si>
  <si>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</si>
  <si>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</si>
  <si>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</si>
  <si>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</si>
  <si>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</si>
  <si>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</si>
  <si>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</si>
  <si>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</si>
  <si>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</si>
  <si>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</si>
  <si>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</si>
  <si>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</si>
  <si>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</si>
  <si>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</si>
  <si>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</si>
  <si>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</si>
  <si>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</si>
  <si>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</si>
  <si>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</si>
  <si>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</si>
  <si>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</si>
  <si>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</si>
  <si>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</si>
  <si>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</si>
  <si>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</si>
  <si>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</si>
  <si>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</si>
  <si>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</si>
  <si>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</si>
  <si>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</si>
  <si>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</si>
  <si>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</si>
  <si>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</si>
  <si>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</si>
  <si>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</si>
  <si>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</si>
  <si>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</si>
  <si>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</si>
  <si>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</si>
  <si>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</si>
  <si>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</si>
  <si>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</si>
  <si>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</si>
  <si>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</si>
  <si>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</si>
  <si>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</si>
  <si>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</si>
  <si>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</si>
  <si>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</si>
  <si>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</si>
  <si>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</si>
  <si>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</si>
  <si>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</si>
  <si>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</si>
  <si>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</si>
  <si>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</si>
  <si>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</si>
  <si>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</si>
  <si>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</si>
  <si>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</si>
  <si>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</si>
  <si>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</si>
  <si>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</si>
  <si>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</si>
  <si>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</si>
  <si>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</si>
  <si>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</si>
  <si>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</si>
  <si>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</si>
  <si>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</si>
  <si>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</si>
  <si>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</si>
  <si>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</si>
  <si>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</si>
  <si>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</si>
  <si>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</si>
  <si>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</si>
  <si>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</si>
  <si>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</si>
  <si>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</si>
  <si>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</si>
  <si>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</si>
  <si>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</si>
  <si>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</si>
  <si>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</si>
  <si>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</si>
  <si>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</si>
  <si>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</si>
  <si>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</si>
  <si>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</si>
  <si>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</si>
  <si>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</si>
  <si>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</si>
  <si>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</si>
  <si>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</si>
  <si>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</si>
  <si>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</si>
  <si>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</si>
  <si>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</si>
  <si>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</si>
  <si>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</si>
  <si>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</si>
  <si>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</si>
  <si>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</si>
  <si>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</si>
  <si>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</si>
  <si>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</si>
  <si>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</si>
  <si>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</si>
  <si>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</si>
  <si>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</si>
  <si>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</si>
  <si>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</si>
  <si>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</si>
  <si>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</si>
  <si>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</si>
  <si>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</si>
  <si>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</si>
  <si>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</si>
  <si>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</si>
  <si>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</si>
  <si>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</si>
  <si>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</si>
  <si>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</si>
  <si>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</si>
  <si>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</si>
  <si>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</si>
  <si>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</si>
  <si>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</si>
  <si>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</si>
  <si>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</si>
  <si>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</si>
  <si>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</si>
  <si>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</si>
  <si>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</si>
  <si>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</si>
  <si>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</si>
  <si>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</si>
  <si>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</si>
  <si>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</si>
  <si>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</si>
  <si>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</si>
  <si>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</si>
  <si>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</si>
  <si>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</si>
  <si>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</si>
  <si>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</si>
  <si>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</si>
  <si>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</si>
  <si>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</si>
  <si>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</si>
  <si>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</si>
  <si>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</si>
  <si>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</si>
  <si>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</si>
  <si>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</si>
  <si>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</si>
  <si>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</si>
  <si>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</si>
  <si>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</si>
  <si>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</si>
  <si>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</si>
  <si>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</si>
  <si>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</si>
  <si>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</si>
  <si>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</si>
  <si>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</si>
  <si>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</si>
  <si>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</si>
  <si>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</si>
  <si>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</si>
  <si>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</si>
  <si>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</si>
  <si>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</si>
  <si>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</si>
  <si>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</si>
  <si>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</si>
  <si>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</si>
  <si>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</si>
  <si>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</si>
  <si>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</si>
  <si>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</si>
  <si>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</si>
  <si>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</si>
  <si>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</si>
  <si>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</si>
  <si>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</si>
  <si>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</si>
  <si>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</si>
  <si>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</si>
  <si>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</si>
  <si>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</si>
  <si>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</si>
  <si>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</si>
  <si>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</si>
  <si>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</si>
  <si>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</si>
  <si>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</si>
  <si>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</si>
  <si>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</si>
  <si>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</si>
  <si>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</si>
  <si>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</si>
  <si>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</si>
  <si>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</si>
  <si>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</si>
  <si>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</si>
  <si>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</si>
  <si>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</si>
  <si>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</si>
  <si>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</si>
  <si>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</si>
  <si>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</si>
  <si>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</si>
  <si>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</si>
  <si>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</si>
  <si>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</si>
  <si>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</si>
  <si>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</si>
  <si>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</si>
  <si>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</si>
  <si>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</si>
  <si>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</si>
  <si>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</si>
  <si>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</si>
  <si>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</si>
  <si>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</si>
  <si>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</si>
  <si>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</si>
  <si>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</si>
  <si>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</si>
  <si>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</si>
  <si>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</si>
  <si>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</si>
  <si>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</si>
  <si>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</si>
  <si>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</si>
  <si>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</si>
  <si>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</si>
  <si>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</si>
  <si>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</si>
  <si>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</si>
  <si>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</si>
  <si>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</si>
  <si>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</si>
  <si>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</si>
  <si>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</si>
  <si>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</si>
  <si>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</si>
  <si>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</si>
  <si>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</si>
  <si>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</si>
  <si>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</si>
  <si>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</si>
  <si>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</si>
  <si>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</si>
  <si>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</si>
  <si>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</si>
  <si>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</si>
  <si>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</si>
  <si>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</si>
  <si>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</si>
  <si>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</si>
  <si>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</si>
  <si>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</si>
  <si>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</si>
  <si>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</si>
  <si>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</si>
  <si>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</si>
  <si>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</si>
  <si>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</si>
  <si>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</si>
  <si>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</si>
  <si>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</si>
  <si>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</si>
  <si>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</si>
  <si>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</si>
  <si>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</si>
  <si>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</si>
  <si>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</si>
  <si>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</si>
  <si>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</si>
  <si>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</si>
  <si>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</si>
  <si>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</si>
  <si>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</si>
  <si>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</si>
  <si>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</si>
  <si>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</si>
  <si>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</si>
  <si>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</si>
  <si>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</si>
  <si>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</si>
  <si>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</si>
  <si>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</si>
  <si>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</si>
  <si>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</si>
  <si>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</si>
  <si>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</si>
  <si>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</si>
  <si>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</si>
  <si>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</si>
  <si>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</si>
  <si>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</si>
  <si>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</si>
  <si>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</si>
  <si>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</si>
  <si>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</si>
  <si>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</si>
  <si>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</si>
  <si>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</si>
  <si>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</si>
  <si>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</si>
  <si>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</si>
  <si>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</si>
  <si>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</si>
  <si>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</si>
  <si>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</si>
  <si>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</si>
  <si>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</si>
  <si>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</si>
  <si>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</si>
  <si>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</si>
  <si>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</si>
  <si>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</si>
  <si>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</si>
  <si>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</si>
  <si>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</si>
  <si>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</si>
  <si>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</si>
  <si>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</si>
  <si>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</si>
  <si>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</si>
  <si>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</si>
  <si>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</si>
  <si>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</si>
  <si>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</si>
  <si>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</si>
  <si>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</si>
  <si>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</si>
  <si>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</si>
  <si>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</si>
  <si>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</si>
  <si>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</si>
  <si>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</si>
  <si>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</si>
  <si>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</si>
  <si>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</si>
  <si>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</si>
  <si>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</si>
  <si>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</si>
  <si>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</si>
  <si>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</si>
  <si>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</si>
  <si>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</si>
  <si>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</si>
  <si>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</si>
  <si>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</si>
  <si>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</si>
  <si>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</si>
  <si>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</si>
  <si>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</si>
  <si>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</si>
  <si>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</si>
  <si>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</si>
  <si>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</si>
  <si>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</si>
  <si>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</si>
  <si>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</si>
  <si>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</si>
  <si>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</si>
  <si>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</si>
  <si>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</si>
  <si>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</si>
  <si>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</si>
  <si>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</si>
  <si>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</si>
  <si>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</si>
  <si>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</si>
  <si>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</si>
  <si>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</si>
  <si>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</si>
  <si>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</si>
  <si>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</si>
  <si>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</si>
  <si>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</si>
  <si>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</si>
  <si>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</si>
  <si>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</si>
  <si>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</si>
  <si>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</si>
  <si>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</si>
  <si>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</si>
  <si>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</si>
  <si>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</si>
  <si>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</si>
  <si>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</si>
  <si>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</si>
  <si>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</si>
  <si>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</si>
  <si>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</si>
  <si>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</si>
  <si>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</si>
  <si>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</si>
  <si>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</si>
  <si>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</si>
  <si>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</si>
  <si>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</si>
  <si>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</si>
  <si>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</si>
  <si>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</si>
  <si>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</si>
  <si>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</si>
  <si>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</si>
  <si>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</si>
  <si>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</si>
  <si>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</si>
  <si>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</si>
  <si>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</si>
  <si>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</si>
  <si>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</si>
  <si>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</si>
  <si>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</si>
  <si>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</si>
  <si>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</si>
  <si>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</si>
  <si>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</si>
  <si>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</si>
  <si>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</si>
  <si>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</si>
  <si>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</si>
  <si>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</si>
  <si>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</si>
  <si>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</si>
  <si>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</si>
  <si>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</si>
  <si>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</si>
  <si>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</si>
  <si>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</si>
  <si>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</si>
  <si>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</si>
  <si>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</si>
  <si>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</si>
  <si>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</si>
  <si>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</si>
  <si>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</si>
  <si>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</si>
  <si>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</si>
  <si>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</si>
  <si>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</si>
  <si>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</si>
  <si>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</si>
  <si>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</si>
  <si>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</si>
  <si>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</si>
  <si>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</si>
  <si>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</si>
  <si>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</si>
  <si>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</si>
  <si>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</si>
  <si>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</si>
  <si>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</si>
  <si>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</si>
  <si>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</si>
  <si>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</si>
  <si>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</si>
  <si>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</si>
  <si>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</si>
  <si>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</si>
  <si>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</si>
  <si>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</si>
  <si>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</si>
  <si>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</si>
  <si>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</si>
  <si>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</si>
  <si>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</si>
  <si>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</si>
  <si>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</si>
  <si>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</si>
  <si>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</si>
  <si>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</si>
  <si>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</si>
  <si>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</si>
  <si>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</si>
  <si>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</si>
  <si>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</si>
  <si>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</si>
  <si>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</si>
  <si>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</si>
  <si>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</si>
  <si>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</si>
  <si>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</si>
  <si>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</si>
  <si>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</si>
  <si>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</si>
  <si>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</si>
  <si>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</si>
  <si>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</si>
  <si>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</si>
  <si>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</si>
  <si>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</si>
  <si>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</si>
  <si>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</si>
  <si>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</si>
  <si>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</si>
  <si>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</si>
  <si>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</si>
  <si>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</si>
  <si>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</si>
  <si>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</si>
  <si>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</si>
  <si>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</si>
  <si>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</si>
  <si>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</si>
  <si>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</si>
  <si>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</si>
  <si>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</si>
  <si>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</si>
  <si>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</si>
  <si>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</si>
  <si>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</si>
  <si>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</si>
  <si>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</si>
  <si>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</si>
  <si>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</si>
  <si>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</si>
  <si>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</si>
  <si>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</si>
  <si>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</si>
  <si>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</si>
  <si>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</si>
  <si>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</si>
  <si>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</si>
  <si>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</si>
  <si>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</si>
  <si>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</si>
  <si>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</si>
  <si>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</si>
  <si>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</si>
  <si>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</si>
  <si>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</si>
  <si>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</si>
  <si>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</si>
  <si>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</si>
  <si>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</si>
  <si>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</si>
  <si>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</si>
  <si>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</si>
  <si>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</si>
  <si>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</si>
  <si>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</si>
  <si>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</si>
  <si>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</si>
  <si>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</si>
  <si>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</si>
  <si>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</si>
  <si>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</si>
  <si>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</si>
  <si>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</si>
  <si>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</si>
  <si>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</si>
  <si>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</si>
  <si>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</si>
  <si>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</si>
  <si>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</si>
  <si>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</si>
  <si>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</si>
  <si>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</si>
  <si>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</si>
  <si>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</si>
  <si>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</si>
  <si>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</si>
  <si>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</si>
  <si>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</si>
  <si>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</si>
  <si>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</si>
  <si>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</si>
  <si>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</si>
  <si>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</si>
  <si>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</si>
  <si>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</si>
  <si>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</si>
  <si>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</si>
  <si>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</si>
  <si>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</si>
  <si>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</si>
  <si>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</si>
  <si>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</si>
  <si>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</si>
  <si>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</si>
  <si>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</si>
  <si>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</si>
  <si>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</si>
  <si>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</si>
  <si>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</si>
  <si>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</si>
  <si>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</si>
  <si>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</si>
  <si>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</si>
  <si>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</si>
  <si>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</si>
  <si>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</si>
  <si>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</si>
  <si>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</si>
  <si>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</si>
  <si>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</si>
  <si>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</si>
  <si>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</si>
  <si>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</si>
  <si>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</si>
  <si>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</si>
  <si>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</si>
  <si>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</si>
  <si>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</si>
  <si>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</si>
  <si>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</si>
  <si>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</si>
  <si>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</si>
  <si>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</si>
  <si>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</si>
  <si>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</si>
  <si>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</si>
  <si>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</si>
  <si>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</si>
  <si>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</si>
  <si>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</si>
  <si>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</si>
  <si>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</si>
  <si>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</si>
  <si>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</si>
  <si>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</si>
  <si>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</si>
  <si>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</si>
  <si>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</si>
  <si>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</si>
  <si>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</si>
  <si>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</si>
  <si>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</si>
  <si>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</si>
  <si>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</si>
  <si>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</si>
  <si>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</si>
  <si>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</si>
  <si>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</si>
  <si>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</si>
  <si>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</si>
  <si>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</si>
  <si>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</si>
  <si>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</si>
  <si>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</si>
  <si>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</si>
  <si>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</si>
  <si>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</si>
  <si>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</si>
  <si>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</si>
  <si>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</si>
  <si>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</si>
  <si>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</si>
  <si>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</si>
  <si>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</si>
  <si>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</si>
  <si>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</si>
  <si>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</si>
  <si>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</si>
  <si>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</si>
  <si>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</si>
  <si>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</si>
  <si>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</si>
  <si>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</si>
  <si>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</si>
  <si>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</si>
  <si>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</si>
  <si>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</si>
  <si>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</si>
  <si>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</si>
  <si>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</si>
  <si>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</si>
  <si>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</si>
  <si>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</si>
  <si>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</si>
  <si>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</si>
  <si>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</si>
  <si>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</si>
  <si>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</si>
  <si>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</si>
  <si>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</si>
  <si>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</si>
  <si>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</si>
  <si>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</si>
  <si>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</si>
  <si>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</si>
  <si>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</si>
  <si>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</si>
  <si>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</si>
  <si>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</si>
  <si>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</si>
  <si>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</si>
  <si>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</si>
  <si>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</si>
  <si>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</si>
  <si>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</si>
  <si>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</si>
  <si>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</si>
  <si>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</si>
  <si>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</si>
  <si>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</si>
  <si>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</si>
  <si>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</si>
  <si>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</si>
  <si>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</si>
  <si>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</si>
  <si>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</si>
  <si>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</si>
  <si>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</si>
  <si>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</si>
  <si>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</si>
  <si>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</si>
  <si>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</si>
  <si>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</si>
  <si>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</si>
  <si>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</si>
  <si>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</si>
  <si>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</si>
  <si>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</si>
  <si>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</si>
  <si>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</si>
  <si>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</si>
  <si>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</si>
  <si>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</si>
  <si>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</si>
  <si>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</si>
  <si>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</si>
  <si>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</si>
  <si>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</si>
  <si>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</si>
  <si>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</si>
  <si>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</si>
  <si>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</si>
  <si>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</si>
  <si>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</si>
  <si>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</si>
  <si>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</si>
  <si>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</si>
  <si>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</si>
  <si>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</si>
  <si>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</si>
  <si>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</si>
  <si>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</si>
  <si>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</si>
  <si>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</si>
  <si>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</si>
  <si>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</si>
  <si>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</si>
  <si>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</si>
  <si>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</si>
  <si>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</si>
  <si>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</si>
  <si>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</si>
  <si>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</si>
  <si>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</si>
  <si>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</si>
  <si>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</si>
  <si>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</si>
  <si>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</si>
  <si>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</si>
  <si>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</si>
  <si>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</si>
  <si>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</si>
  <si>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</si>
  <si>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</si>
  <si>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</si>
  <si>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</si>
  <si>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</si>
  <si>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</si>
  <si>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</si>
  <si>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</si>
  <si>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</si>
  <si>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</si>
  <si>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</si>
  <si>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</si>
  <si>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</si>
  <si>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</si>
  <si>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</si>
  <si>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</si>
  <si>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</si>
  <si>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</si>
  <si>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</si>
  <si>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</si>
  <si>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</si>
  <si>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</si>
  <si>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</si>
  <si>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</si>
  <si>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</si>
  <si>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</si>
  <si>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</si>
  <si>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</si>
  <si>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</si>
  <si>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</si>
  <si>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</si>
  <si>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</si>
  <si>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</si>
  <si>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</si>
  <si>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</si>
  <si>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</si>
  <si>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</si>
  <si>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</si>
  <si>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</si>
  <si>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</si>
  <si>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</si>
  <si>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</si>
  <si>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</si>
  <si>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</si>
  <si>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</si>
  <si>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</si>
  <si>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</si>
  <si>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</si>
  <si>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</si>
  <si>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</si>
  <si>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</si>
  <si>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</si>
  <si>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</si>
  <si>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</si>
  <si>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</si>
  <si>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</si>
  <si>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</si>
  <si>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</si>
  <si>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</si>
  <si>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</si>
  <si>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</si>
  <si>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</si>
  <si>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</si>
  <si>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</si>
  <si>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</si>
  <si>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</si>
  <si>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</si>
  <si>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</si>
  <si>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</si>
  <si>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</si>
  <si>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</si>
  <si>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</si>
  <si>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</si>
  <si>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</si>
  <si>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</si>
  <si>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</si>
  <si>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</si>
  <si>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</si>
  <si>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</si>
  <si>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</si>
  <si>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</si>
  <si>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</si>
  <si>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</si>
  <si>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</si>
  <si>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</si>
  <si>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</si>
  <si>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</si>
  <si>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</si>
  <si>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</si>
  <si>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</si>
  <si>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</si>
  <si>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</si>
  <si>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</si>
  <si>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</si>
  <si>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</si>
  <si>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</si>
  <si>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</si>
  <si>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</si>
  <si>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</si>
  <si>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</si>
  <si>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</si>
  <si>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</si>
  <si>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</si>
  <si>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</si>
  <si>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</si>
  <si>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</si>
  <si>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</si>
  <si>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</si>
  <si>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</si>
  <si>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</si>
  <si>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</si>
  <si>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</si>
  <si>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</si>
  <si>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</si>
  <si>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</si>
  <si>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</si>
  <si>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</si>
  <si>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</si>
  <si>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</si>
  <si>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</si>
  <si>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</si>
  <si>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</si>
  <si>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</si>
  <si>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</si>
  <si>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</si>
  <si>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</si>
  <si>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</si>
  <si>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</si>
  <si>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</si>
  <si>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</si>
  <si>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</si>
  <si>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</si>
  <si>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</si>
  <si>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</si>
  <si>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</si>
  <si>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</si>
  <si>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</si>
  <si>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</si>
  <si>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</si>
  <si>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</si>
  <si>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</si>
  <si>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</si>
  <si>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</si>
  <si>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</si>
  <si>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</si>
  <si>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</si>
  <si>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</si>
  <si>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</si>
  <si>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</si>
  <si>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</si>
  <si>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</si>
  <si>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</si>
  <si>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</si>
  <si>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</si>
  <si>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</si>
  <si>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</si>
  <si>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</si>
  <si>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</si>
  <si>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</si>
  <si>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</si>
  <si>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</si>
  <si>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</si>
  <si>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</si>
  <si>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</si>
  <si>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</si>
  <si>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</si>
  <si>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</si>
  <si>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</si>
  <si>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</si>
  <si>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</si>
  <si>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</si>
  <si>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</si>
  <si>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</si>
  <si>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</si>
  <si>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</si>
  <si>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</si>
  <si>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</si>
  <si>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</si>
  <si>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</si>
  <si>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</si>
  <si>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</si>
  <si>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</si>
  <si>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</si>
  <si>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</si>
  <si>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</si>
  <si>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</si>
  <si>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</si>
  <si>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</si>
  <si>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</si>
  <si>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</si>
  <si>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</si>
  <si>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</si>
  <si>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</si>
  <si>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</si>
  <si>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</si>
  <si>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</si>
  <si>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</si>
  <si>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</si>
  <si>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</si>
  <si>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</si>
  <si>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</si>
  <si>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</si>
  <si>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</si>
  <si>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</si>
  <si>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</si>
  <si>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</si>
  <si>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</si>
  <si>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</si>
  <si>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</si>
  <si>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</si>
  <si>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</si>
  <si>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</si>
  <si>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</si>
  <si>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</si>
  <si>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</si>
  <si>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</si>
  <si>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</si>
  <si>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</si>
  <si>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</si>
  <si>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</si>
  <si>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</si>
  <si>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</si>
  <si>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</si>
  <si>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</si>
  <si>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</si>
  <si>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</si>
  <si>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</si>
  <si>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</si>
  <si>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</si>
  <si>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</si>
  <si>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</si>
  <si>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</si>
  <si>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</si>
  <si>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</si>
  <si>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</si>
  <si>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</si>
  <si>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</si>
  <si>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</si>
  <si>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</si>
  <si>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</si>
  <si>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</si>
  <si>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</si>
  <si>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</si>
  <si>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</si>
  <si>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</si>
  <si>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</si>
  <si>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</si>
  <si>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</si>
  <si>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</si>
  <si>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</si>
  <si>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</si>
  <si>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</si>
  <si>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</si>
  <si>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</si>
  <si>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</si>
  <si>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</si>
  <si>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</si>
  <si>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</si>
  <si>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</si>
  <si>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</si>
  <si>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</si>
  <si>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</si>
  <si>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</si>
  <si>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</si>
  <si>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</si>
  <si>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</si>
  <si>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</si>
  <si>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</si>
  <si>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</si>
  <si>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</si>
  <si>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</si>
  <si>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</si>
  <si>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</si>
  <si>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</si>
  <si>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</si>
  <si>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</si>
  <si>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</si>
  <si>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</si>
  <si>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</si>
  <si>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</si>
  <si>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</si>
  <si>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</si>
  <si>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</si>
  <si>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</si>
  <si>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</si>
  <si>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</si>
  <si>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</si>
  <si>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</si>
  <si>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</si>
  <si>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</si>
  <si>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</si>
  <si>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</si>
  <si>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</si>
  <si>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</si>
  <si>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</si>
  <si>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</si>
  <si>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</si>
  <si>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</si>
  <si>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</si>
  <si>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</si>
  <si>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</si>
  <si>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</si>
  <si>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</si>
  <si>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</si>
  <si>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</si>
  <si>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</si>
  <si>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</si>
  <si>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</si>
  <si>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</si>
  <si>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</si>
  <si>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</si>
  <si>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</si>
  <si>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</si>
  <si>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</si>
  <si>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</si>
  <si>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</si>
  <si>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</si>
  <si>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</si>
  <si>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</si>
  <si>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</si>
  <si>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</si>
  <si>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</si>
  <si>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</si>
  <si>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</si>
  <si>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</si>
  <si>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</si>
  <si>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</si>
  <si>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</si>
  <si>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</si>
  <si>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</si>
  <si>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</si>
  <si>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</si>
  <si>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</si>
  <si>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</si>
  <si>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</si>
  <si>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</si>
  <si>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</si>
  <si>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</si>
  <si>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</si>
  <si>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</si>
  <si>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</si>
  <si>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</si>
  <si>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</si>
  <si>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</si>
  <si>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</si>
  <si>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</si>
  <si>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</si>
  <si>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</si>
  <si>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</si>
  <si>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</si>
  <si>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</si>
  <si>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</si>
  <si>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</si>
  <si>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</si>
  <si>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</si>
  <si>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</si>
  <si>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</si>
  <si>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</si>
  <si>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</si>
  <si>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</si>
  <si>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</si>
  <si>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</si>
  <si>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</si>
  <si>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</si>
  <si>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</si>
  <si>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</si>
  <si>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</si>
  <si>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</si>
  <si>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</si>
  <si>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</si>
  <si>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</si>
  <si>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</si>
  <si>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</si>
  <si>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</si>
  <si>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</si>
  <si>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</si>
  <si>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</si>
  <si>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</si>
  <si>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</si>
  <si>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</si>
  <si>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</si>
  <si>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</si>
  <si>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</si>
  <si>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</si>
  <si>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</si>
  <si>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</si>
  <si>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</si>
  <si>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</si>
  <si>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</si>
  <si>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</si>
  <si>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</si>
  <si>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</si>
  <si>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</si>
  <si>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</si>
  <si>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</si>
  <si>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</si>
  <si>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</si>
  <si>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</si>
  <si>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</si>
  <si>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</si>
  <si>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</si>
  <si>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</si>
  <si>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</si>
  <si>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</si>
  <si>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</si>
  <si>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</si>
  <si>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</si>
  <si>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</si>
  <si>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</si>
  <si>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</si>
  <si>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</si>
  <si>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</si>
  <si>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</si>
  <si>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</si>
  <si>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</si>
  <si>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</si>
  <si>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</si>
  <si>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</si>
  <si>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</si>
  <si>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</si>
  <si>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</si>
  <si>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</si>
  <si>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</si>
  <si>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</si>
  <si>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</si>
  <si>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</si>
  <si>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</si>
  <si>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</si>
  <si>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</si>
  <si>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</si>
  <si>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</si>
  <si>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</si>
  <si>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</si>
  <si>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</si>
  <si>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</si>
  <si>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</si>
  <si>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</si>
  <si>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</si>
  <si>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</si>
  <si>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</si>
  <si>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</si>
  <si>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</si>
  <si>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</si>
  <si>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</si>
  <si>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</si>
  <si>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</si>
  <si>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</si>
  <si>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</si>
  <si>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</si>
  <si>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</si>
  <si>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</si>
  <si>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</si>
  <si>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</si>
  <si>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</si>
  <si>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</si>
  <si>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</si>
  <si>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</si>
  <si>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</si>
  <si>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</si>
  <si>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</si>
  <si>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</si>
  <si>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</si>
  <si>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</si>
  <si>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</si>
  <si>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</si>
  <si>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</si>
  <si>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</si>
  <si>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</si>
  <si>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</si>
  <si>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</si>
  <si>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</si>
  <si>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</si>
  <si>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</si>
  <si>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</si>
  <si>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</si>
  <si>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</si>
  <si>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</si>
  <si>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</si>
  <si>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</si>
  <si>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</si>
  <si>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</si>
  <si>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</si>
  <si>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</si>
  <si>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</si>
  <si>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</si>
  <si>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</si>
  <si>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</si>
  <si>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</si>
  <si>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</si>
  <si>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</si>
  <si>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</si>
  <si>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</si>
  <si>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</si>
  <si>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</si>
  <si>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</si>
  <si>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</si>
  <si>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</si>
  <si>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</si>
  <si>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</si>
  <si>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</si>
  <si>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</si>
  <si>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</si>
  <si>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</si>
  <si>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</si>
  <si>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</si>
  <si>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</si>
  <si>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</si>
  <si>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</si>
  <si>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</si>
  <si>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</si>
  <si>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</si>
  <si>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</si>
  <si>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</si>
  <si>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</si>
  <si>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</si>
  <si>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</si>
  <si>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</si>
  <si>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</si>
  <si>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</si>
  <si>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</si>
  <si>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</si>
  <si>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</si>
  <si>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</si>
  <si>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</si>
  <si>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</si>
  <si>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</si>
  <si>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</si>
  <si>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</si>
  <si>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</si>
  <si>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</si>
  <si>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</si>
  <si>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</si>
  <si>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</si>
  <si>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</si>
  <si>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</si>
  <si>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</si>
  <si>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</si>
  <si>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</si>
  <si>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</si>
  <si>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</si>
  <si>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</si>
  <si>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</si>
  <si>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</si>
  <si>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</si>
  <si>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</si>
  <si>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</si>
  <si>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</si>
  <si>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</si>
  <si>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</si>
  <si>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</si>
  <si>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</si>
  <si>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</si>
  <si>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</si>
  <si>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</si>
  <si>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</si>
  <si>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</si>
  <si>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</si>
  <si>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</si>
  <si>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</si>
  <si>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</si>
  <si>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</si>
  <si>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</si>
  <si>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</si>
  <si>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</si>
  <si>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</si>
  <si>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</si>
  <si>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</si>
  <si>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</si>
  <si>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</si>
  <si>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</si>
  <si>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</si>
  <si>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</si>
  <si>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</si>
  <si>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</si>
  <si>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</si>
  <si>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</si>
  <si>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</si>
  <si>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</si>
  <si>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</si>
  <si>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</si>
  <si>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</si>
  <si>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</si>
  <si>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</si>
  <si>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</si>
  <si>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</si>
  <si>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</si>
  <si>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</si>
  <si>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</si>
  <si>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</si>
  <si>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</si>
  <si>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</si>
  <si>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</si>
  <si>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</si>
  <si>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</si>
  <si>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</si>
  <si>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</si>
  <si>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</si>
  <si>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</si>
  <si>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</si>
  <si>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</si>
  <si>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</si>
  <si>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</si>
  <si>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</si>
  <si>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</si>
  <si>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</si>
  <si>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</si>
  <si>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</si>
  <si>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</si>
  <si>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</si>
  <si>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</si>
  <si>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</si>
  <si>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</si>
  <si>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</si>
  <si>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</si>
  <si>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</si>
  <si>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</si>
  <si>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</si>
  <si>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</si>
  <si>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</si>
  <si>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</si>
  <si>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</si>
  <si>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</si>
  <si>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</si>
  <si>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</si>
  <si>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</si>
  <si>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</si>
  <si>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</si>
  <si>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</si>
  <si>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</si>
  <si>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</si>
  <si>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</si>
  <si>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</si>
  <si>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</si>
  <si>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</si>
  <si>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</si>
  <si>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</si>
  <si>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</si>
  <si>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</si>
  <si>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</si>
  <si>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</si>
  <si>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</si>
  <si>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</si>
  <si>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</si>
  <si>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</si>
  <si>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</si>
  <si>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</si>
  <si>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</si>
  <si>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</si>
  <si>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</si>
  <si>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</si>
  <si>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</si>
  <si>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</si>
  <si>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</si>
  <si>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</si>
  <si>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</si>
  <si>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</si>
  <si>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</si>
  <si>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</si>
  <si>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</si>
  <si>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</si>
  <si>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</si>
  <si>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</si>
  <si>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</si>
  <si>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</si>
  <si>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</si>
  <si>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</si>
  <si>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</si>
  <si>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</si>
  <si>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</si>
  <si>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</si>
  <si>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</si>
  <si>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</si>
  <si>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</si>
  <si>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</si>
  <si>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</si>
  <si>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</si>
  <si>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</si>
  <si>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</si>
  <si>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</si>
  <si>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</si>
  <si>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</si>
  <si>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</si>
  <si>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</si>
  <si>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</si>
  <si>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</si>
  <si>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</si>
  <si>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</si>
  <si>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</si>
  <si>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</si>
  <si>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</si>
  <si>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</si>
  <si>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</si>
  <si>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</si>
  <si>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</si>
  <si>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</si>
  <si>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</si>
  <si>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</si>
  <si>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</si>
  <si>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</si>
  <si>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</si>
  <si>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</si>
  <si>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</si>
  <si>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</si>
  <si>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</si>
  <si>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</si>
  <si>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</si>
  <si>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</si>
  <si>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</si>
  <si>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</si>
  <si>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</si>
  <si>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</si>
  <si>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</si>
  <si>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</si>
  <si>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</si>
  <si>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</si>
  <si>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</si>
  <si>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</si>
  <si>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</si>
  <si>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</si>
  <si>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</si>
  <si>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</si>
  <si>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</si>
  <si>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</si>
  <si>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</si>
  <si>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</si>
  <si>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</si>
  <si>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</si>
  <si>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</si>
  <si>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</si>
  <si>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</si>
  <si>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</si>
  <si>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</si>
  <si>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</si>
  <si>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</si>
  <si>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</si>
  <si>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</si>
  <si>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</si>
  <si>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</si>
  <si>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</si>
  <si>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</si>
  <si>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</si>
  <si>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</si>
  <si>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</si>
  <si>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</si>
  <si>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</si>
  <si>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</si>
  <si>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</si>
  <si>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</si>
  <si>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</si>
  <si>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</si>
  <si>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</si>
  <si>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</si>
  <si>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</si>
  <si>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</si>
  <si>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</si>
  <si>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</si>
  <si>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</si>
  <si>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</si>
  <si>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</si>
  <si>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</si>
  <si>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</si>
  <si>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</si>
  <si>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</si>
  <si>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</si>
  <si>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</si>
  <si>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</si>
  <si>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</si>
  <si>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</si>
  <si>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</si>
  <si>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</si>
  <si>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</si>
  <si>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</si>
  <si>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</si>
  <si>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</si>
  <si>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</si>
  <si>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</si>
  <si>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</si>
  <si>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</si>
  <si>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</si>
  <si>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</si>
  <si>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</si>
  <si>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</si>
  <si>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</si>
  <si>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</si>
  <si>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</si>
  <si>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</si>
  <si>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</si>
  <si>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</si>
  <si>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</si>
  <si>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</si>
  <si>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</si>
  <si>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</si>
  <si>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</si>
  <si>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</si>
  <si>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</si>
  <si>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</si>
  <si>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</si>
  <si>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</si>
  <si>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</si>
  <si>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</si>
  <si>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</si>
  <si>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</si>
  <si>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</si>
  <si>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</si>
  <si>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</si>
  <si>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</si>
  <si>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</si>
  <si>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</si>
  <si>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</si>
  <si>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</si>
  <si>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</si>
  <si>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</si>
  <si>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</si>
  <si>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</si>
  <si>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</si>
  <si>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</si>
  <si>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</si>
  <si>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</si>
  <si>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</si>
  <si>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</si>
  <si>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</si>
  <si>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</si>
  <si>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</si>
  <si>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</si>
  <si>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</si>
  <si>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</si>
  <si>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</si>
  <si>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</si>
  <si>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</si>
  <si>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</si>
  <si>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</si>
  <si>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</si>
  <si>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</si>
  <si>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</si>
  <si>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</si>
  <si>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</si>
  <si>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</si>
  <si>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</si>
  <si>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</si>
  <si>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</si>
  <si>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</si>
  <si>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</si>
  <si>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</si>
  <si>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</si>
  <si>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</si>
  <si>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</si>
  <si>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</si>
  <si>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</si>
  <si>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</si>
  <si>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</si>
  <si>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</si>
  <si>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</si>
  <si>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</si>
  <si>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</si>
  <si>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</si>
  <si>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</si>
  <si>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</si>
  <si>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</si>
  <si>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</si>
  <si>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</si>
  <si>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</si>
  <si>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</si>
  <si>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</si>
  <si>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</si>
  <si>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</si>
  <si>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</si>
  <si>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</si>
  <si>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</si>
  <si>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</si>
  <si>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</si>
  <si>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</si>
  <si>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</si>
  <si>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</si>
  <si>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</si>
  <si>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</si>
  <si>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</si>
  <si>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</si>
  <si>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</si>
  <si>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</si>
  <si>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</si>
  <si>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</si>
  <si>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</si>
  <si>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</si>
  <si>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</si>
  <si>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</si>
  <si>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</si>
  <si>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</si>
  <si>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</si>
  <si>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</si>
  <si>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</si>
  <si>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</si>
  <si>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</si>
  <si>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</si>
  <si>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</si>
  <si>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</si>
  <si>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</si>
  <si>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</si>
  <si>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</si>
  <si>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</si>
  <si>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</si>
  <si>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</si>
  <si>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</si>
  <si>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</si>
  <si>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</si>
  <si>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</si>
  <si>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</si>
  <si>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</si>
  <si>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</si>
  <si>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</si>
  <si>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</si>
  <si>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</si>
  <si>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</si>
  <si>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</si>
  <si>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</si>
  <si>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</si>
  <si>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</si>
  <si>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</si>
  <si>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</si>
  <si>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</si>
  <si>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</si>
  <si>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</si>
  <si>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</si>
  <si>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</si>
  <si>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</si>
  <si>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</si>
  <si>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</si>
  <si>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</si>
  <si>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</si>
  <si>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</si>
  <si>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</si>
  <si>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</si>
  <si>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</si>
  <si>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</si>
  <si>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</si>
  <si>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</si>
  <si>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</si>
  <si>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</si>
  <si>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</si>
  <si>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</si>
  <si>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</si>
  <si>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</si>
  <si>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</si>
  <si>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</si>
  <si>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</si>
  <si>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</si>
  <si>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</si>
  <si>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</si>
  <si>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</si>
  <si>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</si>
  <si>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</si>
  <si>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</si>
  <si>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</si>
  <si>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</si>
  <si>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</si>
  <si>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</si>
  <si>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</si>
  <si>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</si>
  <si>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</si>
  <si>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</si>
  <si>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</si>
  <si>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</si>
  <si>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</si>
  <si>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</si>
  <si>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</si>
  <si>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</si>
  <si>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</si>
  <si>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</si>
  <si>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</si>
  <si>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</si>
  <si>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</si>
  <si>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</si>
  <si>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</si>
  <si>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</si>
  <si>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</si>
  <si>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</si>
  <si>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</si>
  <si>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</si>
  <si>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</si>
  <si>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</si>
  <si>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</si>
  <si>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</si>
  <si>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</si>
  <si>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</si>
  <si>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</si>
  <si>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</si>
  <si>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</si>
  <si>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</si>
  <si>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</si>
  <si>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</si>
  <si>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</si>
  <si>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</si>
  <si>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</si>
  <si>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</si>
  <si>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</si>
  <si>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</si>
  <si>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</si>
  <si>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</si>
  <si>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</si>
  <si>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</si>
  <si>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</si>
  <si>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</si>
  <si>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</si>
  <si>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</si>
  <si>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</si>
  <si>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</si>
  <si>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</si>
  <si>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</si>
  <si>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</si>
  <si>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</si>
  <si>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</si>
  <si>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</si>
  <si>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</si>
  <si>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</si>
  <si>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</si>
  <si>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</si>
  <si>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</si>
  <si>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</si>
  <si>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</si>
  <si>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</si>
  <si>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</si>
  <si>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</si>
  <si>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</si>
  <si>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</si>
  <si>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</si>
  <si>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</si>
  <si>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</si>
  <si>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</si>
  <si>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</si>
  <si>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</si>
  <si>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</si>
  <si>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</si>
  <si>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</si>
  <si>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</si>
  <si>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</si>
  <si>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</si>
  <si>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</si>
  <si>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</si>
  <si>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</si>
  <si>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</si>
  <si>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</si>
  <si>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</si>
  <si>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</si>
  <si>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</si>
  <si>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</si>
  <si>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</si>
  <si>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</si>
  <si>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</si>
  <si>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</si>
  <si>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</si>
  <si>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</si>
  <si>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</si>
  <si>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</si>
  <si>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</si>
  <si>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</si>
  <si>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</si>
  <si>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</si>
  <si>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</si>
  <si>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</si>
  <si>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</si>
  <si>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</si>
  <si>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</si>
  <si>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</si>
  <si>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</si>
  <si>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</si>
  <si>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</si>
  <si>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</si>
  <si>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</si>
  <si>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</si>
  <si>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</si>
  <si>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</si>
  <si>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</si>
  <si>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</si>
  <si>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</si>
  <si>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</si>
  <si>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</si>
  <si>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</si>
  <si>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</si>
  <si>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</si>
  <si>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</si>
  <si>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</si>
  <si>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</si>
  <si>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</si>
  <si>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</si>
  <si>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</si>
  <si>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</si>
  <si>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</si>
  <si>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</si>
  <si>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</si>
  <si>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</si>
  <si>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</si>
  <si>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</si>
  <si>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</si>
  <si>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</si>
  <si>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</si>
  <si>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</si>
  <si>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</si>
  <si>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</si>
  <si>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</si>
  <si>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</si>
  <si>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</si>
  <si>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</si>
  <si>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</si>
  <si>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</si>
  <si>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</si>
  <si>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</si>
  <si>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</si>
  <si>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</si>
  <si>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</si>
  <si>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</si>
  <si>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</si>
  <si>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</si>
  <si>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</si>
  <si>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</si>
  <si>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</si>
  <si>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</si>
  <si>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</si>
  <si>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</si>
  <si>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</si>
  <si>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</si>
  <si>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</si>
  <si>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</si>
  <si>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</si>
  <si>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</si>
  <si>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</si>
  <si>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</si>
  <si>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</si>
  <si>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</si>
  <si>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</si>
  <si>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</si>
  <si>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</si>
  <si>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</si>
  <si>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</si>
  <si>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</si>
  <si>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</si>
  <si>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</si>
  <si>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</si>
  <si>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</si>
  <si>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</si>
  <si>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</si>
  <si>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</si>
  <si>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</si>
  <si>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</si>
  <si>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</si>
  <si>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</si>
  <si>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</si>
  <si>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</si>
  <si>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</si>
  <si>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</si>
  <si>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</si>
  <si>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</si>
  <si>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</si>
  <si>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</si>
  <si>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</si>
  <si>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</si>
  <si>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</si>
  <si>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</si>
  <si>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</si>
  <si>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</si>
  <si>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</si>
  <si>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</si>
  <si>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</si>
  <si>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</si>
  <si>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</si>
  <si>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</si>
  <si>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</si>
  <si>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</si>
  <si>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</si>
  <si>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</si>
  <si>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</si>
  <si>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</si>
  <si>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</si>
  <si>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</si>
  <si>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</si>
  <si>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</si>
  <si>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</si>
  <si>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</si>
  <si>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</si>
  <si>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</si>
  <si>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</si>
  <si>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</si>
  <si>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</si>
  <si>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</si>
  <si>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</si>
  <si>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</si>
  <si>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</si>
  <si>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</si>
  <si>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</si>
  <si>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</si>
  <si>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</si>
  <si>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</si>
  <si>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</si>
  <si>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</si>
  <si>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</si>
  <si>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</si>
  <si>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</si>
  <si>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</si>
  <si>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</si>
  <si>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</si>
  <si>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</si>
  <si>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</si>
  <si>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</si>
  <si>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</si>
  <si>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</si>
  <si>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</si>
  <si>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</si>
  <si>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</si>
  <si>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</si>
  <si>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</si>
  <si>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</si>
  <si>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</si>
  <si>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</si>
  <si>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</si>
  <si>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</si>
  <si>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</si>
  <si>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</si>
  <si>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</si>
  <si>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</si>
  <si>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</si>
  <si>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</si>
  <si>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</si>
  <si>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</si>
  <si>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</si>
  <si>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</si>
  <si>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</si>
  <si>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</si>
  <si>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</si>
  <si>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</si>
  <si>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</si>
  <si>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</si>
  <si>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</si>
  <si>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</si>
  <si>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</si>
  <si>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</si>
  <si>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</si>
  <si>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</si>
  <si>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</si>
  <si>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</si>
  <si>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</si>
  <si>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</si>
  <si>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</si>
  <si>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</si>
  <si>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</si>
  <si>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</si>
  <si>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</si>
  <si>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</si>
  <si>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</si>
  <si>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</si>
  <si>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</si>
  <si>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</si>
  <si>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</si>
  <si>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</si>
  <si>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</si>
  <si>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</si>
  <si>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</si>
  <si>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</si>
  <si>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</si>
  <si>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</si>
  <si>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</si>
  <si>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</si>
  <si>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</si>
  <si>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</si>
  <si>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</si>
  <si>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</si>
  <si>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</si>
  <si>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</si>
  <si>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</si>
  <si>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</si>
  <si>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</si>
  <si>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</si>
  <si>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</si>
  <si>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</si>
  <si>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</si>
  <si>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</si>
  <si>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</si>
  <si>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</si>
  <si>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</si>
  <si>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</si>
  <si>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</si>
  <si>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</si>
  <si>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</si>
  <si>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</si>
  <si>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</si>
  <si>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</si>
  <si>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</si>
  <si>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</si>
  <si>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</si>
  <si>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</si>
  <si>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</si>
  <si>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</si>
  <si>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</si>
  <si>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</si>
  <si>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</si>
  <si>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</si>
  <si>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</si>
  <si>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</si>
  <si>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</si>
  <si>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</si>
  <si>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</si>
  <si>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</si>
  <si>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</si>
  <si>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</si>
  <si>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</si>
  <si>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</si>
  <si>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</si>
  <si>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</si>
  <si>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</si>
  <si>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</si>
  <si>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</si>
  <si>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</si>
  <si>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</si>
  <si>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</si>
  <si>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</si>
  <si>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</si>
  <si>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</si>
  <si>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</si>
  <si>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</si>
  <si>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</si>
  <si>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</si>
  <si>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</si>
  <si>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</si>
  <si>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</si>
  <si>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</si>
  <si>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</si>
  <si>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</si>
  <si>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</si>
  <si>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</si>
  <si>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</si>
  <si>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</si>
  <si>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</si>
  <si>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</si>
  <si>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</si>
  <si>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</si>
  <si>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</si>
  <si>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</si>
  <si>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</si>
  <si>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</si>
  <si>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</si>
  <si>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</si>
  <si>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</si>
  <si>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</si>
  <si>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</si>
  <si>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</si>
  <si>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</si>
  <si>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</si>
  <si>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</si>
  <si>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</si>
  <si>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</si>
  <si>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</si>
  <si>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</si>
  <si>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</si>
  <si>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</si>
  <si>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</si>
  <si>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</si>
  <si>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</si>
  <si>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</si>
  <si>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</si>
  <si>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</si>
  <si>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</si>
  <si>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</si>
  <si>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</si>
  <si>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</si>
  <si>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</si>
  <si>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</si>
  <si>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</si>
  <si>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</si>
  <si>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</si>
  <si>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</si>
  <si>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</si>
  <si>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</si>
  <si>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</si>
  <si>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</si>
  <si>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</si>
  <si>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</si>
  <si>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</si>
  <si>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</si>
  <si>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</si>
  <si>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</si>
  <si>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</si>
  <si>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</si>
  <si>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</si>
  <si>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</si>
  <si>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</si>
  <si>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</si>
  <si>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</si>
  <si>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</si>
  <si>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</si>
  <si>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</si>
  <si>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</si>
  <si>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</si>
  <si>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</si>
  <si>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</si>
  <si>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</si>
  <si>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</si>
  <si>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</si>
  <si>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</si>
  <si>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</si>
  <si>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</si>
  <si>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</si>
  <si>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</si>
  <si>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</si>
  <si>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</si>
  <si>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</si>
  <si>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</si>
  <si>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</si>
  <si>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</si>
  <si>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</si>
  <si>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</si>
  <si>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</si>
  <si>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</si>
  <si>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</si>
  <si>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</si>
  <si>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</si>
  <si>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</si>
  <si>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</si>
  <si>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</si>
  <si>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</si>
  <si>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</si>
  <si>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</si>
  <si>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</si>
  <si>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</si>
  <si>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</si>
  <si>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</si>
  <si>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</si>
  <si>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</si>
  <si>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</si>
  <si>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</si>
  <si>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</si>
  <si>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</si>
  <si>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</si>
  <si>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</si>
  <si>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</si>
  <si>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</si>
  <si>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</si>
  <si>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</si>
  <si>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</si>
  <si>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</si>
  <si>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</si>
  <si>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</si>
  <si>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</si>
  <si>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</si>
  <si>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</si>
  <si>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</si>
  <si>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</si>
  <si>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</si>
  <si>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</si>
  <si>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</si>
  <si>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</si>
  <si>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</si>
  <si>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</si>
  <si>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</si>
  <si>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</si>
  <si>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</si>
  <si>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</si>
  <si>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</si>
  <si>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</si>
  <si>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</si>
  <si>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</si>
  <si>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</si>
  <si>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</si>
  <si>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</si>
  <si>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</si>
  <si>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</si>
  <si>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</si>
  <si>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</si>
  <si>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</si>
  <si>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</si>
  <si>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</si>
  <si>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</si>
  <si>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</si>
  <si>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</si>
  <si>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</si>
  <si>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</si>
  <si>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</si>
  <si>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</si>
  <si>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</si>
  <si>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</si>
  <si>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</si>
  <si>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</si>
  <si>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</si>
  <si>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</si>
  <si>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</si>
  <si>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</si>
  <si>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</si>
  <si>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</si>
  <si>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</si>
  <si>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</si>
  <si>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</si>
  <si>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</si>
  <si>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</si>
  <si>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</si>
  <si>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</si>
  <si>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</si>
  <si>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</si>
  <si>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</si>
  <si>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</si>
  <si>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</si>
  <si>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</si>
  <si>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</si>
  <si>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</si>
  <si>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</si>
  <si>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</si>
  <si>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</si>
  <si>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</si>
  <si>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</si>
  <si>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</si>
  <si>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</si>
  <si>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</si>
  <si>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</si>
  <si>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</si>
  <si>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</si>
  <si>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</si>
  <si>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</si>
  <si>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</si>
  <si>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</si>
  <si>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</si>
  <si>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</si>
  <si>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</si>
  <si>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</si>
  <si>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</si>
  <si>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</si>
  <si>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</si>
  <si>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</si>
  <si>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</si>
  <si>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</si>
  <si>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</si>
  <si>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</si>
  <si>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</si>
  <si>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</si>
  <si>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</si>
  <si>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</si>
  <si>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</si>
  <si>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</si>
  <si>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</si>
  <si>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</si>
  <si>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</si>
  <si>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</si>
  <si>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</si>
  <si>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</si>
  <si>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</si>
  <si>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</si>
  <si>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</si>
  <si>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</si>
  <si>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</si>
  <si>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</si>
  <si>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</si>
  <si>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</si>
  <si>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</si>
  <si>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</si>
  <si>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</si>
  <si>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</si>
  <si>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</si>
  <si>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</si>
  <si>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</si>
  <si>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</si>
  <si>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</si>
  <si>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</si>
  <si>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</si>
  <si>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</si>
  <si>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</si>
  <si>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</si>
  <si>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</si>
  <si>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</si>
  <si>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</si>
  <si>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</si>
  <si>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</si>
  <si>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</si>
  <si>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</si>
  <si>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</si>
  <si>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</si>
  <si>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</si>
  <si>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</si>
  <si>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</si>
  <si>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</si>
  <si>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</si>
  <si>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</si>
  <si>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</si>
  <si>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</si>
  <si>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</si>
  <si>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</si>
  <si>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</si>
  <si>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</si>
  <si>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</si>
  <si>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</si>
  <si>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</si>
  <si>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</si>
  <si>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</si>
  <si>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</si>
  <si>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</si>
  <si>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</si>
  <si>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</si>
  <si>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</si>
  <si>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</si>
  <si>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</si>
  <si>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</si>
  <si>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</si>
  <si>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</si>
  <si>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</si>
  <si>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</si>
  <si>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</si>
  <si>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</si>
  <si>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</si>
  <si>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</si>
  <si>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</si>
  <si>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</si>
  <si>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</si>
  <si>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</si>
  <si>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</si>
  <si>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</si>
  <si>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</si>
  <si>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</si>
  <si>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</si>
  <si>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</si>
  <si>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</si>
  <si>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</si>
  <si>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</si>
  <si>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</si>
  <si>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</si>
  <si>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</si>
  <si>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</si>
  <si>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</si>
  <si>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</si>
  <si>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</si>
  <si>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</si>
  <si>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</si>
  <si>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</si>
  <si>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</si>
  <si>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</si>
  <si>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</si>
  <si>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</si>
  <si>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</si>
  <si>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</si>
  <si>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</si>
  <si>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</si>
  <si>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</si>
  <si>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</si>
  <si>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</si>
  <si>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</si>
  <si>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</si>
  <si>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</si>
  <si>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</si>
  <si>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</si>
  <si>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</si>
  <si>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</si>
  <si>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</si>
  <si>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</si>
  <si>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</si>
  <si>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</si>
  <si>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</si>
  <si>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</si>
  <si>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</si>
  <si>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</si>
  <si>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</si>
  <si>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</si>
  <si>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</si>
  <si>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</si>
  <si>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</si>
  <si>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</si>
  <si>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</si>
  <si>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</si>
  <si>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</si>
  <si>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</si>
  <si>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</si>
  <si>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</si>
  <si>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</si>
  <si>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</si>
  <si>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</si>
  <si>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</si>
  <si>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</si>
  <si>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</si>
  <si>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</si>
  <si>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</si>
  <si>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</si>
  <si>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</si>
  <si>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</si>
  <si>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</si>
  <si>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</si>
  <si>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</si>
  <si>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</si>
  <si>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</si>
  <si>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</si>
  <si>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</si>
  <si>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</si>
  <si>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</si>
  <si>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</si>
  <si>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</si>
  <si>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</si>
  <si>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</si>
  <si>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</si>
  <si>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</si>
  <si>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</si>
  <si>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</si>
  <si>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</si>
  <si>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</si>
  <si>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</si>
  <si>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</si>
  <si>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</si>
  <si>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</si>
  <si>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</si>
  <si>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</si>
  <si>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</si>
  <si>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</si>
  <si>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</si>
  <si>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</si>
  <si>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</si>
  <si>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</si>
  <si>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</si>
  <si>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</si>
  <si>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</si>
  <si>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</si>
  <si>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</si>
  <si>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</si>
  <si>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</si>
  <si>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</si>
  <si>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</si>
  <si>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</si>
  <si>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</si>
  <si>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</si>
  <si>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</si>
  <si>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</si>
  <si>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</si>
  <si>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</si>
  <si>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</si>
  <si>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</si>
  <si>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</si>
  <si>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</si>
  <si>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</si>
  <si>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</si>
  <si>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</si>
  <si>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</si>
  <si>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</si>
  <si>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</si>
  <si>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</si>
  <si>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</si>
  <si>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</si>
  <si>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</si>
  <si>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</si>
  <si>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</si>
  <si>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</si>
  <si>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</si>
  <si>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</si>
  <si>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</si>
  <si>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</si>
  <si>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</si>
  <si>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</si>
  <si>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</si>
  <si>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</si>
  <si>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</si>
  <si>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</si>
  <si>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</si>
  <si>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</si>
  <si>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</si>
  <si>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</si>
  <si>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</si>
  <si>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</si>
  <si>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</si>
  <si>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</si>
  <si>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</si>
  <si>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</si>
  <si>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</si>
  <si>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</si>
  <si>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</si>
  <si>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</si>
  <si>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</si>
  <si>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</si>
  <si>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</si>
  <si>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</si>
  <si>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</si>
  <si>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</si>
  <si>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</si>
  <si>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</si>
  <si>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</si>
  <si>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</si>
  <si>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</si>
  <si>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</si>
  <si>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</si>
  <si>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</si>
  <si>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</si>
  <si>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</si>
  <si>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</si>
  <si>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</si>
  <si>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</si>
  <si>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</si>
  <si>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</si>
  <si>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</si>
  <si>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</si>
  <si>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</si>
  <si>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</si>
  <si>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</si>
  <si>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</si>
  <si>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</si>
  <si>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</si>
  <si>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</si>
  <si>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</si>
  <si>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</si>
  <si>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</si>
  <si>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</si>
  <si>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</si>
  <si>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</si>
  <si>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</si>
  <si>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</si>
  <si>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</si>
  <si>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</si>
  <si>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</si>
  <si>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</si>
  <si>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</si>
  <si>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</si>
  <si>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</si>
  <si>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</si>
  <si>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</si>
  <si>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</si>
  <si>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</si>
  <si>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</si>
  <si>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</si>
  <si>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</si>
  <si>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</si>
  <si>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</si>
  <si>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</si>
  <si>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</si>
  <si>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</si>
  <si>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</si>
  <si>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</si>
  <si>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</si>
  <si>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</si>
  <si>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</si>
  <si>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</si>
  <si>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</si>
  <si>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</si>
  <si>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</si>
  <si>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</si>
  <si>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</si>
  <si>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</si>
  <si>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</si>
  <si>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</si>
  <si>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</si>
  <si>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</si>
  <si>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</si>
  <si>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</si>
  <si>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</si>
  <si>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</si>
  <si>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</si>
  <si>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</si>
  <si>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</si>
  <si>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</si>
  <si>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</si>
  <si>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</si>
  <si>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</si>
  <si>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</si>
  <si>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</si>
  <si>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</si>
  <si>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</si>
  <si>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</si>
  <si>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</si>
  <si>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</si>
  <si>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</si>
  <si>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</si>
  <si>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</si>
  <si>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</si>
  <si>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</si>
  <si>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</si>
  <si>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</si>
  <si>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</si>
  <si>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</si>
  <si>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</si>
  <si>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</si>
  <si>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</si>
  <si>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</si>
  <si>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</si>
  <si>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</si>
  <si>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</si>
  <si>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</si>
  <si>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</si>
  <si>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</si>
  <si>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</si>
  <si>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</si>
  <si>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</si>
  <si>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</si>
  <si>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</si>
  <si>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</si>
  <si>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</si>
  <si>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</si>
  <si>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</si>
  <si>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</si>
  <si>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</si>
  <si>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</si>
  <si>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</si>
  <si>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</si>
  <si>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</si>
  <si>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</si>
  <si>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</si>
  <si>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</si>
  <si>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</si>
  <si>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</si>
  <si>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</si>
  <si>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</si>
  <si>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</si>
  <si>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</si>
  <si>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</si>
  <si>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</si>
  <si>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</si>
  <si>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</si>
  <si>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</si>
  <si>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</si>
  <si>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</si>
  <si>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</si>
  <si>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</si>
  <si>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</si>
  <si>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</si>
  <si>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</si>
  <si>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</si>
  <si>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</si>
  <si>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</si>
  <si>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</si>
  <si>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</si>
  <si>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</si>
  <si>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</si>
  <si>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</si>
  <si>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</si>
  <si>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</si>
  <si>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</si>
  <si>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</si>
  <si>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</si>
  <si>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</si>
  <si>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</si>
  <si>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</si>
  <si>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</si>
  <si>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</si>
  <si>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</si>
  <si>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</si>
  <si>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</si>
  <si>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</si>
  <si>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</si>
  <si>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</si>
  <si>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</si>
  <si>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</si>
  <si>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</si>
  <si>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</si>
  <si>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</si>
  <si>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</si>
  <si>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</si>
  <si>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</si>
  <si>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</si>
  <si>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</si>
  <si>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</si>
  <si>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</si>
  <si>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</si>
  <si>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</si>
  <si>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</si>
  <si>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</si>
  <si>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</si>
  <si>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</si>
  <si>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</si>
  <si>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</si>
  <si>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</si>
  <si>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</si>
  <si>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</si>
  <si>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</si>
  <si>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</si>
  <si>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</si>
  <si>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</si>
  <si>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</si>
  <si>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</si>
  <si>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</si>
  <si>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</si>
  <si>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</si>
  <si>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</si>
  <si>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</si>
  <si>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</si>
  <si>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</si>
  <si>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</si>
  <si>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</si>
  <si>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</si>
  <si>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</si>
  <si>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</si>
  <si>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</si>
  <si>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</si>
  <si>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</si>
  <si>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</si>
  <si>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</si>
  <si>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</si>
  <si>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</si>
  <si>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</si>
  <si>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</si>
  <si>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</si>
  <si>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</si>
  <si>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</si>
  <si>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</si>
  <si>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</si>
  <si>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</si>
  <si>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</si>
  <si>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</si>
  <si>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</si>
  <si>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</si>
  <si>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</si>
  <si>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</si>
  <si>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</si>
  <si>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</si>
  <si>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</si>
  <si>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</si>
  <si>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</si>
  <si>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</si>
  <si>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</si>
  <si>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</si>
  <si>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</si>
  <si>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</si>
  <si>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</si>
  <si>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</si>
  <si>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</si>
  <si>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</si>
  <si>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</si>
  <si>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</si>
  <si>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</si>
  <si>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</si>
  <si>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</si>
  <si>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</si>
  <si>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</si>
  <si>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</si>
  <si>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</si>
  <si>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</si>
  <si>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</si>
  <si>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</si>
  <si>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</si>
  <si>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</si>
  <si>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</si>
  <si>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</si>
  <si>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</si>
  <si>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</si>
  <si>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</si>
  <si>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</si>
  <si>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</si>
  <si>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</si>
  <si>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</si>
  <si>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</si>
  <si>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</si>
  <si>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</si>
  <si>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</si>
  <si>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</si>
  <si>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</si>
  <si>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</si>
  <si>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</si>
  <si>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</si>
  <si>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</si>
  <si>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</si>
  <si>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</si>
  <si>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</si>
  <si>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</si>
  <si>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</si>
  <si>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</si>
  <si>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</si>
  <si>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</si>
  <si>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</si>
  <si>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</si>
  <si>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</si>
  <si>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</si>
  <si>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</si>
  <si>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</si>
  <si>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</si>
  <si>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</si>
  <si>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</si>
  <si>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</si>
  <si>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</si>
  <si>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</si>
  <si>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</si>
  <si>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</si>
  <si>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</si>
  <si>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</si>
  <si>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</si>
  <si>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</si>
  <si>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</si>
  <si>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</si>
  <si>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</si>
  <si>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</si>
  <si>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</si>
  <si>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</si>
  <si>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</si>
  <si>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</si>
  <si>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</si>
  <si>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</si>
  <si>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</si>
  <si>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</si>
  <si>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</si>
  <si>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</si>
  <si>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</si>
  <si>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</si>
  <si>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</si>
  <si>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</si>
  <si>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</si>
  <si>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</si>
  <si>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</si>
  <si>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</si>
  <si>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</si>
  <si>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</si>
  <si>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</si>
  <si>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</si>
  <si>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</si>
  <si>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</si>
  <si>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</si>
  <si>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</si>
  <si>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</si>
  <si>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</si>
  <si>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</si>
  <si>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</si>
  <si>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</si>
  <si>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</si>
  <si>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</si>
  <si>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</si>
  <si>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</si>
  <si>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</si>
  <si>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</si>
  <si>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</si>
  <si>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</si>
  <si>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</si>
  <si>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</si>
  <si>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</si>
  <si>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</si>
  <si>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</si>
  <si>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</si>
  <si>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</si>
  <si>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</si>
  <si>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</si>
  <si>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</si>
  <si>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</si>
  <si>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</si>
  <si>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</si>
  <si>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</si>
  <si>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</si>
  <si>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</si>
  <si>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</si>
  <si>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</si>
  <si>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</si>
  <si>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</si>
  <si>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</si>
  <si>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</si>
  <si>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</si>
  <si>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</si>
  <si>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</si>
  <si>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</si>
  <si>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</si>
  <si>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</si>
  <si>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</si>
  <si>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</si>
  <si>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</si>
  <si>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</si>
  <si>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</si>
  <si>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</si>
  <si>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</si>
  <si>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</si>
  <si>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</si>
  <si>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</si>
  <si>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</si>
  <si>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</si>
  <si>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</si>
  <si>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</si>
  <si>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</si>
  <si>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</si>
  <si>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</si>
  <si>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</si>
  <si>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</si>
  <si>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</si>
  <si>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</si>
  <si>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</si>
  <si>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</si>
  <si>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</si>
  <si>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</si>
  <si>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</si>
  <si>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</si>
  <si>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</si>
  <si>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</si>
  <si>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</si>
  <si>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</si>
  <si>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</si>
  <si>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</si>
  <si>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</si>
  <si>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</si>
  <si>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</si>
  <si>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</si>
  <si>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</si>
  <si>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</si>
  <si>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</si>
  <si>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</si>
  <si>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</si>
  <si>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</si>
  <si>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</si>
  <si>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</si>
  <si>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</si>
  <si>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</si>
  <si>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</si>
  <si>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</si>
  <si>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</si>
  <si>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</si>
  <si>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</si>
  <si>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</si>
  <si>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</si>
  <si>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</si>
  <si>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</si>
  <si>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</si>
  <si>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</si>
  <si>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</si>
  <si>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</si>
  <si>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</si>
  <si>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</si>
  <si>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</si>
  <si>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</si>
  <si>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</si>
  <si>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</si>
  <si>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</si>
  <si>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</si>
  <si>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</si>
  <si>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</si>
  <si>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</si>
  <si>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</si>
  <si>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</si>
  <si>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</si>
  <si>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</si>
  <si>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</si>
  <si>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</si>
  <si>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</si>
  <si>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</si>
  <si>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</si>
  <si>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</si>
  <si>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</si>
  <si>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</si>
  <si>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</si>
  <si>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</si>
  <si>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</si>
  <si>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</si>
  <si>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</si>
  <si>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</si>
  <si>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</si>
  <si>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</si>
  <si>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</si>
  <si>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</si>
  <si>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</si>
  <si>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</si>
  <si>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</si>
  <si>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</si>
  <si>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</si>
  <si>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</si>
  <si>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</si>
  <si>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</si>
  <si>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</si>
  <si>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</si>
  <si>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</si>
  <si>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</si>
  <si>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</si>
  <si>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</si>
  <si>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</si>
  <si>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</si>
  <si>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</si>
  <si>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</si>
  <si>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</si>
  <si>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</si>
  <si>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</si>
  <si>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</si>
  <si>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</si>
  <si>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</si>
  <si>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</si>
  <si>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</si>
  <si>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</si>
  <si>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</si>
  <si>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</si>
  <si>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</si>
  <si>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</si>
  <si>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</si>
  <si>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</si>
  <si>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</si>
  <si>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</si>
  <si>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</si>
  <si>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</si>
  <si>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</si>
  <si>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</si>
  <si>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</si>
  <si>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</si>
  <si>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</si>
  <si>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</si>
  <si>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</si>
  <si>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</si>
  <si>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</si>
  <si>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</si>
  <si>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</si>
  <si>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</si>
  <si>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</si>
  <si>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</si>
  <si>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</si>
  <si>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</si>
  <si>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</si>
  <si>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</si>
  <si>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</si>
  <si>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</si>
  <si>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</si>
  <si>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</si>
  <si>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</si>
  <si>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</si>
  <si>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</si>
  <si>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</si>
  <si>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</si>
  <si>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</si>
  <si>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</si>
  <si>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</si>
  <si>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</si>
  <si>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</si>
  <si>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</si>
  <si>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</si>
  <si>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</si>
  <si>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</si>
  <si>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</si>
  <si>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</si>
  <si>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</si>
  <si>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</si>
  <si>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</si>
  <si>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</si>
  <si>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</si>
  <si>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</si>
  <si>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</si>
  <si>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</si>
  <si>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</si>
  <si>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</si>
  <si>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</si>
  <si>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</si>
  <si>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</si>
  <si>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</si>
  <si>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</si>
  <si>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</si>
  <si>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</si>
  <si>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</si>
  <si>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</si>
  <si>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</si>
  <si>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</si>
  <si>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</si>
  <si>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</si>
  <si>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</si>
  <si>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</si>
  <si>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</si>
  <si>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</si>
  <si>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</si>
  <si>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</si>
  <si>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</si>
  <si>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</si>
  <si>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</si>
  <si>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</si>
  <si>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</si>
  <si>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</si>
  <si>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</si>
  <si>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</si>
  <si>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</si>
  <si>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</si>
  <si>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</si>
  <si>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</si>
  <si>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</si>
  <si>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</si>
  <si>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</si>
  <si>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</si>
  <si>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</si>
  <si>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</si>
  <si>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</si>
  <si>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</si>
  <si>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</si>
  <si>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</si>
  <si>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</si>
  <si>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</si>
  <si>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</si>
  <si>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</si>
  <si>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</si>
  <si>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</si>
  <si>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</si>
  <si>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</si>
  <si>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</si>
  <si>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</si>
  <si>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</si>
  <si>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</si>
  <si>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</si>
  <si>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</si>
  <si>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</si>
  <si>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</si>
  <si>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</si>
  <si>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</si>
  <si>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</si>
  <si>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</si>
  <si>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</si>
  <si>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</si>
  <si>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</si>
  <si>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</si>
  <si>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</si>
  <si>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</si>
  <si>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</si>
  <si>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</si>
  <si>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</si>
  <si>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</si>
  <si>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</si>
  <si>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</si>
  <si>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</si>
  <si>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</si>
  <si>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</si>
  <si>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</si>
  <si>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</si>
  <si>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</si>
  <si>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</si>
  <si>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</si>
  <si>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</si>
  <si>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</si>
  <si>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</si>
  <si>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</si>
  <si>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</si>
  <si>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</si>
  <si>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</si>
  <si>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</si>
  <si>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</si>
  <si>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</si>
  <si>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</si>
  <si>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</si>
  <si>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</si>
  <si>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</si>
  <si>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</si>
  <si>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</si>
  <si>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</si>
  <si>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</si>
  <si>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</si>
  <si>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</si>
  <si>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</si>
  <si>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</si>
  <si>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</si>
  <si>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</si>
  <si>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</si>
  <si>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</si>
  <si>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</si>
  <si>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</si>
  <si>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</si>
  <si>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</si>
  <si>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</si>
  <si>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</si>
  <si>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</si>
  <si>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</si>
  <si>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</si>
  <si>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</si>
  <si>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</si>
  <si>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</si>
  <si>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</si>
  <si>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</si>
  <si>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</si>
  <si>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</si>
  <si>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</si>
  <si>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</si>
  <si>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</si>
  <si>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</si>
  <si>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</si>
  <si>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</si>
  <si>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</si>
  <si>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</si>
  <si>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</si>
  <si>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</si>
  <si>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</si>
  <si>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</si>
  <si>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</si>
  <si>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</si>
  <si>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</si>
  <si>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</si>
  <si>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</si>
  <si>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</si>
  <si>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</si>
  <si>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</si>
  <si>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</si>
  <si>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</si>
  <si>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</si>
  <si>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</si>
  <si>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</si>
  <si>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</si>
  <si>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</si>
  <si>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</si>
  <si>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</si>
  <si>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</si>
  <si>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</si>
  <si>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</si>
  <si>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</si>
  <si>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</si>
  <si>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</si>
  <si>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</si>
  <si>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</si>
  <si>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</si>
  <si>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</si>
  <si>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</si>
  <si>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</si>
  <si>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</si>
  <si>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</si>
  <si>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</si>
  <si>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</si>
  <si>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</si>
  <si>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</si>
  <si>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</si>
  <si>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</si>
  <si>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</si>
  <si>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</si>
  <si>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</si>
  <si>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</si>
  <si>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</si>
  <si>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</si>
  <si>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</si>
  <si>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</si>
  <si>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</si>
  <si>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</si>
  <si>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</si>
  <si>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</si>
  <si>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</si>
  <si>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</si>
  <si>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</si>
  <si>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</si>
  <si>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</si>
  <si>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</si>
  <si>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</si>
  <si>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</si>
  <si>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</si>
  <si>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</si>
  <si>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</si>
  <si>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</si>
  <si>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</si>
  <si>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</si>
  <si>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</si>
  <si>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</si>
  <si>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</si>
  <si>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</si>
  <si>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</si>
  <si>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</si>
  <si>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</si>
  <si>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</si>
  <si>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</si>
  <si>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</si>
  <si>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</si>
  <si>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</si>
  <si>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</si>
  <si>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</si>
  <si>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</si>
  <si>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</si>
  <si>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</si>
  <si>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</si>
  <si>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</si>
  <si>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</si>
  <si>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</si>
  <si>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</si>
  <si>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</si>
  <si>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</si>
  <si>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</si>
  <si>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</si>
  <si>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</si>
  <si>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</si>
  <si>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</si>
  <si>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</si>
  <si>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</si>
  <si>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</si>
  <si>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</si>
  <si>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</si>
  <si>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</si>
  <si>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</si>
  <si>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</si>
  <si>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</si>
  <si>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</si>
  <si>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</si>
  <si>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</si>
  <si>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</si>
  <si>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</si>
  <si>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</si>
  <si>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</si>
  <si>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</si>
  <si>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</si>
  <si>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</si>
  <si>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</si>
  <si>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</si>
  <si>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</si>
  <si>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</si>
  <si>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</si>
  <si>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</si>
  <si>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</si>
  <si>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</si>
  <si>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</si>
  <si>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</si>
  <si>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</si>
  <si>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</si>
  <si>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</si>
  <si>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</si>
  <si>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</si>
  <si>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</si>
  <si>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</si>
  <si>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</si>
  <si>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</si>
  <si>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</si>
  <si>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</si>
  <si>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</si>
  <si>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</si>
  <si>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</si>
  <si>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</si>
  <si>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</si>
  <si>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</si>
  <si>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</si>
  <si>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</si>
  <si>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</si>
  <si>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</si>
  <si>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</si>
  <si>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</si>
  <si>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</si>
  <si>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</si>
  <si>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</si>
  <si>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</si>
  <si>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</si>
  <si>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</si>
  <si>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</si>
  <si>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</si>
  <si>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</si>
  <si>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</si>
  <si>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</si>
  <si>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</si>
  <si>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</si>
  <si>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</si>
  <si>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</si>
  <si>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</si>
  <si>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</si>
  <si>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</si>
  <si>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</si>
  <si>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</si>
  <si>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</si>
  <si>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</si>
  <si>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</si>
  <si>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</si>
  <si>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</si>
  <si>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</si>
  <si>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</si>
  <si>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</si>
  <si>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</si>
  <si>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</si>
  <si>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</si>
  <si>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</si>
  <si>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</si>
  <si>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</si>
  <si>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</si>
  <si>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</si>
  <si>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</si>
  <si>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</si>
  <si>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</si>
  <si>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</si>
  <si>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</si>
  <si>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</si>
  <si>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</si>
  <si>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</si>
  <si>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</si>
  <si>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</si>
  <si>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</si>
  <si>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</si>
  <si>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</si>
  <si>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</si>
  <si>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</si>
  <si>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</si>
  <si>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</si>
  <si>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</si>
  <si>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</si>
  <si>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</si>
  <si>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</si>
  <si>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</si>
  <si>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</si>
  <si>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</si>
  <si>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</si>
  <si>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</si>
  <si>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</si>
  <si>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</si>
  <si>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</si>
  <si>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</si>
  <si>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</si>
  <si>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</si>
  <si>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</si>
  <si>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</si>
  <si>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</si>
  <si>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</si>
  <si>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</si>
  <si>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</si>
  <si>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</si>
  <si>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</si>
  <si>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</si>
  <si>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</si>
  <si>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</si>
  <si>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</si>
  <si>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</si>
  <si>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</si>
  <si>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</si>
  <si>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</si>
  <si>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</si>
  <si>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</si>
  <si>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</si>
  <si>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</si>
  <si>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</si>
  <si>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</si>
  <si>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</si>
  <si>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</si>
  <si>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</si>
  <si>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</si>
  <si>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</si>
  <si>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</si>
  <si>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</si>
  <si>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</si>
  <si>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</si>
  <si>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</si>
  <si>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</si>
  <si>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</si>
  <si>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</si>
  <si>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</si>
  <si>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</si>
  <si>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</si>
  <si>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</si>
  <si>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</si>
  <si>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</si>
  <si>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</si>
  <si>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</si>
  <si>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</si>
  <si>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</si>
  <si>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</si>
  <si>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</si>
  <si>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</si>
  <si>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</si>
  <si>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</si>
  <si>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</si>
  <si>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</si>
  <si>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</si>
  <si>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</si>
  <si>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</si>
  <si>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</si>
  <si>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</si>
  <si>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</si>
  <si>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</si>
  <si>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</si>
  <si>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</si>
  <si>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</si>
  <si>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</si>
  <si>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</si>
  <si>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</si>
  <si>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</si>
  <si>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</si>
  <si>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</si>
  <si>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</si>
  <si>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</si>
  <si>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</si>
  <si>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</si>
  <si>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</si>
  <si>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</si>
  <si>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</si>
  <si>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</si>
  <si>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</si>
  <si>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</si>
  <si>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</si>
  <si>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</si>
  <si>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</si>
  <si>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</si>
  <si>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</si>
  <si>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</si>
  <si>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</si>
  <si>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</si>
  <si>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</si>
  <si>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</si>
  <si>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</si>
  <si>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</si>
  <si>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</si>
  <si>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</si>
  <si>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</si>
  <si>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</si>
  <si>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</si>
  <si>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</si>
  <si>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</si>
  <si>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</si>
  <si>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</si>
  <si>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</si>
  <si>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</si>
  <si>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</si>
  <si>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</si>
  <si>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</si>
  <si>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</si>
  <si>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</si>
  <si>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</si>
  <si>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</si>
  <si>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</si>
  <si>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</si>
  <si>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</si>
  <si>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</si>
  <si>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</si>
  <si>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</si>
  <si>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</si>
  <si>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</si>
  <si>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</si>
  <si>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</si>
  <si>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</si>
  <si>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</si>
  <si>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</si>
  <si>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</si>
  <si>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</si>
  <si>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</si>
  <si>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</si>
  <si>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</si>
  <si>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</si>
  <si>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</si>
  <si>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</si>
  <si>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</si>
  <si>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</si>
  <si>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</si>
  <si>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</si>
  <si>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</si>
  <si>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</si>
  <si>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</si>
  <si>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</si>
  <si>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</si>
  <si>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</si>
  <si>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</si>
  <si>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</si>
  <si>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</si>
  <si>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</si>
  <si>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</si>
  <si>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</si>
  <si>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</si>
  <si>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</si>
  <si>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</si>
  <si>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</si>
  <si>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</si>
  <si>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</si>
  <si>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</si>
  <si>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</si>
  <si>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</si>
  <si>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</si>
  <si>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</si>
  <si>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</si>
  <si>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</si>
  <si>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</si>
  <si>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</si>
  <si>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</si>
  <si>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</si>
  <si>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</si>
  <si>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</si>
  <si>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</si>
  <si>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</si>
  <si>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</si>
  <si>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</si>
  <si>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</si>
  <si>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</si>
  <si>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</si>
  <si>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</si>
  <si>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</si>
  <si>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</si>
  <si>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</si>
  <si>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</si>
  <si>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</si>
  <si>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</si>
  <si>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</si>
  <si>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</si>
  <si>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</si>
  <si>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</si>
  <si>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</si>
  <si>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</si>
  <si>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</si>
  <si>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</si>
  <si>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</si>
  <si>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</si>
  <si>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</si>
  <si>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</si>
  <si>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</si>
  <si>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</si>
  <si>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</si>
  <si>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</si>
  <si>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</si>
  <si>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</si>
  <si>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</si>
  <si>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</si>
  <si>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</si>
  <si>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</si>
  <si>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</si>
  <si>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</si>
  <si>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</si>
  <si>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</si>
  <si>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</si>
  <si>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</si>
  <si>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</si>
  <si>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</si>
  <si>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</si>
  <si>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</si>
  <si>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</si>
  <si>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</si>
  <si>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</si>
  <si>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</si>
  <si>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</si>
  <si>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</si>
  <si>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</si>
  <si>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</si>
  <si>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</si>
  <si>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</si>
  <si>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</si>
  <si>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</si>
  <si>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</si>
  <si>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</si>
  <si>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</si>
  <si>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</si>
  <si>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</si>
  <si>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</si>
  <si>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</si>
  <si>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</si>
  <si>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</si>
  <si>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</si>
  <si>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</si>
  <si>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</si>
  <si>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</si>
  <si>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</si>
  <si>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</si>
  <si>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</si>
  <si>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</si>
  <si>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</si>
  <si>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</si>
  <si>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</si>
  <si>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</si>
  <si>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</si>
  <si>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</si>
  <si>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</si>
  <si>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</si>
  <si>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</si>
  <si>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</si>
  <si>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</si>
  <si>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</si>
  <si>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</si>
  <si>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</si>
  <si>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</si>
  <si>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</si>
  <si>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</si>
  <si>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</si>
  <si>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</si>
  <si>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</si>
  <si>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</si>
  <si>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</si>
  <si>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</si>
  <si>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</si>
  <si>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</si>
  <si>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</si>
  <si>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</si>
  <si>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</si>
  <si>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</si>
  <si>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</si>
  <si>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</si>
  <si>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</si>
  <si>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</si>
  <si>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</si>
  <si>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</si>
  <si>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</si>
  <si>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</si>
  <si>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</si>
  <si>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</si>
  <si>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</si>
  <si>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</si>
  <si>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</si>
  <si>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</si>
  <si>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</si>
  <si>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</si>
  <si>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</si>
  <si>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</si>
  <si>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</si>
  <si>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</si>
  <si>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</si>
  <si>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</si>
  <si>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</si>
  <si>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</si>
  <si>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</si>
  <si>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</si>
  <si>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</si>
  <si>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</si>
  <si>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</si>
  <si>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</si>
  <si>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</si>
  <si>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</si>
  <si>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</si>
  <si>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</si>
  <si>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</si>
  <si>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</si>
  <si>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</si>
  <si>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</si>
  <si>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</si>
  <si>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</si>
  <si>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</si>
  <si>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</si>
  <si>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</si>
  <si>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</si>
  <si>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</si>
  <si>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</si>
  <si>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</si>
  <si>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</si>
  <si>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</si>
  <si>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</si>
  <si>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</si>
  <si>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</si>
  <si>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</si>
  <si>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</si>
  <si>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</si>
  <si>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</si>
  <si>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</si>
  <si>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</si>
  <si>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</si>
  <si>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</si>
  <si>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</si>
  <si>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</si>
  <si>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</si>
  <si>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</si>
  <si>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</si>
  <si>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</si>
  <si>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</si>
  <si>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</si>
  <si>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</si>
  <si>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</si>
  <si>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</si>
  <si>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</si>
  <si>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</si>
  <si>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</si>
  <si>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</si>
  <si>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</si>
  <si>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</si>
  <si>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</si>
  <si>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</si>
  <si>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</si>
  <si>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</si>
  <si>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</si>
  <si>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</si>
  <si>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</si>
  <si>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</si>
  <si>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</si>
  <si>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</si>
  <si>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</si>
  <si>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</si>
  <si>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</si>
  <si>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</si>
  <si>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</si>
  <si>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</si>
  <si>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</si>
  <si>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</si>
  <si>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</si>
  <si>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</si>
  <si>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</si>
  <si>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</si>
  <si>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</si>
  <si>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</si>
  <si>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</si>
  <si>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</si>
  <si>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</si>
  <si>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</si>
  <si>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</si>
  <si>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</si>
  <si>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</si>
  <si>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</si>
  <si>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</si>
  <si>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</si>
  <si>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</si>
  <si>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</si>
  <si>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</si>
  <si>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</si>
  <si>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</si>
  <si>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</si>
  <si>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</si>
  <si>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</si>
  <si>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</si>
  <si>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</si>
  <si>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</si>
  <si>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</si>
  <si>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</si>
  <si>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</si>
  <si>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</si>
  <si>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</si>
  <si>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</si>
  <si>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</si>
  <si>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</si>
  <si>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</si>
  <si>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</si>
  <si>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</si>
  <si>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</si>
  <si>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</si>
  <si>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</si>
  <si>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</si>
  <si>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</si>
  <si>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</si>
  <si>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</si>
  <si>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</si>
  <si>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</si>
  <si>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</si>
  <si>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</si>
  <si>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</si>
  <si>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</si>
  <si>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</si>
  <si>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</si>
  <si>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</si>
  <si>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</si>
  <si>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</si>
  <si>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</si>
  <si>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</si>
  <si>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</si>
  <si>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</si>
  <si>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</si>
  <si>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</si>
  <si>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</si>
  <si>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</si>
  <si>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</si>
  <si>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</si>
  <si>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</si>
  <si>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</si>
  <si>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</si>
  <si>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</si>
  <si>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</si>
  <si>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</si>
  <si>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</si>
  <si>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</si>
  <si>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</si>
  <si>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</si>
  <si>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</si>
  <si>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</si>
  <si>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</si>
  <si>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</si>
  <si>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</si>
  <si>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</si>
  <si>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</si>
  <si>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</si>
  <si>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</si>
  <si>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</si>
  <si>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</si>
  <si>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</si>
  <si>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</si>
  <si>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</si>
  <si>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</si>
  <si>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</si>
  <si>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</si>
  <si>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</si>
  <si>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</si>
  <si>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</si>
  <si>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</si>
  <si>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</si>
  <si>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</si>
  <si>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</si>
  <si>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</si>
  <si>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</si>
  <si>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</si>
  <si>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</si>
  <si>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</si>
  <si>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</si>
  <si>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</si>
  <si>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</si>
  <si>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</si>
  <si>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</si>
  <si>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</si>
  <si>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</si>
  <si>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</si>
  <si>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</si>
  <si>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</si>
  <si>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</si>
  <si>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</si>
  <si>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</si>
  <si>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</si>
  <si>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</si>
  <si>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</si>
  <si>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</si>
  <si>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</si>
  <si>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</si>
  <si>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</si>
  <si>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</si>
  <si>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</si>
  <si>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</si>
  <si>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</si>
  <si>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</si>
  <si>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</si>
  <si>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</si>
  <si>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</si>
  <si>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</si>
  <si>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</si>
  <si>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</si>
  <si>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</si>
  <si>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</si>
  <si>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</si>
  <si>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</si>
  <si>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</si>
  <si>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</si>
  <si>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</si>
  <si>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</si>
  <si>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</si>
  <si>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</si>
  <si>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</si>
  <si>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</si>
  <si>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</si>
  <si>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</si>
  <si>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</si>
  <si>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</si>
  <si>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</si>
  <si>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</si>
  <si>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</si>
  <si>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</si>
  <si>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</si>
  <si>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</si>
  <si>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</si>
  <si>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</si>
  <si>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</si>
  <si>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</si>
  <si>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</si>
  <si>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</si>
  <si>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</si>
  <si>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</si>
  <si>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</si>
  <si>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</si>
  <si>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</si>
  <si>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</si>
  <si>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</si>
  <si>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</si>
  <si>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</si>
  <si>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</si>
  <si>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</si>
  <si>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</si>
  <si>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</si>
  <si>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</si>
  <si>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</si>
  <si>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</si>
  <si>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</si>
  <si>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</si>
  <si>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</si>
  <si>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</si>
  <si>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</si>
  <si>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</si>
  <si>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</si>
  <si>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</si>
  <si>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</si>
  <si>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</si>
  <si>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</si>
  <si>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</si>
  <si>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</si>
  <si>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</si>
  <si>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</si>
  <si>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</si>
  <si>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</si>
  <si>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</si>
  <si>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</si>
  <si>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</si>
  <si>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</si>
  <si>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</si>
  <si>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</si>
  <si>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</si>
  <si>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</si>
  <si>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</si>
  <si>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</si>
  <si>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</si>
  <si>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</si>
  <si>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</si>
  <si>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</si>
  <si>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</si>
  <si>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</si>
  <si>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</si>
  <si>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</si>
  <si>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</si>
  <si>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</si>
  <si>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</si>
  <si>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</si>
  <si>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</si>
  <si>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</si>
  <si>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</si>
  <si>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</si>
  <si>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</si>
  <si>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</si>
  <si>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</si>
  <si>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</si>
  <si>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</si>
  <si>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</si>
  <si>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</si>
  <si>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</si>
  <si>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</si>
  <si>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</si>
  <si>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</si>
  <si>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</si>
  <si>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</si>
  <si>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</si>
  <si>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</si>
  <si>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</si>
  <si>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</si>
  <si>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</si>
  <si>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</si>
  <si>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</si>
  <si>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</si>
  <si>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</si>
  <si>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</si>
  <si>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</si>
  <si>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</si>
  <si>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</si>
  <si>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</si>
  <si>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</si>
  <si>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</si>
  <si>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</si>
  <si>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</si>
  <si>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</si>
  <si>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</si>
  <si>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</si>
  <si>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</si>
  <si>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</si>
  <si>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</si>
  <si>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</si>
  <si>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</si>
  <si>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</si>
  <si>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</si>
  <si>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</si>
  <si>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</si>
  <si>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</si>
  <si>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</si>
  <si>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</si>
  <si>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</si>
  <si>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</si>
  <si>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</si>
  <si>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</si>
  <si>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</si>
  <si>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</si>
  <si>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</si>
  <si>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</si>
  <si>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</si>
  <si>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</si>
  <si>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</si>
  <si>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</si>
  <si>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</si>
  <si>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</si>
  <si>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</si>
  <si>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</si>
  <si>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</si>
  <si>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</si>
  <si>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</si>
  <si>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</si>
  <si>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</si>
  <si>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</si>
  <si>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</si>
  <si>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</si>
  <si>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</si>
  <si>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</si>
  <si>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</si>
  <si>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</si>
  <si>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</si>
  <si>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</si>
  <si>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</si>
  <si>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</si>
  <si>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</si>
  <si>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</si>
  <si>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</si>
  <si>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</si>
  <si>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</si>
  <si>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</si>
  <si>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</si>
  <si>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</si>
  <si>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</si>
  <si>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</si>
  <si>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</si>
  <si>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</si>
  <si>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</si>
  <si>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</si>
  <si>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</si>
  <si>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</si>
  <si>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</si>
  <si>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</si>
  <si>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</si>
  <si>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</si>
  <si>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</si>
  <si>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</si>
  <si>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</si>
  <si>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</si>
  <si>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</si>
  <si>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</si>
  <si>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</si>
  <si>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</si>
  <si>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</si>
  <si>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</si>
  <si>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</si>
  <si>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</si>
  <si>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</si>
  <si>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</si>
  <si>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</si>
  <si>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</si>
  <si>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</si>
  <si>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</si>
  <si>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</si>
  <si>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</si>
  <si>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</si>
  <si>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</si>
  <si>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</si>
  <si>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</si>
  <si>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</si>
  <si>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</si>
  <si>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</si>
  <si>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</si>
  <si>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</si>
  <si>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</si>
  <si>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</si>
  <si>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</si>
  <si>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</si>
  <si>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</si>
  <si>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</si>
  <si>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</si>
  <si>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</si>
  <si>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</si>
  <si>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</si>
  <si>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</si>
  <si>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</si>
  <si>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</si>
  <si>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</si>
  <si>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</si>
  <si>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</si>
  <si>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</si>
  <si>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</si>
  <si>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</si>
  <si>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</si>
  <si>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</si>
  <si>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</si>
  <si>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</si>
  <si>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</si>
  <si>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</si>
  <si>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</si>
  <si>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</si>
  <si>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</si>
  <si>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</si>
  <si>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</si>
  <si>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</si>
  <si>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</si>
  <si>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</si>
  <si>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</si>
  <si>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</si>
  <si>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</si>
  <si>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</si>
  <si>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</si>
  <si>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</si>
  <si>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</si>
  <si>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</si>
  <si>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</si>
  <si>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</si>
  <si>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</si>
  <si>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</si>
  <si>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</si>
  <si>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</si>
  <si>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</si>
  <si>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</si>
  <si>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</si>
  <si>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</si>
  <si>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</si>
  <si>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</si>
  <si>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</si>
  <si>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</si>
  <si>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</si>
  <si>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</si>
  <si>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</si>
  <si>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</si>
  <si>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</si>
  <si>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</si>
  <si>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</si>
  <si>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</si>
  <si>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</si>
  <si>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</si>
  <si>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</si>
  <si>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</si>
  <si>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</si>
  <si>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</si>
  <si>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</si>
  <si>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</si>
  <si>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</si>
  <si>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</si>
  <si>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</si>
  <si>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</si>
  <si>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</si>
  <si>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</si>
  <si>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</si>
  <si>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</si>
  <si>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</si>
  <si>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</si>
  <si>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</si>
  <si>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</si>
  <si>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</si>
  <si>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</si>
  <si>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</si>
  <si>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</si>
  <si>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</si>
  <si>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</si>
  <si>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</si>
  <si>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</si>
  <si>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</si>
  <si>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</si>
  <si>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</si>
  <si>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</si>
  <si>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</si>
  <si>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</si>
  <si>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</si>
  <si>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</si>
  <si>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</si>
  <si>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</si>
  <si>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</si>
  <si>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</si>
  <si>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</si>
  <si>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</si>
  <si>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</si>
  <si>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</si>
  <si>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</si>
  <si>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</si>
  <si>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</si>
  <si>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</si>
  <si>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</si>
  <si>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</si>
  <si>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</si>
  <si>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</si>
  <si>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</si>
  <si>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</si>
  <si>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</si>
  <si>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</si>
  <si>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</si>
  <si>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</si>
  <si>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</si>
  <si>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</si>
  <si>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</si>
  <si>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</si>
  <si>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</si>
  <si>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</si>
  <si>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</si>
  <si>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</si>
  <si>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</si>
  <si>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</si>
  <si>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</si>
  <si>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</si>
  <si>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</si>
  <si>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</si>
  <si>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</si>
  <si>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</si>
  <si>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</si>
  <si>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</si>
  <si>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</si>
  <si>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</si>
  <si>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</si>
  <si>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</si>
  <si>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</si>
  <si>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</si>
  <si>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</si>
  <si>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</si>
  <si>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</si>
  <si>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</si>
  <si>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</si>
  <si>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</si>
  <si>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</si>
  <si>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</si>
  <si>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</si>
  <si>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</si>
  <si>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</si>
  <si>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</si>
  <si>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</si>
  <si>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</si>
  <si>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</si>
  <si>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</si>
  <si>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</si>
  <si>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</si>
  <si>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</si>
  <si>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</si>
  <si>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</si>
  <si>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</si>
  <si>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</si>
  <si>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</si>
  <si>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</si>
  <si>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</si>
  <si>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</si>
  <si>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</si>
  <si>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</si>
  <si>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</si>
  <si>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</si>
  <si>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</si>
  <si>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</si>
  <si>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</si>
  <si>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</si>
  <si>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</si>
  <si>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</si>
  <si>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</si>
  <si>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</si>
  <si>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</si>
  <si>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</si>
  <si>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</si>
  <si>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</si>
  <si>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</si>
  <si>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</si>
  <si>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</si>
  <si>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</si>
  <si>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</si>
  <si>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</si>
  <si>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</si>
  <si>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</si>
  <si>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</si>
  <si>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</si>
  <si>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</si>
  <si>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</si>
  <si>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</si>
  <si>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</si>
  <si>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</si>
  <si>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</si>
  <si>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</si>
  <si>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</si>
  <si>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</si>
  <si>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</si>
  <si>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</si>
  <si>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</si>
  <si>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</si>
  <si>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</si>
  <si>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</si>
  <si>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</si>
  <si>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</si>
  <si>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</si>
  <si>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</si>
  <si>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</si>
  <si>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</si>
  <si>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</si>
  <si>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</si>
  <si>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</si>
  <si>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</si>
  <si>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</si>
  <si>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</si>
  <si>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</si>
  <si>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</si>
  <si>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</si>
  <si>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</si>
  <si>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</si>
  <si>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</si>
  <si>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</si>
  <si>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</si>
  <si>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</si>
  <si>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</si>
  <si>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</si>
  <si>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</si>
  <si>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</si>
  <si>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</si>
  <si>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</si>
  <si>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</si>
  <si>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</si>
  <si>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</si>
  <si>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</si>
  <si>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</si>
  <si>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</si>
  <si>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</si>
  <si>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</si>
  <si>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</si>
  <si>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</si>
  <si>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</si>
  <si>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</si>
  <si>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</si>
  <si>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</si>
  <si>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</si>
  <si>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</si>
  <si>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</si>
  <si>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</si>
  <si>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</si>
  <si>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</si>
  <si>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</si>
  <si>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</si>
  <si>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</si>
  <si>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</si>
  <si>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</si>
  <si>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</si>
  <si>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</si>
  <si>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</si>
  <si>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</si>
  <si>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</si>
  <si>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</si>
  <si>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</si>
  <si>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</si>
  <si>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</si>
  <si>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</si>
  <si>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</si>
  <si>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</si>
  <si>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</si>
  <si>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</si>
  <si>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</si>
  <si>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</si>
  <si>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</si>
  <si>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</si>
  <si>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</si>
  <si>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</si>
  <si>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</si>
  <si>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</si>
  <si>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</si>
  <si>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</si>
  <si>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</si>
  <si>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</si>
  <si>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</si>
  <si>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</si>
  <si>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</si>
  <si>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</si>
  <si>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</si>
  <si>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</si>
  <si>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</si>
  <si>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</si>
  <si>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</si>
  <si>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</si>
  <si>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</si>
  <si>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</si>
  <si>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</si>
  <si>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</si>
  <si>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</si>
  <si>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</si>
  <si>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</si>
  <si>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</si>
  <si>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</si>
  <si>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</si>
  <si>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</si>
  <si>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</si>
  <si>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</si>
  <si>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</si>
  <si>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</si>
  <si>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</si>
  <si>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</si>
  <si>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</si>
  <si>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</si>
  <si>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</si>
  <si>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</si>
  <si>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</si>
  <si>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</si>
  <si>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</si>
  <si>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</si>
  <si>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</si>
  <si>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</si>
  <si>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</si>
  <si>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</si>
  <si>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</si>
  <si>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</si>
  <si>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</si>
  <si>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</si>
  <si>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</si>
  <si>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</si>
  <si>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</si>
  <si>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</si>
  <si>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</si>
  <si>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</si>
  <si>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</si>
  <si>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</si>
  <si>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</si>
  <si>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</si>
  <si>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</si>
  <si>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</si>
  <si>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</si>
  <si>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</si>
  <si>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</si>
  <si>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</si>
  <si>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</si>
  <si>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</si>
  <si>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</si>
  <si>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</si>
  <si>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</si>
  <si>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</si>
  <si>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</si>
  <si>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</si>
  <si>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</si>
  <si>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</si>
  <si>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</si>
  <si>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</si>
  <si>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</si>
  <si>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</si>
  <si>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</si>
  <si>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</si>
  <si>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</si>
  <si>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</si>
  <si>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</si>
  <si>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</si>
  <si>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</si>
  <si>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</si>
  <si>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</si>
  <si>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</si>
  <si>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</si>
  <si>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</si>
  <si>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</si>
  <si>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</si>
  <si>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</si>
  <si>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</si>
  <si>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</si>
  <si>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</si>
  <si>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</si>
  <si>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</si>
  <si>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</si>
  <si>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</si>
  <si>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</si>
  <si>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</si>
  <si>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</si>
  <si>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</si>
  <si>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</si>
  <si>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</si>
  <si>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</si>
  <si>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</si>
  <si>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</si>
  <si>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</si>
  <si>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</si>
  <si>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</si>
  <si>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</si>
  <si>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</si>
  <si>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</si>
  <si>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</si>
  <si>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</si>
  <si>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</si>
  <si>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</si>
  <si>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</si>
  <si>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</si>
  <si>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</si>
  <si>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</si>
  <si>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</si>
  <si>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</si>
  <si>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</si>
  <si>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</si>
  <si>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</si>
  <si>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</si>
  <si>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</si>
  <si>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</si>
  <si>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</si>
  <si>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</si>
  <si>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</si>
  <si>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</si>
  <si>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</si>
  <si>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</si>
  <si>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</si>
  <si>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</si>
  <si>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</si>
  <si>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</si>
  <si>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</si>
  <si>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</si>
  <si>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</si>
  <si>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</si>
  <si>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</si>
  <si>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</si>
  <si>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</si>
  <si>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</si>
  <si>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</si>
  <si>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</si>
  <si>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</si>
  <si>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</si>
  <si>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</si>
  <si>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</si>
  <si>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</si>
  <si>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</si>
  <si>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</si>
  <si>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</si>
  <si>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</si>
  <si>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</si>
  <si>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</si>
  <si>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</si>
  <si>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</si>
  <si>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</si>
  <si>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</si>
  <si>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</si>
  <si>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</si>
  <si>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</si>
  <si>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</si>
  <si>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</si>
  <si>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</si>
  <si>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</si>
  <si>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</si>
  <si>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</si>
  <si>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</si>
  <si>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</si>
  <si>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</si>
  <si>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</si>
  <si>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</si>
  <si>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</si>
  <si>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</si>
  <si>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</si>
  <si>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</si>
  <si>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</si>
  <si>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</si>
  <si>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</si>
  <si>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</si>
  <si>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</si>
  <si>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</si>
  <si>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</si>
  <si>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</si>
  <si>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</si>
  <si>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</si>
  <si>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</si>
  <si>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</si>
  <si>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</si>
  <si>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</si>
  <si>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</si>
  <si>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</si>
  <si>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</si>
  <si>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</si>
  <si>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</si>
  <si>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</si>
  <si>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</si>
  <si>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</si>
  <si>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</si>
  <si>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</si>
  <si>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</si>
  <si>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</si>
  <si>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</si>
  <si>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</si>
  <si>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</si>
  <si>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</si>
  <si>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</si>
  <si>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</si>
  <si>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</si>
  <si>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</si>
  <si>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</si>
  <si>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</si>
  <si>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</si>
  <si>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</si>
  <si>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</si>
  <si>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</si>
  <si>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</si>
  <si>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</si>
  <si>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</si>
  <si>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</si>
  <si>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</si>
  <si>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</si>
  <si>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</si>
  <si>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</si>
  <si>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</si>
  <si>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</si>
  <si>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</si>
  <si>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</si>
  <si>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</si>
  <si>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</si>
  <si>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</si>
  <si>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</si>
  <si>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</si>
  <si>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</si>
  <si>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</si>
  <si>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</si>
  <si>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</si>
  <si>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</si>
  <si>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</si>
  <si>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</si>
  <si>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</si>
  <si>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</si>
  <si>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</si>
  <si>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</si>
  <si>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</si>
  <si>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</si>
  <si>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</si>
  <si>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</si>
  <si>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</si>
  <si>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</si>
  <si>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</si>
  <si>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</si>
  <si>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</si>
  <si>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</si>
  <si>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</si>
  <si>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</si>
  <si>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</si>
  <si>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</si>
  <si>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</si>
  <si>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</si>
  <si>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</si>
  <si>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</si>
  <si>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</si>
  <si>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</si>
  <si>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</si>
  <si>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</si>
  <si>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</si>
  <si>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</si>
  <si>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</si>
  <si>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</si>
  <si>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</si>
  <si>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</si>
  <si>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</si>
  <si>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</si>
  <si>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</si>
  <si>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</si>
  <si>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</si>
  <si>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</si>
  <si>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</si>
  <si>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</si>
  <si>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</si>
  <si>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</si>
  <si>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</si>
  <si>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</si>
  <si>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</si>
  <si>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</si>
  <si>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</si>
  <si>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</si>
  <si>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</si>
  <si>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</si>
  <si>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</si>
  <si>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</si>
  <si>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</si>
  <si>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</si>
  <si>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</si>
  <si>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</si>
  <si>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</si>
  <si>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</si>
  <si>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</si>
  <si>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</si>
  <si>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</si>
  <si>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</si>
  <si>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</si>
  <si>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</si>
  <si>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</si>
  <si>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</si>
  <si>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</si>
  <si>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</si>
  <si>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</si>
  <si>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</si>
  <si>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</si>
  <si>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</si>
  <si>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</si>
  <si>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</si>
  <si>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</si>
  <si>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</si>
  <si>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</si>
  <si>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</si>
  <si>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</si>
  <si>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</si>
  <si>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</si>
  <si>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</si>
  <si>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</si>
  <si>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</si>
  <si>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</si>
  <si>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</si>
  <si>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</si>
  <si>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</si>
  <si>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</si>
  <si>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</si>
  <si>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</si>
  <si>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</si>
  <si>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</si>
  <si>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</si>
  <si>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</si>
  <si>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</si>
  <si>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</si>
  <si>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</si>
  <si>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</si>
  <si>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</si>
  <si>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</si>
  <si>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</si>
  <si>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</si>
  <si>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</si>
  <si>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</si>
  <si>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</si>
  <si>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</si>
  <si>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</si>
  <si>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</si>
  <si>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</si>
  <si>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</si>
  <si>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</si>
  <si>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</si>
  <si>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</si>
  <si>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</si>
  <si>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</si>
  <si>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</si>
  <si>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</si>
  <si>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</si>
  <si>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</si>
  <si>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</si>
  <si>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</si>
  <si>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</si>
  <si>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</si>
  <si>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</si>
  <si>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</si>
  <si>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</si>
  <si>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</si>
  <si>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</si>
  <si>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</si>
  <si>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</si>
  <si>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</si>
  <si>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</si>
  <si>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</si>
  <si>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</si>
  <si>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</si>
  <si>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</si>
  <si>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</si>
  <si>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</si>
  <si>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</si>
  <si>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</si>
  <si>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</si>
  <si>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</si>
  <si>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</si>
  <si>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</si>
  <si>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</si>
  <si>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</si>
  <si>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</si>
  <si>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</si>
  <si>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</si>
  <si>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</si>
  <si>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</si>
  <si>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</si>
  <si>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</si>
  <si>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</si>
  <si>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</si>
  <si>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</si>
  <si>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</si>
  <si>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</si>
  <si>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</si>
  <si>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</si>
  <si>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</si>
  <si>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</si>
  <si>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</si>
  <si>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</si>
  <si>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</si>
  <si>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</si>
  <si>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</si>
  <si>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</si>
  <si>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</si>
  <si>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</si>
  <si>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</si>
  <si>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</si>
  <si>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</si>
  <si>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</si>
  <si>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</si>
  <si>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</si>
  <si>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</si>
  <si>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</si>
  <si>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</si>
  <si>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</si>
  <si>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</si>
  <si>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</si>
  <si>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</si>
  <si>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</si>
  <si>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</si>
  <si>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</si>
  <si>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</si>
  <si>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</si>
  <si>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</si>
  <si>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</si>
  <si>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</si>
  <si>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</si>
  <si>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</si>
  <si>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</si>
  <si>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</si>
  <si>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</si>
  <si>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</si>
  <si>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</si>
  <si>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</si>
  <si>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</si>
  <si>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</si>
  <si>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</si>
  <si>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</si>
  <si>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</si>
  <si>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</si>
  <si>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</si>
  <si>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</si>
  <si>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</si>
  <si>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</si>
  <si>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</si>
  <si>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</si>
  <si>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</si>
  <si>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</si>
  <si>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</si>
  <si>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</si>
  <si>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</si>
  <si>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</si>
  <si>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</si>
  <si>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</si>
  <si>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</si>
  <si>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</si>
  <si>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</si>
  <si>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</si>
  <si>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</si>
  <si>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</si>
  <si>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</si>
  <si>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</si>
  <si>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</si>
  <si>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</si>
  <si>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</si>
  <si>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</si>
  <si>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</si>
  <si>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</si>
  <si>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</si>
  <si>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</si>
  <si>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</si>
  <si>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</si>
  <si>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</si>
  <si>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</si>
  <si>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</si>
  <si>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</si>
  <si>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</si>
  <si>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</si>
  <si>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</si>
  <si>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</si>
  <si>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</si>
  <si>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</si>
  <si>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</si>
  <si>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</si>
  <si>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</si>
  <si>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</si>
  <si>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</si>
  <si>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</si>
  <si>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</si>
  <si>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</si>
  <si>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</si>
  <si>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</si>
  <si>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</si>
  <si>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</si>
  <si>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</si>
  <si>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</si>
  <si>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</si>
  <si>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</si>
  <si>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</si>
  <si>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</si>
  <si>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</si>
  <si>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</si>
  <si>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</si>
  <si>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</si>
  <si>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</si>
  <si>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</si>
  <si>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</si>
  <si>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</si>
  <si>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</si>
  <si>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</si>
  <si>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</si>
  <si>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</si>
  <si>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</si>
  <si>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</si>
  <si>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</si>
  <si>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</si>
  <si>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</si>
  <si>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</si>
  <si>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</si>
  <si>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</si>
  <si>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</si>
  <si>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</si>
  <si>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</si>
  <si>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</si>
  <si>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</si>
  <si>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</si>
  <si>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</si>
  <si>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</si>
  <si>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</si>
  <si>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</si>
  <si>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</si>
  <si>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</si>
  <si>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</si>
  <si>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</si>
  <si>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</si>
  <si>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</si>
  <si>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</si>
  <si>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</si>
  <si>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</si>
  <si>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</si>
  <si>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</si>
  <si>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</si>
  <si>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</si>
  <si>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</si>
  <si>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</si>
  <si>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</si>
  <si>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</si>
  <si>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</si>
  <si>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</si>
  <si>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</si>
  <si>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</si>
  <si>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</si>
  <si>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</si>
  <si>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</si>
  <si>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</si>
  <si>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</si>
  <si>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</si>
  <si>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</si>
  <si>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</si>
  <si>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</si>
  <si>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</si>
  <si>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</si>
  <si>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</si>
  <si>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</si>
  <si>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</si>
  <si>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</si>
  <si>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</si>
  <si>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</si>
  <si>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</si>
  <si>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</si>
  <si>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</si>
  <si>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</si>
  <si>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</si>
  <si>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</si>
  <si>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</si>
  <si>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</si>
  <si>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</si>
  <si>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</si>
  <si>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</si>
  <si>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</si>
  <si>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</si>
  <si>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</si>
  <si>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</si>
  <si>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</si>
  <si>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</si>
  <si>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</si>
  <si>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</si>
  <si>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</si>
  <si>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</si>
  <si>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</si>
  <si>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</si>
  <si>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</si>
  <si>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</si>
  <si>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</si>
  <si>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</si>
  <si>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</si>
  <si>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</si>
  <si>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</si>
  <si>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</si>
  <si>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</si>
  <si>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</si>
  <si>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</si>
  <si>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</si>
  <si>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</si>
  <si>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</si>
  <si>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</si>
  <si>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</si>
  <si>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</si>
  <si>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</si>
  <si>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</si>
  <si>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</si>
  <si>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</si>
  <si>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</si>
  <si>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</si>
  <si>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</si>
  <si>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</si>
  <si>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</si>
  <si>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</si>
  <si>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</si>
  <si>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</si>
  <si>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</si>
  <si>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</si>
  <si>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</si>
  <si>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</si>
  <si>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</si>
  <si>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</si>
  <si>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</si>
  <si>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</si>
  <si>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</si>
  <si>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</si>
  <si>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</si>
  <si>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</si>
  <si>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</si>
  <si>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</si>
  <si>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</si>
  <si>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</si>
  <si>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</si>
  <si>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</si>
  <si>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</si>
  <si>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</si>
  <si>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</si>
  <si>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</si>
  <si>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</si>
  <si>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</si>
  <si>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</si>
  <si>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</si>
  <si>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</si>
  <si>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</si>
  <si>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</si>
  <si>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</si>
  <si>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</si>
  <si>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</si>
  <si>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</si>
  <si>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</si>
  <si>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</si>
  <si>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</si>
  <si>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</si>
  <si>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</si>
  <si>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</si>
  <si>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</si>
  <si>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</si>
  <si>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</si>
  <si>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</si>
  <si>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</si>
  <si>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</si>
  <si>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</si>
  <si>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</si>
  <si>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</si>
  <si>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</si>
  <si>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</si>
  <si>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</si>
  <si>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</si>
  <si>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</si>
  <si>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</si>
  <si>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</si>
  <si>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</si>
  <si>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</si>
  <si>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</si>
  <si>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</si>
  <si>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</si>
  <si>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</si>
  <si>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</si>
  <si>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</si>
  <si>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</si>
  <si>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</si>
  <si>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</si>
  <si>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</si>
  <si>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</si>
  <si>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</si>
  <si>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</si>
  <si>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</si>
  <si>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</si>
  <si>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</si>
  <si>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</si>
  <si>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</si>
  <si>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</si>
  <si>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</si>
  <si>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</si>
  <si>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</si>
  <si>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</si>
  <si>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</si>
  <si>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</si>
  <si>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</si>
  <si>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</si>
  <si>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</si>
  <si>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</si>
  <si>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</si>
  <si>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</si>
  <si>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</si>
  <si>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</si>
  <si>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</si>
  <si>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</si>
  <si>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</si>
  <si>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</si>
  <si>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</si>
  <si>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</si>
  <si>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</si>
  <si>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</si>
  <si>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</si>
  <si>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</si>
  <si>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</si>
  <si>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</si>
  <si>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</si>
  <si>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</si>
  <si>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</si>
  <si>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</si>
  <si>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</si>
  <si>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</si>
  <si>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</si>
  <si>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</si>
  <si>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</si>
  <si>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</si>
  <si>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</si>
  <si>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</si>
  <si>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</si>
  <si>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</si>
  <si>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</si>
  <si>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</si>
  <si>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</si>
  <si>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</si>
  <si>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</si>
  <si>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</si>
  <si>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</si>
  <si>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</si>
  <si>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</si>
  <si>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</si>
  <si>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</si>
  <si>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</si>
  <si>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</si>
  <si>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</si>
  <si>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</si>
  <si>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</si>
  <si>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</si>
  <si>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</si>
  <si>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</si>
  <si>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</si>
  <si>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</si>
  <si>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</si>
  <si>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</si>
  <si>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</si>
  <si>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</si>
  <si>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</si>
  <si>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</si>
  <si>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</si>
  <si>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</si>
  <si>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</si>
  <si>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</si>
  <si>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</si>
  <si>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</si>
  <si>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</si>
  <si>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</si>
  <si>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</si>
  <si>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</si>
  <si>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</si>
  <si>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</si>
  <si>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</si>
  <si>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</si>
  <si>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</si>
  <si>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</si>
  <si>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</si>
  <si>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</si>
  <si>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</si>
  <si>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</si>
  <si>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</si>
  <si>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</si>
  <si>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</si>
  <si>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</si>
  <si>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</si>
  <si>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</si>
  <si>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</si>
  <si>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</si>
  <si>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</si>
  <si>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</si>
  <si>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</si>
  <si>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</si>
  <si>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</si>
  <si>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</si>
  <si>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</si>
  <si>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</si>
  <si>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</si>
  <si>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</si>
  <si>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</si>
  <si>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</si>
  <si>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</si>
  <si>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</si>
  <si>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</si>
  <si>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</si>
  <si>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</si>
  <si>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</si>
  <si>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</si>
  <si>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</si>
  <si>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</si>
  <si>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</si>
  <si>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</si>
  <si>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</si>
  <si>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</si>
  <si>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</si>
  <si>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</si>
  <si>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</si>
  <si>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</si>
  <si>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</si>
  <si>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</si>
  <si>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</si>
  <si>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</si>
  <si>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</si>
  <si>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</si>
  <si>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</si>
  <si>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</si>
  <si>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</si>
  <si>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</si>
  <si>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</si>
  <si>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</si>
  <si>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</si>
  <si>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</si>
  <si>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</si>
  <si>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</si>
  <si>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</si>
  <si>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</si>
  <si>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</si>
  <si>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</si>
  <si>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</si>
  <si>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</si>
  <si>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</si>
  <si>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</si>
  <si>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</si>
  <si>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</si>
  <si>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</si>
  <si>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</si>
  <si>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</si>
  <si>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</si>
  <si>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</si>
  <si>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</si>
  <si>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</si>
  <si>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</si>
  <si>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</si>
  <si>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</si>
  <si>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</si>
  <si>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</si>
  <si>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</si>
  <si>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</si>
  <si>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</si>
  <si>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</si>
  <si>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</si>
  <si>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</si>
  <si>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</si>
  <si>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</si>
  <si>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</si>
  <si>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</si>
  <si>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</si>
  <si>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</si>
  <si>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</si>
  <si>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</si>
  <si>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</si>
  <si>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</si>
  <si>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</si>
  <si>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</si>
  <si>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</si>
  <si>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</si>
  <si>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</si>
  <si>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</si>
  <si>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</si>
  <si>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</si>
  <si>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</si>
  <si>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</si>
  <si>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</si>
  <si>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</si>
  <si>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</si>
  <si>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</si>
  <si>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</si>
  <si>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</si>
  <si>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</si>
  <si>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</si>
  <si>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</si>
  <si>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</si>
  <si>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</si>
  <si>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</si>
  <si>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</si>
  <si>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</si>
  <si>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</si>
  <si>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</si>
  <si>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</si>
  <si>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</si>
  <si>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</si>
  <si>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</si>
  <si>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</si>
  <si>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</si>
  <si>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</si>
  <si>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</si>
  <si>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</si>
  <si>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</si>
  <si>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</si>
  <si>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</si>
  <si>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</si>
  <si>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</si>
  <si>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</si>
  <si>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</si>
  <si>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</si>
  <si>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</si>
  <si>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</si>
  <si>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</si>
  <si>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</si>
  <si>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</si>
  <si>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</si>
  <si>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</si>
  <si>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</si>
  <si>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</si>
  <si>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</si>
  <si>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</si>
  <si>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</si>
  <si>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</si>
  <si>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</si>
  <si>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</si>
  <si>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</si>
  <si>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</si>
  <si>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</si>
  <si>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</si>
  <si>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</si>
  <si>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</si>
  <si>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</si>
  <si>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</si>
  <si>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</si>
  <si>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</si>
  <si>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</si>
  <si>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</si>
  <si>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</si>
  <si>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</si>
  <si>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</si>
  <si>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</si>
  <si>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</si>
  <si>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</si>
  <si>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</si>
  <si>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</si>
  <si>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</si>
  <si>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</si>
  <si>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</si>
  <si>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</si>
  <si>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</si>
  <si>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</si>
  <si>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</si>
  <si>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</si>
  <si>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</si>
  <si>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</si>
  <si>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</si>
  <si>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</si>
  <si>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</si>
  <si>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</si>
  <si>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</si>
  <si>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</si>
  <si>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</si>
  <si>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</si>
  <si>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</si>
  <si>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</si>
  <si>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</si>
  <si>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</si>
  <si>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</si>
  <si>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</si>
  <si>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</si>
  <si>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</si>
  <si>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</si>
  <si>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</si>
  <si>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</si>
  <si>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</si>
  <si>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</si>
  <si>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</si>
  <si>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</si>
  <si>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</si>
  <si>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</si>
  <si>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</si>
  <si>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</si>
  <si>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</si>
  <si>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</si>
  <si>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</si>
  <si>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</si>
  <si>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</si>
  <si>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</si>
  <si>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</si>
  <si>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</si>
  <si>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</si>
  <si>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</si>
  <si>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</si>
  <si>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</si>
  <si>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</si>
  <si>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</si>
  <si>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</si>
  <si>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</si>
  <si>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</si>
  <si>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</si>
  <si>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</si>
  <si>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</si>
  <si>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</si>
  <si>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</si>
  <si>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</si>
  <si>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</si>
  <si>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</si>
  <si>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</si>
  <si>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</si>
  <si>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</si>
  <si>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</si>
  <si>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</si>
  <si>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</si>
  <si>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</si>
  <si>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</si>
  <si>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</si>
  <si>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</si>
  <si>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</si>
  <si>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</si>
  <si>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</si>
  <si>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</si>
  <si>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</si>
  <si>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</si>
  <si>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</si>
  <si>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</si>
  <si>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</si>
  <si>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</si>
  <si>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</si>
  <si>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</si>
  <si>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</si>
  <si>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</si>
  <si>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</si>
  <si>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</si>
  <si>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</si>
  <si>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</si>
  <si>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</si>
  <si>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</si>
  <si>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</si>
  <si>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</si>
  <si>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</si>
  <si>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</si>
  <si>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</si>
  <si>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</si>
  <si>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</si>
  <si>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</si>
  <si>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</si>
  <si>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</si>
  <si>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</si>
  <si>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</si>
  <si>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</si>
  <si>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</si>
  <si>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</si>
  <si>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</si>
  <si>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</si>
  <si>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</si>
  <si>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</si>
  <si>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</si>
  <si>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</si>
  <si>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</si>
  <si>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</si>
  <si>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</si>
  <si>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</si>
  <si>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</si>
  <si>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</si>
  <si>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</si>
  <si>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</si>
  <si>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</si>
  <si>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</si>
  <si>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</si>
  <si>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</si>
  <si>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</si>
  <si>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</si>
  <si>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</si>
  <si>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</si>
  <si>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</si>
  <si>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</si>
  <si>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</si>
  <si>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</si>
  <si>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</si>
  <si>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</si>
  <si>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</si>
  <si>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</si>
  <si>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</si>
  <si>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</si>
  <si>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</si>
  <si>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</si>
  <si>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</si>
  <si>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</si>
  <si>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</si>
  <si>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</si>
  <si>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</si>
  <si>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</si>
  <si>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</si>
  <si>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</si>
  <si>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</si>
  <si>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</si>
  <si>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</si>
  <si>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</si>
  <si>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</si>
  <si>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</si>
  <si>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</si>
  <si>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</si>
  <si>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</si>
  <si>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</si>
  <si>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</si>
  <si>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</si>
  <si>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</si>
  <si>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</si>
  <si>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</si>
  <si>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</si>
  <si>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</si>
  <si>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</si>
  <si>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</si>
  <si>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</si>
  <si>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</si>
  <si>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</si>
  <si>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</si>
  <si>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</si>
  <si>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</si>
  <si>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</si>
  <si>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</si>
  <si>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</si>
  <si>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</si>
  <si>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</si>
  <si>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</si>
  <si>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</si>
  <si>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</si>
  <si>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</si>
  <si>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</si>
  <si>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</si>
  <si>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</si>
  <si>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</si>
  <si>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</si>
  <si>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</si>
  <si>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</si>
  <si>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</si>
  <si>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</si>
  <si>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</si>
  <si>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</si>
  <si>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</si>
  <si>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</si>
  <si>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</si>
  <si>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</si>
  <si>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</si>
  <si>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</si>
  <si>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</si>
  <si>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</si>
  <si>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</si>
  <si>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</si>
  <si>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</si>
  <si>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</si>
  <si>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</si>
  <si>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</si>
  <si>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</si>
  <si>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</si>
  <si>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</si>
  <si>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</si>
  <si>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</si>
  <si>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</si>
  <si>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</si>
  <si>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</si>
  <si>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</si>
  <si>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</si>
  <si>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</si>
  <si>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</si>
  <si>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</si>
  <si>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</si>
  <si>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</si>
  <si>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</si>
  <si>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</si>
  <si>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</si>
  <si>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</si>
  <si>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</si>
  <si>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</si>
  <si>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</si>
  <si>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</si>
  <si>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</si>
  <si>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</si>
  <si>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</si>
  <si>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</si>
  <si>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</si>
  <si>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</si>
  <si>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</si>
  <si>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</si>
  <si>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</si>
  <si>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</si>
  <si>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</si>
  <si>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</si>
  <si>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</si>
  <si>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</si>
  <si>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</si>
  <si>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</si>
  <si>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</si>
  <si>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</si>
  <si>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</si>
  <si>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</si>
  <si>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</si>
  <si>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</si>
  <si>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</si>
  <si>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</si>
  <si>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</si>
  <si>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</si>
  <si>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</si>
  <si>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</si>
  <si>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</si>
  <si>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</si>
  <si>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</si>
  <si>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</si>
  <si>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</si>
  <si>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</si>
  <si>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</si>
  <si>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</si>
  <si>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</si>
  <si>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</si>
  <si>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</si>
  <si>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</si>
  <si>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</si>
  <si>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</si>
  <si>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</si>
  <si>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</si>
  <si>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</si>
  <si>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</si>
  <si>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</si>
  <si>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</si>
  <si>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</si>
  <si>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</si>
  <si>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</si>
  <si>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</si>
  <si>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</si>
  <si>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</si>
  <si>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</si>
  <si>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</si>
  <si>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</si>
  <si>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</si>
  <si>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</si>
  <si>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</si>
  <si>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</si>
  <si>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</si>
  <si>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</si>
  <si>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</si>
  <si>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</si>
  <si>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</si>
  <si>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</si>
  <si>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</si>
  <si>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</si>
  <si>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</si>
  <si>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</si>
  <si>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</si>
  <si>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</si>
  <si>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</si>
  <si>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</si>
  <si>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</si>
  <si>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</si>
  <si>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</si>
  <si>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</si>
  <si>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</si>
  <si>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</si>
  <si>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</si>
  <si>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</si>
  <si>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</si>
  <si>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</si>
  <si>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</si>
  <si>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</si>
  <si>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</si>
  <si>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</si>
  <si>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</si>
  <si>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</si>
  <si>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</si>
  <si>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</si>
  <si>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</si>
  <si>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</si>
  <si>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</si>
  <si>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</si>
  <si>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</si>
  <si>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</si>
  <si>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</si>
  <si>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</si>
  <si>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</si>
  <si>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</si>
  <si>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</si>
  <si>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</si>
  <si>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</si>
  <si>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</si>
  <si>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</si>
  <si>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</si>
  <si>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</si>
  <si>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</si>
  <si>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</si>
  <si>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</si>
  <si>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</si>
  <si>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</si>
  <si>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</si>
  <si>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</si>
  <si>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</si>
  <si>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</si>
  <si>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</si>
  <si>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</si>
  <si>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</si>
  <si>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</si>
  <si>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</si>
  <si>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</si>
  <si>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</si>
  <si>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</si>
  <si>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</si>
  <si>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</si>
  <si>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</si>
  <si>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</si>
  <si>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</si>
  <si>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</si>
  <si>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</si>
  <si>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</si>
  <si>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</si>
  <si>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</si>
  <si>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</si>
  <si>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</si>
  <si>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</si>
  <si>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</si>
  <si>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</si>
  <si>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</si>
  <si>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</si>
  <si>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</si>
  <si>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</si>
  <si>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</si>
  <si>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</si>
  <si>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</si>
  <si>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</si>
  <si>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</si>
  <si>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</si>
  <si>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</si>
  <si>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</si>
  <si>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</si>
  <si>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</si>
  <si>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</si>
  <si>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</si>
  <si>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</si>
  <si>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</si>
  <si>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</si>
  <si>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</si>
  <si>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</si>
  <si>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</si>
  <si>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</si>
  <si>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</si>
  <si>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</si>
  <si>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</si>
  <si>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</si>
  <si>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</si>
  <si>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</si>
  <si>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</si>
  <si>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</si>
  <si>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</si>
  <si>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</si>
  <si>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</si>
  <si>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</si>
  <si>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</si>
  <si>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</si>
  <si>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</si>
  <si>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</si>
  <si>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</si>
  <si>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</si>
  <si>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</si>
  <si>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</si>
  <si>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</si>
  <si>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</si>
  <si>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</si>
  <si>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</si>
  <si>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</si>
  <si>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</si>
  <si>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</si>
  <si>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</si>
  <si>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</si>
  <si>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</si>
  <si>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</si>
  <si>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</si>
  <si>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</si>
  <si>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</si>
  <si>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</si>
  <si>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</si>
  <si>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</si>
  <si>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</si>
  <si>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</si>
  <si>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</si>
  <si>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</si>
  <si>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</si>
  <si>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</si>
  <si>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</si>
  <si>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</si>
  <si>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</si>
  <si>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</si>
  <si>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</si>
  <si>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</si>
  <si>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</si>
  <si>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</si>
  <si>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</si>
  <si>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</si>
  <si>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</si>
  <si>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</si>
  <si>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</si>
  <si>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</si>
  <si>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</si>
  <si>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</si>
  <si>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</si>
  <si>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</si>
  <si>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</si>
  <si>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</si>
  <si>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</si>
  <si>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</si>
  <si>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</si>
  <si>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</si>
  <si>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</si>
  <si>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</si>
  <si>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</si>
  <si>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</si>
  <si>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</si>
  <si>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</si>
  <si>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</si>
  <si>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</si>
  <si>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</si>
  <si>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</si>
  <si>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</si>
  <si>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</si>
  <si>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</si>
  <si>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</si>
  <si>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</si>
  <si>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</si>
  <si>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</si>
  <si>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</si>
  <si>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</si>
  <si>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</si>
  <si>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</si>
  <si>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</si>
  <si>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</si>
  <si>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</si>
  <si>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</si>
  <si>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</si>
  <si>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</si>
  <si>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</si>
  <si>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</si>
  <si>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</si>
  <si>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</si>
  <si>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</si>
  <si>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</si>
  <si>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</si>
  <si>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</si>
  <si>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</si>
  <si>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</si>
  <si>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</si>
  <si>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</si>
  <si>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</si>
  <si>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</si>
  <si>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</si>
  <si>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</si>
  <si>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</si>
  <si>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</si>
  <si>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</si>
  <si>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</si>
  <si>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</si>
  <si>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</si>
  <si>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</si>
  <si>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</si>
  <si>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</si>
  <si>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</si>
  <si>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</si>
  <si>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</si>
  <si>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</si>
  <si>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</si>
  <si>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</si>
  <si>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</si>
  <si>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</si>
  <si>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</si>
  <si>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</si>
  <si>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</si>
  <si>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</si>
  <si>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</si>
  <si>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</si>
  <si>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</si>
  <si>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</si>
  <si>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</si>
  <si>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</si>
  <si>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</si>
  <si>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</si>
  <si>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</si>
  <si>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</si>
  <si>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</si>
  <si>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</si>
  <si>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</si>
  <si>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</si>
  <si>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</si>
  <si>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</si>
  <si>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</si>
  <si>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</si>
  <si>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</si>
  <si>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</si>
  <si>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</si>
  <si>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</si>
  <si>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</si>
  <si>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</si>
  <si>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</si>
  <si>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</si>
  <si>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</si>
  <si>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</si>
  <si>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</si>
  <si>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</si>
  <si>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</si>
  <si>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</si>
  <si>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</si>
  <si>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</si>
  <si>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</si>
  <si>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</si>
  <si>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</si>
  <si>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</si>
  <si>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</si>
  <si>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</si>
  <si>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</si>
  <si>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</si>
  <si>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</si>
  <si>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</si>
  <si>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</si>
  <si>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</si>
  <si>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</si>
  <si>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</si>
  <si>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</si>
  <si>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</si>
  <si>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</si>
  <si>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</si>
  <si>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</si>
  <si>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</si>
  <si>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</si>
  <si>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</si>
  <si>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</si>
  <si>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</si>
  <si>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</si>
  <si>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</si>
  <si>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</si>
  <si>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</si>
  <si>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</si>
  <si>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</si>
  <si>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</si>
  <si>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</si>
  <si>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</si>
  <si>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</si>
  <si>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</si>
  <si>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</si>
  <si>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</si>
  <si>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</si>
  <si>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</si>
  <si>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</si>
  <si>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</si>
  <si>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</si>
  <si>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</si>
  <si>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</si>
  <si>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</si>
  <si>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</si>
  <si>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</si>
  <si>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</si>
  <si>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</si>
  <si>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</si>
  <si>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</si>
  <si>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</si>
  <si>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</si>
  <si>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</si>
  <si>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</si>
  <si>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</si>
  <si>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</si>
  <si>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</si>
  <si>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</si>
  <si>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</si>
  <si>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</si>
  <si>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</si>
  <si>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</si>
  <si>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</si>
  <si>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</si>
  <si>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</si>
  <si>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</si>
  <si>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</si>
  <si>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</si>
  <si>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</si>
  <si>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</si>
  <si>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</si>
  <si>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</si>
  <si>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</si>
  <si>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</si>
  <si>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</si>
  <si>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</si>
  <si>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</si>
  <si>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</si>
  <si>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</si>
  <si>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</si>
  <si>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</si>
  <si>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</si>
  <si>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</si>
  <si>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</si>
  <si>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</si>
  <si>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</si>
  <si>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</si>
  <si>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</si>
  <si>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</si>
  <si>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</si>
  <si>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</si>
  <si>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</si>
  <si>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</si>
  <si>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</si>
  <si>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</si>
  <si>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</si>
  <si>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</si>
  <si>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</si>
  <si>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</si>
  <si>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</si>
  <si>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</si>
  <si>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</si>
  <si>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</si>
  <si>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</si>
  <si>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</si>
  <si>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</si>
  <si>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</si>
  <si>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</si>
  <si>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</si>
  <si>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</si>
  <si>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</si>
  <si>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</si>
  <si>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</si>
  <si>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</si>
  <si>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</si>
  <si>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</si>
  <si>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</si>
  <si>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</si>
  <si>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</si>
  <si>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</si>
  <si>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</si>
  <si>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</si>
  <si>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</si>
  <si>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</si>
  <si>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</si>
  <si>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</si>
  <si>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</si>
  <si>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</si>
  <si>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</si>
  <si>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</si>
  <si>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</si>
  <si>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</si>
  <si>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</si>
  <si>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</si>
  <si>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</si>
  <si>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</si>
  <si>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</si>
  <si>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</si>
  <si>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</si>
  <si>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</si>
  <si>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</si>
  <si>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</si>
  <si>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</si>
  <si>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</si>
  <si>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</si>
  <si>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</si>
  <si>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</si>
  <si>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</si>
  <si>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</si>
  <si>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</si>
  <si>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</si>
  <si>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</si>
  <si>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</si>
  <si>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</si>
  <si>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</si>
  <si>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</si>
  <si>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</si>
  <si>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</si>
  <si>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</si>
  <si>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</si>
  <si>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</si>
  <si>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</si>
  <si>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</si>
  <si>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</si>
  <si>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</si>
  <si>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</si>
  <si>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</si>
  <si>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</si>
  <si>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</si>
  <si>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</si>
  <si>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</si>
  <si>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</si>
  <si>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</si>
  <si>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</si>
  <si>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</si>
  <si>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</si>
  <si>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</si>
  <si>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</si>
  <si>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</si>
  <si>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</si>
  <si>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</si>
  <si>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</si>
  <si>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</si>
  <si>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</si>
  <si>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</si>
  <si>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</si>
  <si>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</si>
  <si>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</si>
  <si>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</si>
  <si>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</si>
  <si>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</si>
  <si>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</si>
  <si>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</si>
  <si>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</si>
  <si>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</si>
  <si>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</si>
  <si>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</si>
  <si>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</si>
  <si>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</si>
  <si>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</si>
  <si>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</si>
  <si>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</si>
  <si>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</si>
  <si>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</si>
  <si>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</si>
  <si>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</si>
  <si>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</si>
  <si>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</si>
  <si>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</si>
  <si>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</si>
  <si>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</si>
  <si>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</si>
  <si>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</si>
  <si>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</si>
  <si>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</si>
  <si>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</si>
  <si>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</si>
  <si>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</si>
  <si>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</si>
  <si>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</si>
  <si>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</si>
  <si>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</si>
  <si>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</si>
  <si>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</si>
  <si>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</si>
  <si>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</si>
  <si>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</si>
  <si>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</si>
  <si>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</si>
  <si>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</si>
  <si>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</si>
  <si>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</si>
  <si>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</si>
  <si>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</si>
  <si>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</si>
  <si>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</si>
  <si>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</si>
  <si>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</si>
  <si>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</si>
  <si>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</si>
  <si>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</si>
  <si>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</si>
  <si>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</si>
  <si>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</si>
  <si>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</si>
  <si>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</si>
  <si>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</si>
  <si>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</si>
  <si>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</si>
  <si>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</si>
  <si>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</si>
  <si>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</si>
  <si>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</si>
  <si>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</si>
  <si>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</si>
  <si>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</si>
  <si>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</si>
  <si>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</si>
  <si>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</si>
  <si>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</si>
  <si>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</si>
  <si>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</si>
  <si>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</si>
  <si>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</si>
  <si>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</si>
  <si>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</si>
  <si>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</si>
  <si>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</si>
  <si>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</si>
  <si>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</si>
  <si>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</si>
  <si>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</si>
  <si>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</si>
  <si>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</si>
  <si>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</si>
  <si>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</si>
  <si>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</si>
  <si>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</si>
  <si>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</si>
  <si>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</si>
  <si>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</si>
  <si>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</si>
  <si>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</si>
  <si>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</si>
  <si>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</si>
  <si>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</si>
  <si>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</si>
  <si>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</si>
  <si>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</si>
  <si>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</si>
  <si>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</si>
  <si>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</si>
  <si>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</si>
  <si>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</si>
  <si>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</si>
  <si>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</si>
  <si>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</si>
  <si>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</si>
  <si>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</si>
  <si>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</si>
  <si>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</si>
  <si>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</si>
  <si>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</si>
  <si>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</si>
  <si>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</si>
  <si>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</si>
  <si>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</si>
  <si>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</si>
  <si>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</si>
  <si>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</si>
  <si>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</si>
  <si>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</si>
  <si>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</si>
  <si>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</si>
  <si>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</si>
  <si>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</si>
  <si>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</si>
  <si>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</si>
  <si>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</si>
  <si>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</si>
  <si>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</si>
  <si>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</si>
  <si>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</si>
  <si>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</si>
  <si>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</si>
  <si>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</si>
  <si>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</si>
  <si>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</si>
  <si>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</si>
  <si>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</si>
  <si>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</si>
  <si>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</si>
  <si>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</si>
  <si>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</si>
  <si>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</si>
  <si>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</si>
  <si>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</si>
  <si>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</si>
  <si>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</si>
  <si>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</si>
  <si>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</si>
  <si>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</si>
  <si>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</si>
  <si>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</si>
  <si>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</si>
  <si>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</si>
  <si>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</si>
  <si>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</si>
  <si>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</si>
  <si>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</si>
  <si>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</si>
  <si>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</si>
  <si>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</si>
  <si>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</si>
  <si>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</si>
  <si>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</si>
  <si>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</si>
  <si>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</si>
  <si>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</si>
  <si>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</si>
  <si>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</si>
  <si>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</si>
  <si>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</si>
  <si>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</si>
  <si>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</si>
  <si>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</si>
  <si>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</si>
  <si>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</si>
  <si>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</si>
  <si>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</si>
  <si>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</si>
  <si>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</si>
  <si>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</si>
  <si>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</si>
  <si>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</si>
  <si>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</si>
  <si>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</si>
  <si>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</si>
  <si>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</si>
  <si>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</si>
  <si>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</si>
  <si>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</si>
  <si>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</si>
  <si>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</si>
  <si>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</si>
  <si>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</si>
  <si>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</si>
  <si>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</si>
  <si>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</si>
  <si>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</si>
  <si>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</si>
  <si>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</si>
  <si>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</si>
  <si>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</si>
  <si>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</si>
  <si>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</si>
  <si>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</si>
  <si>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</si>
  <si>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</si>
  <si>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</si>
  <si>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</si>
  <si>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</si>
  <si>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</si>
  <si>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</si>
  <si>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</si>
  <si>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</si>
  <si>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</si>
  <si>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</si>
  <si>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</si>
  <si>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</si>
  <si>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</si>
  <si>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</si>
  <si>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</si>
  <si>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</si>
  <si>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</si>
  <si>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</si>
  <si>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</si>
  <si>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</si>
  <si>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</si>
  <si>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</si>
  <si>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</si>
  <si>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</si>
  <si>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</si>
  <si>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</si>
  <si>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</si>
  <si>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</si>
  <si>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</si>
  <si>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</si>
  <si>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</si>
  <si>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</si>
  <si>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</si>
  <si>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</si>
  <si>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</si>
  <si>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</si>
  <si>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</si>
  <si>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</si>
  <si>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</si>
  <si>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</si>
  <si>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</si>
  <si>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</si>
  <si>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</si>
  <si>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</si>
  <si>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</si>
  <si>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</si>
  <si>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</si>
  <si>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</si>
  <si>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</si>
  <si>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</si>
  <si>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</si>
  <si>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</si>
  <si>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</si>
  <si>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</si>
  <si>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</si>
  <si>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</si>
  <si>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</si>
  <si>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</si>
  <si>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</si>
  <si>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</si>
  <si>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</si>
  <si>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</si>
  <si>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</si>
  <si>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</si>
  <si>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</si>
  <si>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</si>
  <si>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</si>
  <si>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</si>
  <si>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</si>
  <si>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</si>
  <si>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</si>
  <si>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</si>
  <si>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</si>
  <si>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</si>
  <si>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</si>
  <si>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</si>
  <si>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</si>
  <si>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</si>
  <si>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</si>
  <si>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</si>
  <si>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</si>
  <si>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</si>
  <si>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</si>
  <si>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</si>
  <si>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</si>
  <si>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</si>
  <si>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</si>
  <si>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</si>
  <si>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</si>
  <si>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</si>
  <si>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</si>
  <si>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</si>
  <si>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</si>
  <si>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</si>
  <si>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</si>
  <si>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</si>
  <si>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</si>
  <si>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</si>
  <si>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</si>
  <si>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</si>
  <si>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</si>
  <si>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</si>
  <si>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</si>
  <si>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</si>
  <si>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</si>
  <si>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</si>
  <si>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</si>
  <si>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</si>
  <si>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</si>
  <si>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</si>
  <si>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</si>
  <si>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</si>
  <si>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</si>
  <si>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</si>
  <si>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</si>
  <si>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</si>
  <si>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</si>
  <si>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</si>
  <si>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</si>
  <si>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</si>
  <si>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</si>
  <si>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</si>
  <si>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</si>
  <si>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</si>
  <si>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</si>
  <si>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</si>
  <si>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</si>
  <si>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</si>
  <si>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</si>
  <si>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</si>
  <si>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</si>
  <si>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</si>
  <si>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</si>
  <si>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</si>
  <si>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</si>
  <si>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</si>
  <si>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</si>
  <si>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</si>
  <si>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</si>
  <si>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</si>
  <si>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</si>
  <si>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</si>
  <si>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</si>
  <si>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</si>
  <si>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</si>
  <si>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</si>
  <si>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</si>
  <si>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</si>
  <si>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</si>
  <si>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</si>
  <si>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</si>
  <si>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</si>
  <si>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</si>
  <si>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</si>
  <si>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</si>
  <si>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</si>
  <si>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</si>
  <si>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</si>
  <si>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</si>
  <si>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</si>
  <si>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</si>
  <si>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</si>
  <si>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</si>
  <si>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</si>
  <si>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</si>
  <si>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</si>
  <si>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</si>
  <si>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</si>
  <si>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</si>
  <si>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</si>
  <si>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</si>
  <si>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</si>
  <si>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</si>
  <si>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</si>
  <si>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</si>
  <si>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</si>
  <si>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</si>
  <si>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</si>
  <si>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</si>
  <si>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</si>
  <si>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</si>
  <si>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</si>
  <si>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</si>
  <si>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</si>
  <si>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</si>
  <si>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</si>
  <si>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</si>
  <si>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</si>
  <si>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</si>
  <si>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</si>
  <si>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</si>
  <si>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</si>
  <si>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</si>
  <si>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</si>
  <si>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</si>
  <si>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</si>
  <si>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</si>
  <si>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</si>
  <si>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</si>
  <si>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</si>
  <si>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</si>
  <si>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</si>
  <si>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</si>
  <si>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</si>
  <si>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</si>
  <si>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</si>
  <si>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</si>
  <si>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</si>
  <si>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</si>
  <si>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</si>
  <si>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</si>
  <si>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</si>
  <si>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</si>
  <si>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</si>
  <si>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</si>
  <si>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</si>
  <si>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</si>
  <si>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</si>
  <si>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</si>
  <si>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</si>
  <si>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</si>
  <si>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</si>
  <si>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</si>
  <si>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</si>
  <si>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</si>
  <si>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</si>
  <si>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</si>
  <si>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</si>
  <si>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</si>
  <si>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</si>
  <si>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</si>
  <si>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</si>
  <si>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</si>
  <si>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</si>
  <si>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</si>
  <si>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</si>
  <si>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</si>
  <si>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</si>
  <si>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</si>
  <si>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</si>
  <si>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</si>
  <si>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</si>
  <si>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</si>
  <si>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</si>
  <si>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</si>
  <si>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</si>
  <si>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</si>
  <si>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</si>
  <si>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</si>
  <si>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</si>
  <si>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</si>
  <si>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</si>
  <si>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</si>
  <si>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</si>
  <si>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</si>
  <si>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</si>
  <si>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</si>
  <si>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</si>
  <si>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</si>
  <si>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</si>
  <si>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</si>
  <si>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</si>
  <si>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</si>
  <si>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</si>
  <si>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</si>
  <si>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</si>
  <si>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</si>
  <si>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</si>
  <si>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</si>
  <si>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</si>
  <si>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</si>
  <si>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</si>
  <si>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</si>
  <si>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</si>
  <si>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</si>
  <si>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</si>
  <si>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</si>
  <si>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</si>
  <si>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</si>
  <si>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</si>
  <si>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</si>
  <si>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</si>
  <si>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</si>
  <si>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</si>
  <si>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</si>
  <si>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</si>
  <si>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</si>
  <si>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</si>
  <si>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</si>
  <si>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</si>
  <si>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</si>
  <si>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</si>
  <si>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</si>
  <si>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</si>
  <si>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</si>
  <si>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</si>
  <si>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</si>
  <si>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</si>
  <si>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</si>
  <si>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</si>
  <si>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</si>
  <si>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</si>
  <si>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</si>
  <si>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</si>
  <si>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</si>
  <si>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</si>
  <si>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</si>
  <si>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</si>
  <si>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</si>
  <si>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</si>
  <si>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</si>
  <si>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</si>
  <si>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</si>
  <si>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</si>
  <si>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</si>
  <si>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</si>
  <si>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</si>
  <si>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</si>
  <si>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</si>
  <si>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</si>
  <si>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</si>
  <si>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</si>
  <si>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</si>
  <si>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</si>
  <si>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</si>
  <si>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</si>
  <si>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</si>
  <si>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</si>
  <si>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</si>
  <si>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</si>
  <si>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</si>
  <si>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</si>
  <si>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</si>
  <si>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</si>
  <si>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</si>
  <si>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</si>
  <si>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</si>
  <si>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</si>
  <si>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</si>
  <si>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</si>
  <si>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</si>
  <si>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</si>
  <si>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</si>
  <si>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</si>
  <si>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</si>
  <si>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</si>
  <si>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</si>
  <si>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</si>
  <si>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</si>
  <si>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</si>
  <si>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</si>
  <si>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</si>
  <si>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</si>
  <si>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</si>
  <si>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</si>
  <si>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</si>
  <si>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</si>
  <si>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</si>
  <si>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</si>
  <si>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</si>
  <si>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</si>
  <si>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</si>
  <si>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</si>
  <si>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</si>
  <si>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</si>
  <si>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</si>
  <si>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</si>
  <si>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</si>
  <si>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</si>
  <si>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</si>
  <si>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</si>
  <si>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</si>
  <si>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</si>
  <si>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</si>
  <si>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</si>
  <si>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</si>
  <si>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</si>
  <si>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</si>
  <si>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</si>
  <si>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</si>
  <si>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</si>
  <si>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</si>
  <si>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</si>
  <si>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</si>
  <si>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</si>
  <si>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</si>
  <si>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</si>
  <si>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</si>
  <si>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</si>
  <si>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</si>
  <si>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</si>
  <si>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</si>
  <si>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</si>
  <si>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</si>
  <si>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</si>
  <si>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</si>
  <si>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</si>
  <si>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</si>
  <si>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</si>
  <si>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</si>
  <si>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</si>
  <si>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</si>
  <si>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</si>
  <si>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</si>
  <si>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</si>
  <si>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</si>
  <si>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</si>
  <si>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</si>
  <si>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</si>
  <si>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</si>
  <si>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</si>
  <si>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</si>
  <si>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</si>
  <si>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</si>
  <si>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</si>
  <si>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</si>
  <si>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</si>
  <si>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</si>
  <si>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</si>
  <si>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</si>
  <si>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</si>
  <si>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</si>
  <si>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</si>
  <si>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</si>
  <si>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</si>
  <si>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</si>
  <si>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</si>
  <si>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</si>
  <si>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</si>
  <si>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</si>
  <si>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</si>
  <si>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</si>
  <si>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</si>
  <si>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</si>
  <si>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</si>
  <si>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</si>
  <si>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</si>
  <si>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</si>
  <si>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</si>
  <si>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</si>
  <si>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</si>
  <si>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</si>
  <si>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</si>
  <si>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</si>
  <si>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</si>
  <si>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</si>
  <si>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</si>
  <si>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</si>
  <si>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</si>
  <si>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</si>
  <si>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</si>
  <si>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</si>
  <si>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</si>
  <si>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</si>
  <si>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</si>
  <si>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</si>
  <si>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</si>
  <si>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</si>
  <si>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</si>
  <si>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</si>
  <si>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</si>
  <si>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</si>
  <si>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</si>
  <si>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</si>
  <si>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</si>
  <si>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</si>
  <si>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</si>
  <si>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</si>
  <si>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</si>
  <si>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</si>
  <si>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</si>
  <si>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</si>
  <si>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</si>
  <si>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</si>
  <si>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</si>
  <si>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</si>
  <si>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</si>
  <si>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</si>
  <si>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</si>
  <si>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</si>
  <si>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</si>
  <si>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</si>
  <si>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</si>
  <si>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</si>
  <si>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</si>
  <si>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</si>
  <si>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</si>
  <si>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</si>
  <si>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</si>
  <si>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</si>
  <si>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</si>
  <si>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</si>
  <si>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</si>
  <si>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</si>
  <si>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</si>
  <si>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</si>
  <si>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</si>
  <si>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</si>
  <si>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</si>
  <si>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</si>
  <si>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</si>
  <si>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</si>
  <si>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</si>
  <si>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</si>
  <si>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</si>
  <si>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</si>
  <si>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</si>
  <si>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</si>
  <si>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</si>
  <si>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</si>
  <si>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</si>
  <si>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</si>
  <si>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</si>
  <si>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</si>
  <si>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</si>
  <si>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</si>
  <si>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</si>
  <si>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</si>
  <si>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</si>
  <si>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</si>
  <si>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</si>
  <si>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</si>
  <si>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</si>
  <si>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</si>
  <si>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</si>
  <si>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</si>
  <si>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</si>
  <si>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</si>
  <si>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</si>
  <si>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</si>
  <si>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</si>
  <si>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</si>
  <si>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</si>
  <si>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</si>
  <si>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</si>
  <si>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</si>
  <si>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</si>
  <si>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</si>
  <si>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</si>
  <si>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</si>
  <si>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</si>
  <si>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</si>
  <si>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</si>
  <si>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</si>
  <si>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</si>
  <si>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</si>
  <si>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</si>
  <si>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</si>
  <si>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</si>
  <si>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</si>
  <si>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</si>
  <si>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</si>
  <si>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</si>
  <si>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</si>
  <si>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</si>
  <si>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</si>
  <si>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</si>
  <si>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</si>
  <si>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</si>
  <si>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</si>
  <si>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</si>
  <si>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</si>
  <si>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</si>
  <si>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</si>
  <si>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</si>
  <si>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</si>
  <si>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</si>
  <si>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</si>
  <si>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</si>
  <si>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</si>
  <si>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</si>
  <si>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</si>
  <si>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</si>
  <si>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</si>
  <si>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</si>
  <si>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</si>
  <si>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</si>
  <si>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</si>
  <si>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</si>
  <si>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</si>
  <si>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</si>
  <si>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</si>
  <si>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</si>
  <si>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</si>
  <si>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</si>
  <si>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</si>
  <si>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</si>
  <si>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</si>
  <si>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</si>
  <si>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</si>
  <si>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</si>
  <si>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</si>
  <si>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</si>
  <si>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</si>
  <si>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</si>
  <si>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</si>
  <si>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</si>
  <si>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</si>
  <si>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</si>
  <si>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</si>
  <si>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</si>
  <si>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</si>
  <si>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</si>
  <si>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</si>
  <si>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</si>
  <si>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</si>
  <si>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</si>
  <si>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</si>
  <si>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</si>
  <si>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</si>
  <si>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</si>
  <si>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</si>
  <si>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</si>
  <si>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</si>
  <si>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</si>
  <si>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</si>
  <si>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</si>
  <si>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</si>
  <si>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</si>
  <si>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</si>
  <si>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</si>
  <si>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</si>
  <si>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</si>
  <si>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</si>
  <si>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</si>
  <si>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</si>
  <si>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</si>
  <si>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</si>
  <si>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</si>
  <si>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</si>
  <si>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</si>
  <si>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</si>
  <si>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</si>
  <si>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</si>
  <si>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</si>
  <si>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</si>
  <si>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</si>
  <si>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</si>
  <si>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</si>
  <si>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</si>
  <si>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</si>
  <si>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</si>
  <si>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</si>
  <si>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</si>
  <si>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</si>
  <si>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</si>
  <si>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</si>
  <si>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</si>
  <si>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</si>
  <si>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</si>
  <si>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</si>
  <si>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</si>
  <si>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</si>
  <si>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</si>
  <si>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</si>
  <si>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</si>
  <si>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</si>
  <si>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</si>
  <si>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</si>
  <si>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</si>
  <si>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</si>
  <si>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</si>
  <si>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</si>
  <si>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</si>
  <si>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</si>
  <si>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</si>
  <si>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</si>
  <si>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</si>
  <si>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</si>
  <si>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</si>
  <si>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</si>
  <si>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</si>
  <si>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</si>
  <si>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</si>
  <si>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</si>
  <si>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</si>
  <si>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</si>
  <si>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</si>
  <si>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</si>
  <si>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</si>
  <si>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</si>
  <si>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</si>
  <si>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</si>
  <si>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</si>
  <si>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</si>
  <si>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</si>
  <si>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</si>
  <si>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</si>
  <si>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</si>
  <si>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</si>
  <si>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</si>
  <si>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</si>
  <si>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</si>
  <si>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</si>
  <si>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</si>
  <si>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</si>
  <si>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</si>
  <si>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</si>
  <si>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</si>
  <si>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</si>
  <si>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</si>
  <si>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</si>
  <si>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</si>
  <si>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</si>
  <si>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</si>
  <si>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</si>
  <si>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</si>
  <si>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</si>
  <si>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</si>
  <si>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</si>
  <si>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</si>
  <si>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</si>
  <si>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</si>
  <si>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</si>
  <si>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</si>
  <si>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</si>
  <si>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</si>
  <si>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</si>
  <si>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</si>
  <si>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</si>
  <si>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</si>
  <si>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</si>
  <si>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</si>
  <si>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</si>
  <si>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</si>
  <si>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</si>
  <si>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</si>
  <si>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</si>
  <si>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</si>
  <si>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</si>
  <si>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</si>
  <si>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</si>
  <si>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</si>
  <si>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</si>
  <si>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</si>
  <si>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</si>
  <si>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</si>
  <si>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</si>
  <si>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</si>
  <si>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</si>
  <si>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</si>
  <si>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</si>
  <si>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</si>
  <si>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</si>
  <si>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</si>
  <si>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</si>
  <si>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</si>
  <si>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</si>
  <si>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</si>
  <si>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</si>
  <si>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</si>
  <si>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</si>
  <si>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</si>
  <si>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</si>
  <si>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</si>
  <si>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</si>
  <si>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</si>
  <si>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</si>
  <si>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</si>
  <si>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</si>
  <si>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</si>
  <si>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</si>
  <si>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</si>
  <si>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</si>
  <si>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</si>
  <si>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</si>
  <si>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</si>
  <si>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</si>
  <si>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</si>
  <si>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</si>
  <si>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</si>
  <si>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</si>
  <si>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</si>
  <si>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</si>
  <si>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</si>
  <si>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</si>
  <si>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</si>
  <si>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</si>
  <si>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</si>
  <si>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</si>
  <si>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</si>
  <si>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</si>
  <si>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</si>
  <si>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</si>
  <si>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</si>
  <si>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</si>
  <si>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</si>
  <si>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</si>
  <si>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</si>
  <si>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</si>
  <si>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</si>
  <si>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</si>
  <si>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</si>
  <si>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</si>
  <si>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</si>
  <si>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</si>
  <si>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</si>
  <si>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</si>
  <si>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</si>
  <si>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</si>
  <si>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</si>
  <si>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</si>
  <si>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</si>
  <si>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</si>
  <si>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</si>
  <si>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</si>
  <si>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</si>
  <si>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</si>
  <si>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</si>
  <si>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</si>
  <si>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</si>
  <si>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</si>
  <si>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</si>
  <si>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</si>
  <si>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</si>
  <si>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</si>
  <si>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</si>
  <si>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</si>
  <si>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</si>
  <si>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</si>
  <si>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</si>
  <si>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</si>
  <si>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</si>
  <si>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</si>
  <si>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</si>
  <si>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</si>
  <si>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</si>
  <si>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</si>
  <si>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</si>
  <si>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</si>
  <si>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</si>
  <si>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</si>
  <si>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</si>
  <si>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</si>
  <si>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</si>
  <si>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</si>
  <si>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</si>
  <si>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</si>
  <si>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</si>
  <si>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</si>
  <si>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</si>
  <si>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</si>
  <si>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</si>
  <si>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</si>
  <si>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</si>
  <si>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</si>
  <si>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</si>
  <si>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</si>
  <si>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</si>
  <si>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</si>
  <si>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</si>
  <si>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</si>
  <si>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</si>
  <si>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</si>
  <si>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</si>
  <si>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</si>
  <si>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</si>
  <si>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</si>
  <si>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</si>
  <si>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</si>
  <si>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</si>
  <si>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</si>
  <si>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</si>
  <si>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</si>
  <si>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</si>
  <si>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</si>
  <si>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</si>
  <si>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</si>
  <si>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</si>
  <si>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</si>
  <si>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</si>
  <si>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</si>
  <si>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</si>
  <si>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</si>
  <si>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</si>
  <si>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</si>
  <si>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</si>
  <si>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</si>
  <si>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</si>
  <si>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</si>
  <si>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</si>
  <si>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</si>
  <si>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</si>
  <si>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</si>
  <si>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</si>
  <si>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</si>
  <si>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</si>
  <si>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</si>
  <si>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</si>
  <si>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</si>
  <si>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</si>
  <si>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</si>
  <si>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</si>
  <si>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</si>
  <si>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</si>
  <si>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</si>
  <si>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</si>
  <si>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</si>
  <si>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</si>
  <si>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</si>
  <si>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</si>
  <si>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</si>
  <si>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</si>
  <si>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</si>
  <si>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</si>
  <si>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</si>
  <si>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</si>
  <si>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</si>
  <si>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</si>
  <si>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</si>
  <si>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</si>
  <si>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</si>
  <si>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</si>
  <si>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</si>
  <si>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</si>
  <si>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</si>
  <si>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</si>
  <si>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</si>
  <si>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</si>
  <si>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</si>
  <si>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</si>
  <si>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</si>
  <si>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</si>
  <si>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</si>
  <si>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</si>
  <si>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</si>
  <si>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</si>
  <si>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</si>
  <si>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</si>
  <si>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</si>
  <si>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</si>
  <si>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</si>
  <si>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</si>
  <si>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</si>
  <si>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</si>
  <si>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</si>
  <si>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</si>
  <si>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</si>
  <si>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</si>
  <si>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</si>
  <si>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</si>
  <si>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</si>
  <si>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</si>
  <si>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</si>
  <si>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</si>
  <si>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</si>
  <si>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</si>
  <si>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</si>
  <si>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</si>
  <si>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</si>
  <si>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</si>
  <si>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</si>
  <si>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</si>
  <si>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</si>
  <si>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</si>
  <si>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</si>
  <si>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</si>
  <si>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</si>
  <si>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</si>
  <si>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</si>
  <si>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</si>
  <si>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</si>
  <si>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</si>
  <si>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</si>
  <si>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</si>
  <si>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</si>
  <si>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</si>
  <si>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</si>
  <si>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</si>
  <si>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</si>
  <si>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</si>
  <si>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</si>
  <si>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</si>
  <si>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</si>
  <si>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</si>
  <si>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</si>
  <si>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</si>
  <si>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</si>
  <si>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</si>
  <si>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</si>
  <si>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</si>
  <si>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</si>
  <si>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</si>
  <si>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</si>
  <si>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</si>
  <si>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</si>
  <si>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</si>
  <si>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</si>
  <si>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</si>
  <si>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</si>
  <si>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</si>
  <si>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</si>
  <si>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</si>
  <si>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</si>
  <si>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</si>
  <si>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</si>
  <si>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</si>
  <si>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</si>
  <si>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</si>
  <si>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</si>
  <si>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</si>
  <si>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</si>
  <si>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</si>
  <si>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</si>
  <si>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</si>
  <si>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</si>
  <si>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</si>
  <si>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</si>
  <si>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</si>
  <si>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</si>
  <si>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</si>
  <si>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</si>
  <si>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</si>
  <si>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</si>
  <si>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</si>
  <si>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</si>
  <si>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</si>
  <si>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</si>
  <si>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</si>
  <si>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</si>
  <si>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</si>
  <si>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</si>
  <si>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</si>
  <si>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</si>
  <si>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</si>
  <si>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</si>
  <si>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</si>
  <si>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</si>
  <si>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</si>
  <si>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</si>
  <si>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</si>
  <si>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</si>
  <si>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</si>
  <si>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</si>
  <si>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</si>
  <si>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</si>
  <si>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</si>
  <si>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</si>
  <si>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</si>
  <si>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</si>
  <si>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</si>
  <si>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</si>
  <si>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</si>
  <si>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</si>
  <si>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</si>
  <si>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</si>
  <si>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</si>
  <si>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</si>
  <si>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</si>
  <si>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</si>
  <si>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</si>
  <si>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</si>
  <si>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</si>
  <si>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</si>
  <si>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</si>
  <si>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</si>
  <si>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</si>
  <si>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</si>
  <si>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</si>
  <si>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</si>
  <si>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</si>
  <si>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</si>
  <si>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</si>
  <si>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</si>
  <si>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</si>
  <si>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</si>
  <si>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</si>
  <si>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</si>
  <si>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</si>
  <si>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</si>
  <si>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</si>
  <si>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</si>
  <si>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</si>
  <si>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</si>
  <si>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</si>
  <si>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</si>
  <si>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</si>
  <si>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</si>
  <si>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</si>
  <si>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</si>
  <si>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</si>
  <si>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</si>
  <si>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</si>
  <si>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</si>
  <si>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</si>
  <si>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</si>
  <si>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</si>
  <si>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</si>
  <si>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</si>
  <si>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</si>
  <si>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</si>
  <si>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</si>
  <si>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</si>
  <si>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</si>
  <si>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</si>
  <si>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</si>
  <si>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</si>
  <si>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</si>
  <si>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</si>
  <si>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</si>
  <si>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</si>
  <si>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</si>
  <si>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</si>
  <si>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</si>
  <si>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</si>
  <si>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</si>
  <si>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</si>
  <si>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</si>
  <si>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</si>
  <si>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</si>
  <si>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</si>
  <si>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</si>
  <si>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</si>
  <si>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</si>
  <si>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</si>
  <si>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</si>
  <si>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</si>
  <si>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</si>
  <si>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</si>
  <si>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</si>
  <si>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</si>
  <si>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</si>
  <si>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</si>
  <si>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</si>
  <si>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</si>
  <si>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</si>
  <si>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</si>
  <si>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</si>
  <si>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</si>
  <si>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</si>
  <si>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</si>
  <si>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</si>
  <si>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</si>
  <si>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</si>
  <si>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</si>
  <si>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</si>
  <si>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</si>
  <si>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</si>
  <si>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</si>
  <si>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</si>
  <si>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</si>
  <si>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</si>
  <si>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</si>
  <si>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</si>
  <si>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</si>
  <si>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</si>
  <si>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</si>
  <si>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</si>
  <si>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</si>
  <si>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</si>
  <si>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</si>
  <si>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</si>
  <si>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</si>
  <si>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</si>
  <si>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</si>
  <si>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</si>
  <si>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</si>
  <si>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</si>
  <si>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</si>
  <si>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</si>
  <si>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</si>
  <si>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</si>
  <si>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</si>
  <si>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</si>
  <si>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</si>
  <si>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</si>
  <si>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</si>
  <si>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</si>
  <si>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</si>
  <si>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</si>
  <si>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</si>
  <si>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</si>
  <si>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</si>
  <si>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</si>
  <si>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</si>
  <si>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</si>
  <si>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</si>
  <si>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</si>
  <si>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</si>
  <si>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</si>
  <si>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</si>
  <si>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</si>
  <si>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</si>
  <si>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</si>
  <si>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</si>
  <si>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</si>
  <si>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</si>
  <si>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</si>
  <si>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</si>
  <si>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</si>
  <si>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</si>
  <si>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</si>
  <si>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</si>
  <si>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</si>
  <si>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</si>
  <si>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</si>
  <si>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</si>
  <si>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</si>
  <si>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</si>
  <si>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</si>
  <si>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</si>
  <si>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</si>
  <si>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</si>
  <si>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</si>
  <si>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</si>
  <si>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</si>
  <si>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</si>
  <si>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</si>
  <si>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</si>
  <si>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</si>
  <si>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</si>
  <si>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</si>
  <si>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</si>
  <si>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</si>
  <si>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</si>
  <si>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</si>
  <si>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</si>
  <si>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</si>
  <si>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</si>
  <si>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</si>
  <si>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</si>
  <si>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</si>
  <si>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</si>
  <si>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</si>
  <si>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</si>
  <si>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</si>
  <si>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</si>
  <si>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</si>
  <si>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</si>
  <si>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</si>
  <si>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</si>
  <si>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</si>
  <si>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</si>
  <si>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</si>
  <si>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</si>
  <si>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</si>
  <si>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</si>
  <si>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</si>
  <si>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</si>
  <si>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</si>
  <si>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</si>
  <si>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</si>
  <si>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</si>
  <si>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</si>
  <si>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</si>
  <si>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</si>
  <si>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</si>
  <si>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</si>
  <si>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</si>
  <si>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</si>
  <si>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</si>
  <si>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</si>
  <si>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</si>
  <si>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</si>
  <si>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</si>
  <si>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</si>
  <si>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</si>
  <si>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</si>
  <si>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</si>
  <si>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</si>
  <si>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</si>
  <si>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</si>
  <si>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</si>
  <si>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</si>
  <si>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</si>
  <si>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</si>
  <si>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</si>
  <si>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</si>
  <si>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</si>
  <si>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</si>
  <si>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</si>
  <si>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</si>
  <si>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</si>
  <si>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</si>
  <si>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</si>
  <si>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</si>
  <si>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</si>
  <si>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</si>
  <si>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</si>
  <si>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</si>
  <si>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</si>
  <si>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</si>
  <si>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</si>
  <si>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</si>
  <si>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</si>
  <si>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</si>
  <si>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</si>
  <si>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</si>
  <si>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</si>
  <si>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</si>
  <si>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</si>
  <si>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</si>
  <si>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</si>
  <si>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</si>
  <si>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</si>
  <si>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</si>
  <si>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</si>
  <si>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</si>
  <si>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</si>
  <si>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</si>
  <si>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</si>
  <si>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</si>
  <si>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</si>
  <si>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</si>
  <si>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</si>
  <si>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</si>
  <si>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</si>
  <si>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</si>
  <si>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</si>
  <si>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</si>
  <si>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</si>
  <si>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</si>
  <si>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</si>
  <si>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</si>
  <si>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</si>
  <si>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</si>
  <si>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</si>
  <si>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</si>
  <si>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</si>
  <si>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</si>
  <si>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</si>
  <si>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</si>
  <si>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</si>
  <si>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</si>
  <si>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</si>
  <si>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</si>
  <si>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</si>
  <si>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</si>
  <si>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</si>
  <si>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</si>
  <si>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</si>
  <si>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</si>
  <si>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</si>
  <si>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</si>
  <si>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</si>
  <si>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</si>
  <si>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</si>
  <si>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</si>
  <si>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</si>
  <si>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</si>
  <si>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</si>
  <si>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</si>
  <si>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</si>
  <si>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</si>
  <si>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</si>
  <si>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</si>
  <si>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</si>
  <si>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</si>
  <si>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</si>
  <si>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</si>
  <si>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</si>
  <si>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</si>
  <si>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</si>
  <si>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</si>
  <si>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</si>
  <si>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</si>
  <si>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</si>
  <si>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</si>
  <si>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</si>
  <si>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</si>
  <si>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</si>
  <si>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</si>
  <si>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</si>
  <si>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</si>
  <si>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</si>
  <si>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</si>
  <si>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</si>
  <si>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</si>
  <si>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</si>
  <si>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</si>
  <si>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</si>
  <si>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</si>
  <si>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</si>
  <si>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</si>
  <si>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</si>
  <si>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</si>
  <si>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</si>
  <si>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</si>
  <si>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</si>
  <si>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</si>
  <si>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</si>
  <si>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</si>
  <si>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</si>
  <si>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</si>
  <si>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</si>
  <si>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</si>
  <si>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</si>
  <si>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</si>
  <si>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</si>
  <si>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</si>
  <si>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</si>
  <si>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</si>
  <si>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</si>
  <si>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</si>
  <si>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</si>
  <si>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</si>
  <si>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</si>
  <si>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</si>
  <si>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</si>
  <si>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</si>
  <si>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</si>
  <si>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</si>
  <si>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</si>
  <si>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</si>
  <si>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</si>
  <si>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</si>
  <si>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</si>
  <si>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</si>
  <si>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</si>
  <si>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</si>
  <si>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</si>
  <si>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</si>
  <si>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</si>
  <si>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</si>
  <si>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</si>
  <si>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</si>
  <si>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</si>
  <si>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</si>
  <si>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</si>
  <si>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</si>
  <si>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</si>
  <si>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</si>
  <si>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</si>
  <si>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</si>
  <si>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</si>
  <si>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</si>
  <si>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</si>
  <si>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</si>
  <si>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</si>
  <si>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</si>
  <si>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</si>
  <si>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</si>
  <si>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</si>
  <si>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</si>
  <si>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</si>
  <si>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</si>
  <si>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</si>
  <si>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</si>
  <si>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</si>
  <si>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</si>
  <si>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</si>
  <si>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</si>
  <si>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</si>
  <si>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</si>
  <si>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</si>
  <si>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</si>
  <si>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</si>
  <si>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</si>
  <si>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</si>
  <si>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</si>
  <si>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</si>
  <si>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</si>
  <si>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</si>
  <si>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</si>
  <si>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</si>
  <si>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</si>
  <si>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</si>
  <si>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</si>
  <si>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</si>
  <si>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</si>
  <si>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</si>
  <si>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</si>
  <si>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</si>
  <si>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</si>
  <si>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</si>
  <si>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</si>
  <si>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</si>
  <si>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</si>
  <si>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</si>
  <si>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</si>
  <si>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</si>
  <si>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</si>
  <si>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</si>
  <si>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</si>
  <si>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</si>
  <si>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</si>
  <si>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</si>
  <si>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</si>
  <si>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</si>
  <si>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</si>
  <si>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</si>
  <si>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</si>
  <si>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</si>
  <si>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</si>
  <si>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</si>
  <si>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</si>
  <si>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</si>
  <si>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</si>
  <si>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</si>
  <si>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</si>
  <si>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</si>
  <si>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</si>
  <si>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</si>
  <si>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</si>
  <si>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</si>
  <si>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</si>
  <si>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</si>
  <si>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</si>
  <si>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</si>
  <si>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</si>
  <si>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</si>
  <si>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</si>
  <si>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</si>
  <si>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</si>
  <si>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</si>
  <si>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</si>
  <si>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</si>
  <si>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</si>
  <si>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</si>
  <si>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</si>
  <si>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</si>
  <si>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</si>
  <si>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</si>
  <si>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</si>
  <si>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</si>
  <si>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</si>
  <si>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</si>
  <si>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</si>
  <si>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</si>
  <si>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</si>
  <si>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</si>
  <si>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</si>
  <si>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</si>
  <si>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</si>
  <si>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</si>
  <si>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</si>
  <si>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</si>
  <si>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</si>
  <si>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</si>
  <si>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</si>
  <si>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</si>
  <si>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</si>
  <si>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</si>
  <si>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</si>
  <si>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</si>
  <si>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</si>
  <si>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</si>
  <si>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</si>
  <si>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</si>
  <si>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</si>
  <si>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</si>
  <si>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</si>
  <si>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</si>
  <si>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</si>
  <si>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</si>
  <si>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</si>
  <si>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</si>
  <si>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</si>
  <si>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</si>
  <si>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</si>
  <si>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</si>
  <si>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</si>
  <si>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</si>
  <si>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</si>
  <si>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</si>
  <si>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</si>
  <si>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</si>
  <si>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</si>
  <si>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</si>
  <si>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</si>
  <si>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</si>
  <si>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</si>
  <si>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</si>
  <si>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</si>
  <si>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</si>
  <si>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</si>
  <si>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</si>
  <si>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</si>
  <si>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</si>
  <si>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</si>
  <si>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</si>
  <si>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</si>
  <si>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</si>
  <si>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</si>
  <si>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</si>
  <si>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</si>
  <si>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</si>
  <si>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</si>
  <si>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</si>
  <si>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</si>
  <si>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</si>
  <si>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</si>
  <si>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</si>
  <si>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</si>
  <si>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</si>
  <si>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</si>
  <si>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</si>
  <si>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</si>
  <si>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</si>
  <si>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</si>
  <si>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</si>
  <si>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</si>
  <si>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</si>
  <si>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</si>
  <si>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</si>
  <si>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</si>
  <si>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</si>
  <si>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</si>
  <si>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</si>
  <si>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</si>
  <si>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</si>
  <si>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</si>
  <si>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</si>
  <si>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</si>
  <si>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</si>
  <si>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</si>
  <si>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</si>
  <si>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</si>
  <si>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</si>
  <si>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</si>
  <si>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</si>
  <si>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</si>
  <si>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</si>
  <si>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</si>
  <si>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</si>
  <si>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</si>
  <si>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</si>
  <si>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</si>
  <si>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</si>
  <si>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</si>
  <si>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</si>
  <si>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</si>
  <si>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</si>
  <si>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</si>
  <si>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</si>
  <si>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</si>
  <si>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</si>
  <si>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</si>
  <si>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</si>
  <si>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</si>
  <si>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</si>
  <si>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</si>
  <si>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</si>
  <si>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</si>
  <si>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</si>
  <si>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</si>
  <si>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</si>
  <si>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</si>
  <si>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</si>
  <si>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</si>
  <si>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</si>
  <si>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</si>
  <si>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</si>
  <si>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</si>
  <si>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</si>
  <si>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</si>
  <si>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</si>
  <si>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</si>
  <si>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</si>
  <si>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</si>
  <si>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</si>
  <si>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</si>
  <si>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</si>
  <si>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</si>
  <si>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</si>
  <si>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</si>
  <si>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</si>
  <si>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</si>
  <si>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</si>
  <si>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</si>
  <si>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</si>
  <si>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</si>
  <si>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</si>
  <si>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</si>
  <si>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</si>
  <si>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</si>
  <si>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</si>
  <si>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</si>
  <si>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</si>
  <si>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</si>
  <si>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</si>
  <si>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</si>
  <si>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</si>
  <si>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</si>
  <si>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</si>
  <si>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</si>
  <si>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</si>
  <si>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</si>
  <si>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</si>
  <si>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</si>
  <si>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</si>
  <si>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</si>
  <si>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</si>
  <si>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</si>
  <si>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</si>
  <si>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</si>
  <si>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</si>
  <si>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</si>
  <si>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</si>
  <si>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</si>
  <si>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</si>
  <si>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</si>
  <si>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</si>
  <si>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</si>
  <si>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</si>
  <si>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</si>
  <si>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</si>
  <si>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</si>
  <si>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</si>
  <si>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</si>
  <si>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</si>
  <si>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</si>
  <si>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</si>
  <si>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</si>
  <si>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</si>
  <si>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</si>
  <si>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</si>
  <si>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</si>
  <si>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</si>
  <si>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</si>
  <si>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</si>
  <si>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</si>
  <si>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</si>
  <si>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</si>
  <si>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</si>
  <si>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</si>
  <si>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</si>
  <si>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</si>
  <si>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</si>
  <si>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</si>
  <si>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</si>
  <si>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</si>
  <si>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</si>
  <si>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</si>
  <si>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</si>
  <si>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</si>
  <si>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</si>
  <si>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</si>
  <si>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</si>
  <si>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</si>
  <si>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</si>
  <si>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</si>
  <si>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</si>
  <si>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</si>
  <si>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</si>
  <si>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</si>
  <si>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</si>
  <si>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</si>
  <si>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</si>
  <si>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</si>
  <si>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</si>
  <si>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</si>
  <si>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</si>
  <si>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</si>
  <si>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</si>
  <si>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</si>
  <si>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</si>
  <si>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</si>
  <si>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</si>
  <si>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</si>
  <si>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Perecnt Funded</t>
  </si>
  <si>
    <t>Average Donation</t>
  </si>
  <si>
    <t>Category</t>
  </si>
  <si>
    <t>Row Labels</t>
  </si>
  <si>
    <t>Grand Total</t>
  </si>
  <si>
    <t>Count of state</t>
  </si>
  <si>
    <t>(All)</t>
  </si>
  <si>
    <t>Column Labels</t>
  </si>
  <si>
    <t>Date Created Conversion</t>
  </si>
  <si>
    <t>Date Ended 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</si>
  <si>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</si>
  <si>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</si>
  <si>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</si>
  <si>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</si>
  <si>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</si>
  <si>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</si>
  <si>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</si>
  <si>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</si>
  <si>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</si>
  <si>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</si>
  <si>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</si>
  <si>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</si>
  <si>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</si>
  <si>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</si>
  <si>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</si>
  <si>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</si>
  <si>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</si>
  <si>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</si>
  <si>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</si>
  <si>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</si>
  <si>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</si>
  <si>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</si>
  <si>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hardware</t>
  </si>
  <si>
    <t>plays</t>
  </si>
  <si>
    <t>pop</t>
  </si>
  <si>
    <t>television</t>
  </si>
  <si>
    <t>Sub Category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</si>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</sst>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Challenge.xlsx]Sheet5!PivotTable1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9-47C1-9C54-9951AB30BEF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9-47C1-9C54-9951AB30BEF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9-47C1-9C54-9951AB30BEF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9-47C1-9C54-9951AB3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165904"/>
        <c:axId val="1902616896"/>
      </c:barChart>
      <c:catAx>
        <c:axId val="15551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16896"/>
        <c:crosses val="autoZero"/>
        <c:auto val="1"/>
        <c:lblAlgn val="ctr"/>
        <c:lblOffset val="100"/>
        <c:noMultiLvlLbl val="0"/>
      </c:catAx>
      <c:valAx>
        <c:axId val="1902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Challenge.xlsx]Sheet10!PivotTable7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Sheet10!$B$6:$B$47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FDA-9DBC-782C6F33C96C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Sheet10!$C$6:$C$47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E-4FDA-9DBC-782C6F33C96C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Sheet10!$D$6:$D$47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E-4FDA-9DBC-782C6F33C96C}"/>
            </c:ext>
          </c:extLst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Sheet10!$E$6:$E$47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E-4FDA-9DBC-782C6F33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868480"/>
        <c:axId val="1903535904"/>
      </c:barChart>
      <c:catAx>
        <c:axId val="1954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35904"/>
        <c:crosses val="autoZero"/>
        <c:auto val="1"/>
        <c:lblAlgn val="ctr"/>
        <c:lblOffset val="100"/>
        <c:noMultiLvlLbl val="0"/>
      </c:catAx>
      <c:valAx>
        <c:axId val="1903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68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Challenge.xlsx]Sheet7!PivotTable4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A-4413-8172-21030AFC2108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A-4413-8172-21030AFC2108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A-4413-8172-21030AFC2108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A-4413-8172-21030AFC2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225216"/>
        <c:axId val="1820649600"/>
      </c:lineChart>
      <c:catAx>
        <c:axId val="19022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49600"/>
        <c:crosses val="autoZero"/>
        <c:auto val="1"/>
        <c:lblAlgn val="ctr"/>
        <c:lblOffset val="100"/>
        <c:noMultiLvlLbl val="0"/>
      </c:catAx>
      <c:valAx>
        <c:axId val="18206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87630</xdr:rowOff>
    </xdr:from>
    <xdr:to>
      <xdr:col>14</xdr:col>
      <xdr:colOff>350520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C548-4486-46C5-A753-2D7056153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3</xdr:row>
      <xdr:rowOff>171450</xdr:rowOff>
    </xdr:from>
    <xdr:to>
      <xdr:col>15</xdr:col>
      <xdr:colOff>144780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154D-2684-4430-8460-058ECE5C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41910</xdr:rowOff>
    </xdr:from>
    <xdr:to>
      <xdr:col>14</xdr:col>
      <xdr:colOff>289560</xdr:colOff>
      <xdr:row>18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CEE44-4EAF-459A-B4AD-352F85A7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312" refreshedDate="43803.768854513888" createdVersion="6" refreshedVersion="6" minRefreshableVersion="3" recordCount="4114" xr:uid="{A5DA2F1A-9F11-4386-88DC-FC7FA25257AF}">
  <cacheSource type="worksheet">
    <worksheetSource ref="F1:S4115" sheet="Sheet1"/>
  </cacheSource>
  <cacheFields count="17"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ecnt Funded" numFmtId="1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36">
        <s v="television"/>
        <s v="deo/shorts"/>
        <s v="ce fiction"/>
        <s v="ideo/drama"/>
        <s v="ocumentary"/>
        <s v="/animation"/>
        <s v="plays"/>
        <s v="logy/web"/>
        <s v="earables"/>
        <s v="nfiction"/>
        <s v="/fiction"/>
        <s v="ock"/>
        <s v="tal"/>
        <s v="azz"/>
        <s v="sic"/>
        <s v="sm/audio"/>
        <s v="mes"/>
        <s v="ks"/>
        <s v="hotobooks"/>
        <s v="slations"/>
        <s v="podcasts"/>
        <s v="hy/nature"/>
        <s v="rt books"/>
        <s v="hy/places"/>
        <s v="pop"/>
        <s v="ith"/>
        <s v="/gadgets"/>
        <s v="hardware"/>
        <s v="hy/people"/>
        <s v="ch"/>
        <s v="ts"/>
        <s v="loration"/>
        <s v="erspaces"/>
        <s v="paces"/>
        <s v="'s books"/>
        <s v="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3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312" refreshedDate="43804.70330173611" createdVersion="6" refreshedVersion="6" minRefreshableVersion="3" recordCount="4114" xr:uid="{FDA332C6-9F7C-4B3B-ADB1-484C64D9FC5D}">
  <cacheSource type="worksheet">
    <worksheetSource ref="F1:T4115" sheet="Sheet1"/>
  </cacheSource>
  <cacheFields count="15"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ecnt Funded" numFmtId="10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Version" numFmtId="14">
      <sharedItems containsSemiMixedTypes="0" containsNonDate="0" containsDate="1" containsString="0" minDate="2009-08-10T19:26:00" maxDate="2017-05-03T19:12:00"/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USD"/>
    <n v="1437620400"/>
    <n v="1434931811"/>
    <b v="0"/>
    <n v="182"/>
    <b v="1"/>
    <s v="film &amp; video/television"/>
    <n v="1.3686"/>
    <n v="63.92"/>
    <x v="0"/>
    <x v="0"/>
    <x v="0"/>
    <d v="2015-07-23T03:00:00"/>
  </r>
  <r>
    <x v="0"/>
    <x v="0"/>
    <s v="USD"/>
    <n v="1488464683"/>
    <n v="1485872683"/>
    <b v="0"/>
    <n v="79"/>
    <b v="1"/>
    <s v="film &amp; video/television"/>
    <n v="1.4260999999999999"/>
    <n v="185.48"/>
    <x v="0"/>
    <x v="0"/>
    <x v="1"/>
    <d v="2017-03-02T14:24:43"/>
  </r>
  <r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x v="0"/>
    <x v="0"/>
    <s v="USD"/>
    <n v="1407414107"/>
    <n v="1404822107"/>
    <b v="0"/>
    <n v="150"/>
    <b v="1"/>
    <s v="film &amp; video/television"/>
    <n v="1.0389999999999999"/>
    <n v="69.27"/>
    <x v="0"/>
    <x v="0"/>
    <x v="3"/>
    <d v="2014-08-07T12:21:47"/>
  </r>
  <r>
    <x v="0"/>
    <x v="0"/>
    <s v="USD"/>
    <n v="1450555279"/>
    <n v="1447963279"/>
    <b v="0"/>
    <n v="284"/>
    <b v="1"/>
    <s v="film &amp; video/television"/>
    <n v="1.2299"/>
    <n v="190.55"/>
    <x v="0"/>
    <x v="0"/>
    <x v="4"/>
    <d v="2015-12-19T20:01:19"/>
  </r>
  <r>
    <x v="0"/>
    <x v="0"/>
    <s v="USD"/>
    <n v="1469770500"/>
    <n v="1468362207"/>
    <b v="0"/>
    <n v="47"/>
    <b v="1"/>
    <s v="film &amp; video/television"/>
    <n v="1.0978000000000001"/>
    <n v="93.4"/>
    <x v="0"/>
    <x v="0"/>
    <x v="5"/>
    <d v="2016-07-29T05:35:00"/>
  </r>
  <r>
    <x v="0"/>
    <x v="0"/>
    <s v="USD"/>
    <n v="1402710250"/>
    <n v="1401846250"/>
    <b v="0"/>
    <n v="58"/>
    <b v="1"/>
    <s v="film &amp; video/television"/>
    <n v="1.0649"/>
    <n v="146.88"/>
    <x v="0"/>
    <x v="0"/>
    <x v="6"/>
    <d v="2014-06-14T01:44:10"/>
  </r>
  <r>
    <x v="0"/>
    <x v="0"/>
    <s v="USD"/>
    <n v="1467680867"/>
    <n v="1464224867"/>
    <b v="0"/>
    <n v="57"/>
    <b v="1"/>
    <s v="film &amp; video/television"/>
    <n v="1.0122"/>
    <n v="159.82"/>
    <x v="0"/>
    <x v="0"/>
    <x v="7"/>
    <d v="2016-07-05T01:07:47"/>
  </r>
  <r>
    <x v="0"/>
    <x v="0"/>
    <s v="USD"/>
    <n v="1460754000"/>
    <n v="1460155212"/>
    <b v="0"/>
    <n v="12"/>
    <b v="1"/>
    <s v="film &amp; video/television"/>
    <n v="1.0004"/>
    <n v="291.79000000000002"/>
    <x v="0"/>
    <x v="0"/>
    <x v="8"/>
    <d v="2016-04-15T21:00:00"/>
  </r>
  <r>
    <x v="0"/>
    <x v="0"/>
    <s v="USD"/>
    <n v="1460860144"/>
    <n v="1458268144"/>
    <b v="0"/>
    <n v="20"/>
    <b v="1"/>
    <s v="film &amp; video/television"/>
    <n v="1.26"/>
    <n v="31.5"/>
    <x v="0"/>
    <x v="0"/>
    <x v="9"/>
    <d v="2016-04-17T02:29:04"/>
  </r>
  <r>
    <x v="0"/>
    <x v="0"/>
    <s v="USD"/>
    <n v="1403660279"/>
    <n v="1400636279"/>
    <b v="0"/>
    <n v="19"/>
    <b v="1"/>
    <s v="film &amp; video/television"/>
    <n v="1.0049999999999999"/>
    <n v="158.68"/>
    <x v="0"/>
    <x v="0"/>
    <x v="10"/>
    <d v="2014-06-25T01:37:59"/>
  </r>
  <r>
    <x v="0"/>
    <x v="0"/>
    <s v="USD"/>
    <n v="1471834800"/>
    <n v="1469126462"/>
    <b v="0"/>
    <n v="75"/>
    <b v="1"/>
    <s v="film &amp; video/television"/>
    <n v="1.2050000000000001"/>
    <n v="80.33"/>
    <x v="0"/>
    <x v="0"/>
    <x v="11"/>
    <d v="2016-08-22T03:00:00"/>
  </r>
  <r>
    <x v="0"/>
    <x v="0"/>
    <s v="USD"/>
    <n v="1405479600"/>
    <n v="1401642425"/>
    <b v="0"/>
    <n v="827"/>
    <b v="1"/>
    <s v="film &amp; video/television"/>
    <n v="1.6529"/>
    <n v="59.96"/>
    <x v="0"/>
    <x v="0"/>
    <x v="12"/>
    <d v="2014-07-16T03:00:00"/>
  </r>
  <r>
    <x v="0"/>
    <x v="0"/>
    <s v="USD"/>
    <n v="1466713620"/>
    <n v="1463588109"/>
    <b v="0"/>
    <n v="51"/>
    <b v="1"/>
    <s v="film &amp; video/television"/>
    <n v="1.5996999999999999"/>
    <n v="109.78"/>
    <x v="0"/>
    <x v="0"/>
    <x v="13"/>
    <d v="2016-06-23T20:27:00"/>
  </r>
  <r>
    <x v="0"/>
    <x v="2"/>
    <s v="AUD"/>
    <n v="1405259940"/>
    <n v="1403051888"/>
    <b v="0"/>
    <n v="41"/>
    <b v="1"/>
    <s v="film &amp; video/television"/>
    <n v="1.0093000000000001"/>
    <n v="147.71"/>
    <x v="0"/>
    <x v="0"/>
    <x v="14"/>
    <d v="2014-07-13T13:59:00"/>
  </r>
  <r>
    <x v="0"/>
    <x v="3"/>
    <s v="EUR"/>
    <n v="1443384840"/>
    <n v="1441790658"/>
    <b v="0"/>
    <n v="98"/>
    <b v="1"/>
    <s v="film &amp; video/television"/>
    <n v="1.0660000000000001"/>
    <n v="21.76"/>
    <x v="0"/>
    <x v="0"/>
    <x v="15"/>
    <d v="2015-09-27T20:14:00"/>
  </r>
  <r>
    <x v="0"/>
    <x v="0"/>
    <s v="USD"/>
    <n v="1402896600"/>
    <n v="1398971211"/>
    <b v="0"/>
    <n v="70"/>
    <b v="1"/>
    <s v="film &amp; video/television"/>
    <n v="1.0024"/>
    <n v="171.84"/>
    <x v="0"/>
    <x v="0"/>
    <x v="16"/>
    <d v="2014-06-16T05:30:00"/>
  </r>
  <r>
    <x v="0"/>
    <x v="1"/>
    <s v="GBP"/>
    <n v="1415126022"/>
    <n v="1412530422"/>
    <b v="0"/>
    <n v="36"/>
    <b v="1"/>
    <s v="film &amp; video/television"/>
    <n v="1.0066999999999999"/>
    <n v="41.94"/>
    <x v="0"/>
    <x v="0"/>
    <x v="17"/>
    <d v="2014-11-04T18:33:42"/>
  </r>
  <r>
    <x v="0"/>
    <x v="0"/>
    <s v="USD"/>
    <n v="1410958856"/>
    <n v="1408366856"/>
    <b v="0"/>
    <n v="342"/>
    <b v="1"/>
    <s v="film &amp; video/television"/>
    <n v="1.0631999999999999"/>
    <n v="93.26"/>
    <x v="0"/>
    <x v="0"/>
    <x v="18"/>
    <d v="2014-09-17T13:00:56"/>
  </r>
  <r>
    <x v="0"/>
    <x v="0"/>
    <s v="USD"/>
    <n v="1437420934"/>
    <n v="1434828934"/>
    <b v="0"/>
    <n v="22"/>
    <b v="1"/>
    <s v="film &amp; video/television"/>
    <n v="1.4529000000000001"/>
    <n v="56.14"/>
    <x v="0"/>
    <x v="0"/>
    <x v="19"/>
    <d v="2015-07-20T19:35:34"/>
  </r>
  <r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x v="0"/>
    <x v="0"/>
    <s v="USD"/>
    <n v="1411743789"/>
    <n v="1409151789"/>
    <b v="0"/>
    <n v="101"/>
    <b v="1"/>
    <s v="film &amp; video/television"/>
    <n v="1.0913999999999999"/>
    <n v="199.9"/>
    <x v="0"/>
    <x v="0"/>
    <x v="21"/>
    <d v="2014-09-26T15:03:09"/>
  </r>
  <r>
    <x v="0"/>
    <x v="0"/>
    <s v="USD"/>
    <n v="1420099140"/>
    <n v="1418766740"/>
    <b v="0"/>
    <n v="8"/>
    <b v="1"/>
    <s v="film &amp; video/television"/>
    <n v="1.1714"/>
    <n v="51.25"/>
    <x v="0"/>
    <x v="0"/>
    <x v="22"/>
    <d v="2015-01-01T07:59:00"/>
  </r>
  <r>
    <x v="0"/>
    <x v="0"/>
    <s v="USD"/>
    <n v="1430407200"/>
    <n v="1428086501"/>
    <b v="0"/>
    <n v="23"/>
    <b v="1"/>
    <s v="film &amp; video/television"/>
    <n v="1.1850000000000001"/>
    <n v="103.04"/>
    <x v="0"/>
    <x v="0"/>
    <x v="23"/>
    <d v="2015-04-30T15:20:00"/>
  </r>
  <r>
    <x v="0"/>
    <x v="0"/>
    <s v="USD"/>
    <n v="1442345940"/>
    <n v="1439494863"/>
    <b v="0"/>
    <n v="574"/>
    <b v="1"/>
    <s v="film &amp; video/television"/>
    <n v="1.0881000000000001"/>
    <n v="66.349999999999994"/>
    <x v="0"/>
    <x v="0"/>
    <x v="24"/>
    <d v="2015-09-15T19:39:00"/>
  </r>
  <r>
    <x v="0"/>
    <x v="0"/>
    <s v="USD"/>
    <n v="1452299761"/>
    <n v="1447115761"/>
    <b v="0"/>
    <n v="14"/>
    <b v="1"/>
    <s v="film &amp; video/television"/>
    <n v="1.3332999999999999"/>
    <n v="57.14"/>
    <x v="0"/>
    <x v="0"/>
    <x v="25"/>
    <d v="2016-01-09T00:36:01"/>
  </r>
  <r>
    <x v="0"/>
    <x v="0"/>
    <s v="USD"/>
    <n v="1408278144"/>
    <n v="1404822144"/>
    <b v="0"/>
    <n v="19"/>
    <b v="1"/>
    <s v="film &amp; video/television"/>
    <n v="1.552"/>
    <n v="102.11"/>
    <x v="0"/>
    <x v="0"/>
    <x v="26"/>
    <d v="2014-08-17T12:22:24"/>
  </r>
  <r>
    <x v="0"/>
    <x v="4"/>
    <s v="NZD"/>
    <n v="1416113833"/>
    <n v="1413518233"/>
    <b v="0"/>
    <n v="150"/>
    <b v="1"/>
    <s v="film &amp; video/television"/>
    <n v="1.1173"/>
    <n v="148.97"/>
    <x v="0"/>
    <x v="0"/>
    <x v="27"/>
    <d v="2014-11-16T04:57:13"/>
  </r>
  <r>
    <x v="0"/>
    <x v="0"/>
    <s v="USD"/>
    <n v="1450307284"/>
    <n v="1447715284"/>
    <b v="0"/>
    <n v="71"/>
    <b v="1"/>
    <s v="film &amp; video/television"/>
    <n v="1.0035000000000001"/>
    <n v="169.61"/>
    <x v="0"/>
    <x v="0"/>
    <x v="28"/>
    <d v="2015-12-16T23:08:04"/>
  </r>
  <r>
    <x v="0"/>
    <x v="1"/>
    <s v="GBP"/>
    <n v="1406045368"/>
    <n v="1403453368"/>
    <b v="0"/>
    <n v="117"/>
    <b v="1"/>
    <s v="film &amp; video/television"/>
    <n v="1.2333000000000001"/>
    <n v="31.62"/>
    <x v="0"/>
    <x v="0"/>
    <x v="29"/>
    <d v="2014-07-22T16:09:28"/>
  </r>
  <r>
    <x v="0"/>
    <x v="0"/>
    <s v="USD"/>
    <n v="1408604515"/>
    <n v="1406012515"/>
    <b v="0"/>
    <n v="53"/>
    <b v="1"/>
    <s v="film &amp; video/television"/>
    <n v="1.0129999999999999"/>
    <n v="76.45"/>
    <x v="0"/>
    <x v="0"/>
    <x v="30"/>
    <d v="2014-08-21T07:01:55"/>
  </r>
  <r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x v="0"/>
    <x v="0"/>
    <s v="USD"/>
    <n v="1463111940"/>
    <n v="1459523017"/>
    <b v="0"/>
    <n v="89"/>
    <b v="1"/>
    <s v="film &amp; video/television"/>
    <n v="1.0024999999999999"/>
    <n v="320.45"/>
    <x v="0"/>
    <x v="0"/>
    <x v="32"/>
    <d v="2016-05-13T03:59:00"/>
  </r>
  <r>
    <x v="0"/>
    <x v="0"/>
    <s v="USD"/>
    <n v="1447001501"/>
    <n v="1444405901"/>
    <b v="0"/>
    <n v="64"/>
    <b v="1"/>
    <s v="film &amp; video/television"/>
    <n v="1.0209999999999999"/>
    <n v="83.75"/>
    <x v="0"/>
    <x v="0"/>
    <x v="33"/>
    <d v="2015-11-08T16:51:41"/>
  </r>
  <r>
    <x v="0"/>
    <x v="0"/>
    <s v="USD"/>
    <n v="1407224601"/>
    <n v="1405928601"/>
    <b v="0"/>
    <n v="68"/>
    <b v="1"/>
    <s v="film &amp; video/television"/>
    <n v="1.3046"/>
    <n v="49.88"/>
    <x v="0"/>
    <x v="0"/>
    <x v="34"/>
    <d v="2014-08-05T07:43:21"/>
  </r>
  <r>
    <x v="0"/>
    <x v="0"/>
    <s v="USD"/>
    <n v="1430179200"/>
    <n v="1428130814"/>
    <b v="0"/>
    <n v="28"/>
    <b v="1"/>
    <s v="film &amp; video/television"/>
    <n v="1.665"/>
    <n v="59.46"/>
    <x v="0"/>
    <x v="0"/>
    <x v="35"/>
    <d v="2015-04-28T00:00:00"/>
  </r>
  <r>
    <x v="0"/>
    <x v="0"/>
    <s v="USD"/>
    <n v="1428128525"/>
    <n v="1425540125"/>
    <b v="0"/>
    <n v="44"/>
    <b v="1"/>
    <s v="film &amp; video/television"/>
    <n v="1.4215"/>
    <n v="193.84"/>
    <x v="0"/>
    <x v="0"/>
    <x v="36"/>
    <d v="2015-04-04T06:22:05"/>
  </r>
  <r>
    <x v="0"/>
    <x v="0"/>
    <s v="USD"/>
    <n v="1425055079"/>
    <n v="1422463079"/>
    <b v="0"/>
    <n v="253"/>
    <b v="1"/>
    <s v="film &amp; video/television"/>
    <n v="1.8344"/>
    <n v="159.51"/>
    <x v="0"/>
    <x v="0"/>
    <x v="37"/>
    <d v="2015-02-27T16:37:59"/>
  </r>
  <r>
    <x v="0"/>
    <x v="0"/>
    <s v="USD"/>
    <n v="1368235344"/>
    <n v="1365643344"/>
    <b v="0"/>
    <n v="66"/>
    <b v="1"/>
    <s v="film &amp; video/television"/>
    <n v="1.1004"/>
    <n v="41.68"/>
    <x v="0"/>
    <x v="0"/>
    <x v="38"/>
    <d v="2013-05-11T01:22:24"/>
  </r>
  <r>
    <x v="0"/>
    <x v="1"/>
    <s v="GBP"/>
    <n v="1401058740"/>
    <n v="1398388068"/>
    <b v="0"/>
    <n v="217"/>
    <b v="1"/>
    <s v="film &amp; video/television"/>
    <n v="1.3098000000000001"/>
    <n v="150.9"/>
    <x v="0"/>
    <x v="0"/>
    <x v="39"/>
    <d v="2014-05-25T22:59:00"/>
  </r>
  <r>
    <x v="0"/>
    <x v="0"/>
    <s v="USD"/>
    <n v="1403150400"/>
    <n v="1401426488"/>
    <b v="0"/>
    <n v="16"/>
    <b v="1"/>
    <s v="film &amp; video/television"/>
    <n v="1.0135000000000001"/>
    <n v="126.69"/>
    <x v="0"/>
    <x v="0"/>
    <x v="40"/>
    <d v="2014-06-19T04:00:00"/>
  </r>
  <r>
    <x v="0"/>
    <x v="0"/>
    <s v="USD"/>
    <n v="1412516354"/>
    <n v="1409924354"/>
    <b v="0"/>
    <n v="19"/>
    <b v="1"/>
    <s v="film &amp; video/television"/>
    <n v="1"/>
    <n v="105.26"/>
    <x v="0"/>
    <x v="0"/>
    <x v="41"/>
    <d v="2014-10-05T13:39:14"/>
  </r>
  <r>
    <x v="0"/>
    <x v="0"/>
    <s v="USD"/>
    <n v="1419780026"/>
    <n v="1417188026"/>
    <b v="0"/>
    <n v="169"/>
    <b v="1"/>
    <s v="film &amp; video/television"/>
    <n v="1.4186000000000001"/>
    <n v="117.51"/>
    <x v="0"/>
    <x v="0"/>
    <x v="42"/>
    <d v="2014-12-28T15:20:26"/>
  </r>
  <r>
    <x v="0"/>
    <x v="0"/>
    <s v="USD"/>
    <n v="1405209600"/>
    <n v="1402599486"/>
    <b v="0"/>
    <n v="263"/>
    <b v="1"/>
    <s v="film &amp; video/television"/>
    <n v="3.0865999999999998"/>
    <n v="117.36"/>
    <x v="0"/>
    <x v="0"/>
    <x v="43"/>
    <d v="2014-07-13T00:00:00"/>
  </r>
  <r>
    <x v="0"/>
    <x v="0"/>
    <s v="USD"/>
    <n v="1412648537"/>
    <n v="1408760537"/>
    <b v="0"/>
    <n v="15"/>
    <b v="1"/>
    <s v="film &amp; video/television"/>
    <n v="1"/>
    <n v="133.33000000000001"/>
    <x v="0"/>
    <x v="0"/>
    <x v="44"/>
    <d v="2014-10-07T02:22:17"/>
  </r>
  <r>
    <x v="0"/>
    <x v="0"/>
    <s v="USD"/>
    <n v="1461769107"/>
    <n v="1459177107"/>
    <b v="0"/>
    <n v="61"/>
    <b v="1"/>
    <s v="film &amp; video/television"/>
    <n v="1.2"/>
    <n v="98.36"/>
    <x v="0"/>
    <x v="0"/>
    <x v="45"/>
    <d v="2016-04-27T14:58:27"/>
  </r>
  <r>
    <x v="0"/>
    <x v="2"/>
    <s v="AUD"/>
    <n v="1450220974"/>
    <n v="1447628974"/>
    <b v="0"/>
    <n v="45"/>
    <b v="1"/>
    <s v="film &amp; video/television"/>
    <n v="1.0417000000000001"/>
    <n v="194.44"/>
    <x v="0"/>
    <x v="0"/>
    <x v="46"/>
    <d v="2015-12-15T23:09:34"/>
  </r>
  <r>
    <x v="0"/>
    <x v="0"/>
    <s v="USD"/>
    <n v="1419021607"/>
    <n v="1413834007"/>
    <b v="0"/>
    <n v="70"/>
    <b v="1"/>
    <s v="film &amp; video/television"/>
    <n v="1.0761000000000001"/>
    <n v="76.87"/>
    <x v="0"/>
    <x v="0"/>
    <x v="47"/>
    <d v="2014-12-19T20:40:07"/>
  </r>
  <r>
    <x v="0"/>
    <x v="1"/>
    <s v="GBP"/>
    <n v="1425211200"/>
    <n v="1422534260"/>
    <b v="0"/>
    <n v="38"/>
    <b v="1"/>
    <s v="film &amp; video/television"/>
    <n v="1.0794999999999999"/>
    <n v="56.82"/>
    <x v="0"/>
    <x v="0"/>
    <x v="48"/>
    <d v="2015-03-01T12:00:00"/>
  </r>
  <r>
    <x v="0"/>
    <x v="0"/>
    <s v="USD"/>
    <n v="1445660045"/>
    <n v="1443068045"/>
    <b v="0"/>
    <n v="87"/>
    <b v="1"/>
    <s v="film &amp; video/television"/>
    <n v="1"/>
    <n v="137.93"/>
    <x v="0"/>
    <x v="0"/>
    <x v="49"/>
    <d v="2015-10-24T04:14:05"/>
  </r>
  <r>
    <x v="0"/>
    <x v="1"/>
    <s v="GBP"/>
    <n v="1422637200"/>
    <n v="1419271458"/>
    <b v="0"/>
    <n v="22"/>
    <b v="1"/>
    <s v="film &amp; video/television"/>
    <n v="1"/>
    <n v="27.27"/>
    <x v="0"/>
    <x v="0"/>
    <x v="50"/>
    <d v="2015-01-30T17:00:00"/>
  </r>
  <r>
    <x v="0"/>
    <x v="0"/>
    <s v="USD"/>
    <n v="1439245037"/>
    <n v="1436653037"/>
    <b v="0"/>
    <n v="119"/>
    <b v="1"/>
    <s v="film &amp; video/television"/>
    <n v="1.2802"/>
    <n v="118.34"/>
    <x v="0"/>
    <x v="0"/>
    <x v="51"/>
    <d v="2015-08-10T22:17:17"/>
  </r>
  <r>
    <x v="0"/>
    <x v="0"/>
    <s v="USD"/>
    <n v="1405615846"/>
    <n v="1403023846"/>
    <b v="0"/>
    <n v="52"/>
    <b v="1"/>
    <s v="film &amp; video/television"/>
    <n v="1.1620999999999999"/>
    <n v="223.48"/>
    <x v="0"/>
    <x v="0"/>
    <x v="52"/>
    <d v="2014-07-17T16:50:46"/>
  </r>
  <r>
    <x v="0"/>
    <x v="0"/>
    <s v="USD"/>
    <n v="1396648800"/>
    <n v="1395407445"/>
    <b v="0"/>
    <n v="117"/>
    <b v="1"/>
    <s v="film &amp; video/television"/>
    <n v="1.0963000000000001"/>
    <n v="28.11"/>
    <x v="0"/>
    <x v="0"/>
    <x v="53"/>
    <d v="2014-04-04T22:00:00"/>
  </r>
  <r>
    <x v="0"/>
    <x v="0"/>
    <s v="USD"/>
    <n v="1451063221"/>
    <n v="1448471221"/>
    <b v="0"/>
    <n v="52"/>
    <b v="1"/>
    <s v="film &amp; video/television"/>
    <n v="1.01"/>
    <n v="194.23"/>
    <x v="0"/>
    <x v="0"/>
    <x v="54"/>
    <d v="2015-12-25T17:07:01"/>
  </r>
  <r>
    <x v="0"/>
    <x v="0"/>
    <s v="USD"/>
    <n v="1464390916"/>
    <n v="1462576516"/>
    <b v="0"/>
    <n v="86"/>
    <b v="1"/>
    <s v="film &amp; video/television"/>
    <n v="1.2895000000000001"/>
    <n v="128.94999999999999"/>
    <x v="0"/>
    <x v="0"/>
    <x v="55"/>
    <d v="2016-05-27T23:15:16"/>
  </r>
  <r>
    <x v="0"/>
    <x v="1"/>
    <s v="GBP"/>
    <n v="1433779200"/>
    <n v="1432559424"/>
    <b v="0"/>
    <n v="174"/>
    <b v="1"/>
    <s v="film &amp; video/television"/>
    <n v="1.0726"/>
    <n v="49.32"/>
    <x v="0"/>
    <x v="0"/>
    <x v="56"/>
    <d v="2015-06-08T16:00:00"/>
  </r>
  <r>
    <x v="0"/>
    <x v="0"/>
    <s v="USD"/>
    <n v="1429991962"/>
    <n v="1427399962"/>
    <b v="0"/>
    <n v="69"/>
    <b v="1"/>
    <s v="film &amp; video/television"/>
    <n v="1.0189999999999999"/>
    <n v="221.52"/>
    <x v="0"/>
    <x v="0"/>
    <x v="57"/>
    <d v="2015-04-25T19:59:22"/>
  </r>
  <r>
    <x v="0"/>
    <x v="0"/>
    <s v="USD"/>
    <n v="1416423172"/>
    <n v="1413827572"/>
    <b v="0"/>
    <n v="75"/>
    <b v="1"/>
    <s v="film &amp; video/television"/>
    <n v="1.0290999999999999"/>
    <n v="137.21"/>
    <x v="0"/>
    <x v="0"/>
    <x v="58"/>
    <d v="2014-11-19T18:52:52"/>
  </r>
  <r>
    <x v="0"/>
    <x v="0"/>
    <s v="USD"/>
    <n v="1442264400"/>
    <n v="1439530776"/>
    <b v="0"/>
    <n v="33"/>
    <b v="1"/>
    <s v="film &amp; video/television"/>
    <n v="1.0013000000000001"/>
    <n v="606.82000000000005"/>
    <x v="0"/>
    <x v="0"/>
    <x v="59"/>
    <d v="2015-09-14T21:00:00"/>
  </r>
  <r>
    <x v="0"/>
    <x v="1"/>
    <s v="GBP"/>
    <n v="1395532800"/>
    <n v="1393882717"/>
    <b v="0"/>
    <n v="108"/>
    <b v="1"/>
    <s v="film &amp; video/shorts"/>
    <n v="1.0329999999999999"/>
    <n v="43.04"/>
    <x v="0"/>
    <x v="1"/>
    <x v="60"/>
    <d v="2014-03-23T00:00:00"/>
  </r>
  <r>
    <x v="0"/>
    <x v="0"/>
    <s v="USD"/>
    <n v="1370547157"/>
    <n v="1368646357"/>
    <b v="0"/>
    <n v="23"/>
    <b v="1"/>
    <s v="film &amp; video/shorts"/>
    <n v="1.4830000000000001"/>
    <n v="322.39"/>
    <x v="0"/>
    <x v="1"/>
    <x v="61"/>
    <d v="2013-06-06T19:32:37"/>
  </r>
  <r>
    <x v="0"/>
    <x v="0"/>
    <s v="USD"/>
    <n v="1362337878"/>
    <n v="1360177878"/>
    <b v="0"/>
    <n v="48"/>
    <b v="1"/>
    <s v="film &amp; video/shorts"/>
    <n v="1.5472999999999999"/>
    <n v="96.71"/>
    <x v="0"/>
    <x v="1"/>
    <x v="62"/>
    <d v="2013-03-03T19:11:18"/>
  </r>
  <r>
    <x v="0"/>
    <x v="0"/>
    <s v="USD"/>
    <n v="1388206740"/>
    <n v="1386194013"/>
    <b v="0"/>
    <n v="64"/>
    <b v="1"/>
    <s v="film &amp; video/shorts"/>
    <n v="1.1352"/>
    <n v="35.47"/>
    <x v="0"/>
    <x v="1"/>
    <x v="63"/>
    <d v="2013-12-28T04:59:00"/>
  </r>
  <r>
    <x v="0"/>
    <x v="0"/>
    <s v="USD"/>
    <n v="1373243181"/>
    <n v="1370651181"/>
    <b v="0"/>
    <n v="24"/>
    <b v="1"/>
    <s v="film &amp; video/shorts"/>
    <n v="1.7333000000000001"/>
    <n v="86.67"/>
    <x v="0"/>
    <x v="1"/>
    <x v="64"/>
    <d v="2013-07-08T00:26:21"/>
  </r>
  <r>
    <x v="0"/>
    <x v="5"/>
    <s v="CAD"/>
    <n v="1407736740"/>
    <n v="1405453354"/>
    <b v="0"/>
    <n v="57"/>
    <b v="1"/>
    <s v="film &amp; video/shorts"/>
    <n v="1.0752999999999999"/>
    <n v="132.05000000000001"/>
    <x v="0"/>
    <x v="1"/>
    <x v="65"/>
    <d v="2014-08-11T05:59:00"/>
  </r>
  <r>
    <x v="0"/>
    <x v="0"/>
    <s v="USD"/>
    <n v="1468873420"/>
    <n v="1466281420"/>
    <b v="0"/>
    <n v="26"/>
    <b v="1"/>
    <s v="film &amp; video/shorts"/>
    <n v="1.1859999999999999"/>
    <n v="91.23"/>
    <x v="0"/>
    <x v="1"/>
    <x v="66"/>
    <d v="2016-07-18T20:23:40"/>
  </r>
  <r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x v="0"/>
    <x v="1"/>
    <s v="GBP"/>
    <n v="1393162791"/>
    <n v="1390570791"/>
    <b v="0"/>
    <n v="36"/>
    <b v="1"/>
    <s v="film &amp; video/shorts"/>
    <n v="1.2717000000000001"/>
    <n v="21.19"/>
    <x v="0"/>
    <x v="1"/>
    <x v="68"/>
    <d v="2014-02-23T13:39:51"/>
  </r>
  <r>
    <x v="0"/>
    <x v="0"/>
    <s v="USD"/>
    <n v="1317538740"/>
    <n v="1314765025"/>
    <b v="0"/>
    <n v="178"/>
    <b v="1"/>
    <s v="film &amp; video/shorts"/>
    <n v="1.1093999999999999"/>
    <n v="62.33"/>
    <x v="0"/>
    <x v="1"/>
    <x v="69"/>
    <d v="2011-10-02T06:59:00"/>
  </r>
  <r>
    <x v="0"/>
    <x v="0"/>
    <s v="USD"/>
    <n v="1315171845"/>
    <n v="1309987845"/>
    <b v="0"/>
    <n v="17"/>
    <b v="1"/>
    <s v="film &amp; video/shorts"/>
    <n v="1.272"/>
    <n v="37.409999999999997"/>
    <x v="0"/>
    <x v="1"/>
    <x v="70"/>
    <d v="2011-09-04T21:30:45"/>
  </r>
  <r>
    <x v="0"/>
    <x v="0"/>
    <s v="USD"/>
    <n v="1338186657"/>
    <n v="1333002657"/>
    <b v="0"/>
    <n v="32"/>
    <b v="1"/>
    <s v="film &amp; video/shorts"/>
    <n v="1.2394000000000001"/>
    <n v="69.72"/>
    <x v="0"/>
    <x v="1"/>
    <x v="71"/>
    <d v="2012-05-28T06:30:57"/>
  </r>
  <r>
    <x v="0"/>
    <x v="0"/>
    <s v="USD"/>
    <n v="1352937600"/>
    <n v="1351210481"/>
    <b v="0"/>
    <n v="41"/>
    <b v="1"/>
    <s v="film &amp; video/shorts"/>
    <n v="1.0841000000000001"/>
    <n v="58.17"/>
    <x v="0"/>
    <x v="1"/>
    <x v="72"/>
    <d v="2012-11-15T00:00:00"/>
  </r>
  <r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x v="0"/>
    <x v="6"/>
    <s v="EUR"/>
    <n v="1453376495"/>
    <n v="1450784495"/>
    <b v="0"/>
    <n v="29"/>
    <b v="1"/>
    <s v="film &amp; video/shorts"/>
    <n v="1.1293"/>
    <n v="19.47"/>
    <x v="0"/>
    <x v="1"/>
    <x v="74"/>
    <d v="2016-01-21T11:41:35"/>
  </r>
  <r>
    <x v="0"/>
    <x v="0"/>
    <s v="USD"/>
    <n v="1366693272"/>
    <n v="1364101272"/>
    <b v="0"/>
    <n v="47"/>
    <b v="1"/>
    <s v="film &amp; video/shorts"/>
    <n v="1.1543000000000001"/>
    <n v="85.96"/>
    <x v="0"/>
    <x v="1"/>
    <x v="75"/>
    <d v="2013-04-23T05:01:12"/>
  </r>
  <r>
    <x v="0"/>
    <x v="0"/>
    <s v="USD"/>
    <n v="1325007358"/>
    <n v="1319819758"/>
    <b v="0"/>
    <n v="15"/>
    <b v="1"/>
    <s v="film &amp; video/shorts"/>
    <n v="1.5333000000000001"/>
    <n v="30.67"/>
    <x v="0"/>
    <x v="1"/>
    <x v="76"/>
    <d v="2011-12-27T17:35:58"/>
  </r>
  <r>
    <x v="0"/>
    <x v="0"/>
    <s v="USD"/>
    <n v="1337569140"/>
    <n v="1332991717"/>
    <b v="0"/>
    <n v="26"/>
    <b v="1"/>
    <s v="film &amp; video/shorts"/>
    <n v="3.9249999999999998"/>
    <n v="60.38"/>
    <x v="0"/>
    <x v="1"/>
    <x v="77"/>
    <d v="2012-05-21T02:59:00"/>
  </r>
  <r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x v="0"/>
    <x v="1"/>
    <s v="GBP"/>
    <n v="1398451093"/>
    <n v="1395859093"/>
    <b v="0"/>
    <n v="41"/>
    <b v="1"/>
    <s v="film &amp; video/shorts"/>
    <n v="1.27"/>
    <n v="40.270000000000003"/>
    <x v="0"/>
    <x v="1"/>
    <x v="79"/>
    <d v="2014-04-25T18:38:13"/>
  </r>
  <r>
    <x v="0"/>
    <x v="0"/>
    <s v="USD"/>
    <n v="1386640856"/>
    <n v="1383616856"/>
    <b v="0"/>
    <n v="47"/>
    <b v="1"/>
    <s v="film &amp; video/shorts"/>
    <n v="1.0725"/>
    <n v="273.83"/>
    <x v="0"/>
    <x v="1"/>
    <x v="80"/>
    <d v="2013-12-10T02:00:56"/>
  </r>
  <r>
    <x v="0"/>
    <x v="0"/>
    <s v="USD"/>
    <n v="1342234920"/>
    <n v="1341892127"/>
    <b v="0"/>
    <n v="28"/>
    <b v="1"/>
    <s v="film &amp; video/shorts"/>
    <n v="1.98"/>
    <n v="53.04"/>
    <x v="0"/>
    <x v="1"/>
    <x v="81"/>
    <d v="2012-07-14T03:02:00"/>
  </r>
  <r>
    <x v="0"/>
    <x v="0"/>
    <s v="USD"/>
    <n v="1318189261"/>
    <n v="1315597261"/>
    <b v="0"/>
    <n v="100"/>
    <b v="1"/>
    <s v="film &amp; video/shorts"/>
    <n v="1.0001"/>
    <n v="40.01"/>
    <x v="0"/>
    <x v="1"/>
    <x v="82"/>
    <d v="2011-10-09T19:41:01"/>
  </r>
  <r>
    <x v="0"/>
    <x v="1"/>
    <s v="GBP"/>
    <n v="1424604600"/>
    <n v="1423320389"/>
    <b v="0"/>
    <n v="13"/>
    <b v="1"/>
    <s v="film &amp; video/shorts"/>
    <n v="1.0249999999999999"/>
    <n v="15.77"/>
    <x v="0"/>
    <x v="1"/>
    <x v="83"/>
    <d v="2015-02-22T11:30:00"/>
  </r>
  <r>
    <x v="0"/>
    <x v="0"/>
    <s v="USD"/>
    <n v="1305483086"/>
    <n v="1302891086"/>
    <b v="0"/>
    <n v="7"/>
    <b v="1"/>
    <s v="film &amp; video/shorts"/>
    <n v="1"/>
    <n v="71.430000000000007"/>
    <x v="0"/>
    <x v="1"/>
    <x v="84"/>
    <d v="2011-05-15T18:11:26"/>
  </r>
  <r>
    <x v="0"/>
    <x v="0"/>
    <s v="USD"/>
    <n v="1316746837"/>
    <n v="1314154837"/>
    <b v="0"/>
    <n v="21"/>
    <b v="1"/>
    <s v="film &amp; video/shorts"/>
    <n v="1.2549999999999999"/>
    <n v="71.709999999999994"/>
    <x v="0"/>
    <x v="1"/>
    <x v="85"/>
    <d v="2011-09-23T03:00:37"/>
  </r>
  <r>
    <x v="0"/>
    <x v="6"/>
    <s v="EUR"/>
    <n v="1451226045"/>
    <n v="1444828845"/>
    <b v="0"/>
    <n v="17"/>
    <b v="1"/>
    <s v="film &amp; video/shorts"/>
    <n v="1.0647"/>
    <n v="375.76"/>
    <x v="0"/>
    <x v="1"/>
    <x v="86"/>
    <d v="2015-12-27T14:20:45"/>
  </r>
  <r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x v="0"/>
    <x v="0"/>
    <s v="USD"/>
    <n v="1403452131"/>
    <n v="1401205731"/>
    <b v="0"/>
    <n v="60"/>
    <b v="1"/>
    <s v="film &amp; video/shorts"/>
    <n v="1.0286"/>
    <n v="60"/>
    <x v="0"/>
    <x v="1"/>
    <x v="88"/>
    <d v="2014-06-22T15:48:51"/>
  </r>
  <r>
    <x v="0"/>
    <x v="0"/>
    <s v="USD"/>
    <n v="1370196192"/>
    <n v="1368036192"/>
    <b v="0"/>
    <n v="56"/>
    <b v="1"/>
    <s v="film &amp; video/shorts"/>
    <n v="1.1507000000000001"/>
    <n v="123.29"/>
    <x v="0"/>
    <x v="1"/>
    <x v="89"/>
    <d v="2013-06-02T18:03:12"/>
  </r>
  <r>
    <x v="0"/>
    <x v="0"/>
    <s v="USD"/>
    <n v="1310454499"/>
    <n v="1307862499"/>
    <b v="0"/>
    <n v="16"/>
    <b v="1"/>
    <s v="film &amp; video/shorts"/>
    <n v="1.004"/>
    <n v="31.38"/>
    <x v="0"/>
    <x v="1"/>
    <x v="90"/>
    <d v="2011-07-12T07:08:19"/>
  </r>
  <r>
    <x v="0"/>
    <x v="0"/>
    <s v="USD"/>
    <n v="1305625164"/>
    <n v="1300354764"/>
    <b v="0"/>
    <n v="46"/>
    <b v="1"/>
    <s v="film &amp; video/shorts"/>
    <n v="1.2"/>
    <n v="78.260000000000005"/>
    <x v="0"/>
    <x v="1"/>
    <x v="91"/>
    <d v="2011-05-17T09:39:24"/>
  </r>
  <r>
    <x v="0"/>
    <x v="5"/>
    <s v="CAD"/>
    <n v="1485936000"/>
    <n v="1481949983"/>
    <b v="0"/>
    <n v="43"/>
    <b v="1"/>
    <s v="film &amp; video/shorts"/>
    <n v="1.052"/>
    <n v="122.33"/>
    <x v="0"/>
    <x v="1"/>
    <x v="92"/>
    <d v="2017-02-01T08:00:00"/>
  </r>
  <r>
    <x v="0"/>
    <x v="0"/>
    <s v="USD"/>
    <n v="1341349200"/>
    <n v="1338928537"/>
    <b v="0"/>
    <n v="15"/>
    <b v="1"/>
    <s v="film &amp; video/shorts"/>
    <n v="1.1060000000000001"/>
    <n v="73.73"/>
    <x v="0"/>
    <x v="1"/>
    <x v="93"/>
    <d v="2012-07-03T21:00:00"/>
  </r>
  <r>
    <x v="0"/>
    <x v="1"/>
    <s v="GBP"/>
    <n v="1396890822"/>
    <n v="1395162822"/>
    <b v="0"/>
    <n v="12"/>
    <b v="1"/>
    <s v="film &amp; video/shorts"/>
    <n v="1.04"/>
    <n v="21.67"/>
    <x v="0"/>
    <x v="1"/>
    <x v="94"/>
    <d v="2014-04-07T17:13:42"/>
  </r>
  <r>
    <x v="0"/>
    <x v="0"/>
    <s v="USD"/>
    <n v="1330214841"/>
    <n v="1327622841"/>
    <b v="0"/>
    <n v="21"/>
    <b v="1"/>
    <s v="film &amp; video/shorts"/>
    <n v="1.3143"/>
    <n v="21.9"/>
    <x v="0"/>
    <x v="1"/>
    <x v="95"/>
    <d v="2012-02-26T00:07:21"/>
  </r>
  <r>
    <x v="0"/>
    <x v="0"/>
    <s v="USD"/>
    <n v="1280631600"/>
    <n v="1274889241"/>
    <b v="0"/>
    <n v="34"/>
    <b v="1"/>
    <s v="film &amp; video/shorts"/>
    <n v="1.1467000000000001"/>
    <n v="50.59"/>
    <x v="0"/>
    <x v="1"/>
    <x v="96"/>
    <d v="2010-08-01T03:00:00"/>
  </r>
  <r>
    <x v="0"/>
    <x v="0"/>
    <s v="USD"/>
    <n v="1310440482"/>
    <n v="1307848482"/>
    <b v="0"/>
    <n v="8"/>
    <b v="1"/>
    <s v="film &amp; video/shorts"/>
    <n v="1.0625"/>
    <n v="53.13"/>
    <x v="0"/>
    <x v="1"/>
    <x v="97"/>
    <d v="2011-07-12T03:14:42"/>
  </r>
  <r>
    <x v="0"/>
    <x v="0"/>
    <s v="USD"/>
    <n v="1354923000"/>
    <n v="1351796674"/>
    <b v="0"/>
    <n v="60"/>
    <b v="1"/>
    <s v="film &amp; video/shorts"/>
    <n v="1.0625"/>
    <n v="56.67"/>
    <x v="0"/>
    <x v="1"/>
    <x v="98"/>
    <d v="2012-12-07T23:30:00"/>
  </r>
  <r>
    <x v="0"/>
    <x v="0"/>
    <s v="USD"/>
    <n v="1390426799"/>
    <n v="1387834799"/>
    <b v="0"/>
    <n v="39"/>
    <b v="1"/>
    <s v="film &amp; video/shorts"/>
    <n v="1.0602"/>
    <n v="40.78"/>
    <x v="0"/>
    <x v="1"/>
    <x v="99"/>
    <d v="2014-01-22T21:39:59"/>
  </r>
  <r>
    <x v="0"/>
    <x v="0"/>
    <s v="USD"/>
    <n v="1352055886"/>
    <n v="1350324286"/>
    <b v="0"/>
    <n v="26"/>
    <b v="1"/>
    <s v="film &amp; video/shorts"/>
    <n v="1"/>
    <n v="192.31"/>
    <x v="0"/>
    <x v="1"/>
    <x v="100"/>
    <d v="2012-11-04T19:04:46"/>
  </r>
  <r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x v="0"/>
    <x v="0"/>
    <s v="USD"/>
    <n v="1293073733"/>
    <n v="1290481733"/>
    <b v="0"/>
    <n v="65"/>
    <b v="1"/>
    <s v="film &amp; video/shorts"/>
    <n v="1.2775000000000001"/>
    <n v="117.92"/>
    <x v="0"/>
    <x v="1"/>
    <x v="102"/>
    <d v="2010-12-23T03:08:53"/>
  </r>
  <r>
    <x v="0"/>
    <x v="1"/>
    <s v="GBP"/>
    <n v="1394220030"/>
    <n v="1392232830"/>
    <b v="0"/>
    <n v="49"/>
    <b v="1"/>
    <s v="film &amp; video/shorts"/>
    <n v="1.0515000000000001"/>
    <n v="27.9"/>
    <x v="0"/>
    <x v="1"/>
    <x v="103"/>
    <d v="2014-03-07T19:20:30"/>
  </r>
  <r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x v="0"/>
    <x v="0"/>
    <s v="USD"/>
    <n v="1463184000"/>
    <n v="1461605020"/>
    <b v="0"/>
    <n v="60"/>
    <b v="1"/>
    <s v="film &amp; video/shorts"/>
    <n v="1.0741000000000001"/>
    <n v="39.380000000000003"/>
    <x v="0"/>
    <x v="1"/>
    <x v="105"/>
    <d v="2016-05-14T00:00:00"/>
  </r>
  <r>
    <x v="0"/>
    <x v="0"/>
    <s v="USD"/>
    <n v="1333391901"/>
    <n v="1332182301"/>
    <b v="0"/>
    <n v="27"/>
    <b v="1"/>
    <s v="film &amp; video/shorts"/>
    <n v="1.0049999999999999"/>
    <n v="186.11"/>
    <x v="0"/>
    <x v="1"/>
    <x v="106"/>
    <d v="2012-04-02T18:38:21"/>
  </r>
  <r>
    <x v="0"/>
    <x v="0"/>
    <s v="USD"/>
    <n v="1303688087"/>
    <n v="1301787287"/>
    <b v="0"/>
    <n v="69"/>
    <b v="1"/>
    <s v="film &amp; video/shorts"/>
    <n v="1.0246999999999999"/>
    <n v="111.38"/>
    <x v="0"/>
    <x v="1"/>
    <x v="107"/>
    <d v="2011-04-24T23:34:47"/>
  </r>
  <r>
    <x v="0"/>
    <x v="0"/>
    <s v="USD"/>
    <n v="1370011370"/>
    <n v="1364827370"/>
    <b v="0"/>
    <n v="47"/>
    <b v="1"/>
    <s v="film &amp; video/shorts"/>
    <n v="2.4666999999999999"/>
    <n v="78.72"/>
    <x v="0"/>
    <x v="1"/>
    <x v="108"/>
    <d v="2013-05-31T14:42:50"/>
  </r>
  <r>
    <x v="0"/>
    <x v="0"/>
    <s v="USD"/>
    <n v="1298680630"/>
    <n v="1296088630"/>
    <b v="0"/>
    <n v="47"/>
    <b v="1"/>
    <s v="film &amp; video/shorts"/>
    <n v="2.1949999999999998"/>
    <n v="46.7"/>
    <x v="0"/>
    <x v="1"/>
    <x v="109"/>
    <d v="2011-02-26T00:37:10"/>
  </r>
  <r>
    <x v="0"/>
    <x v="0"/>
    <s v="USD"/>
    <n v="1384408740"/>
    <n v="1381445253"/>
    <b v="0"/>
    <n v="26"/>
    <b v="1"/>
    <s v="film &amp; video/shorts"/>
    <n v="1.3077000000000001"/>
    <n v="65.38"/>
    <x v="0"/>
    <x v="1"/>
    <x v="110"/>
    <d v="2013-11-14T05:59:00"/>
  </r>
  <r>
    <x v="0"/>
    <x v="2"/>
    <s v="AUD"/>
    <n v="1433059187"/>
    <n v="1430467187"/>
    <b v="0"/>
    <n v="53"/>
    <b v="1"/>
    <s v="film &amp; video/shorts"/>
    <n v="1.5457000000000001"/>
    <n v="102.08"/>
    <x v="0"/>
    <x v="1"/>
    <x v="111"/>
    <d v="2015-05-31T07:59:47"/>
  </r>
  <r>
    <x v="0"/>
    <x v="0"/>
    <s v="USD"/>
    <n v="1397354400"/>
    <n v="1395277318"/>
    <b v="0"/>
    <n v="81"/>
    <b v="1"/>
    <s v="film &amp; video/shorts"/>
    <n v="1.04"/>
    <n v="64.2"/>
    <x v="0"/>
    <x v="1"/>
    <x v="112"/>
    <d v="2014-04-13T02:00:00"/>
  </r>
  <r>
    <x v="0"/>
    <x v="0"/>
    <s v="USD"/>
    <n v="1312642800"/>
    <n v="1311963128"/>
    <b v="0"/>
    <n v="78"/>
    <b v="1"/>
    <s v="film &amp; video/shorts"/>
    <n v="1.41"/>
    <n v="90.38"/>
    <x v="0"/>
    <x v="1"/>
    <x v="113"/>
    <d v="2011-08-06T15:00:00"/>
  </r>
  <r>
    <x v="0"/>
    <x v="0"/>
    <s v="USD"/>
    <n v="1326436488"/>
    <n v="1321252488"/>
    <b v="0"/>
    <n v="35"/>
    <b v="1"/>
    <s v="film &amp; video/shorts"/>
    <n v="1.0333000000000001"/>
    <n v="88.57"/>
    <x v="0"/>
    <x v="1"/>
    <x v="114"/>
    <d v="2012-01-13T06:34:48"/>
  </r>
  <r>
    <x v="0"/>
    <x v="0"/>
    <s v="USD"/>
    <n v="1328377444"/>
    <n v="1326217444"/>
    <b v="0"/>
    <n v="22"/>
    <b v="1"/>
    <s v="film &amp; video/shorts"/>
    <n v="1.4044000000000001"/>
    <n v="28.73"/>
    <x v="0"/>
    <x v="1"/>
    <x v="115"/>
    <d v="2012-02-04T17:44:04"/>
  </r>
  <r>
    <x v="0"/>
    <x v="0"/>
    <s v="USD"/>
    <n v="1302260155"/>
    <n v="1298289355"/>
    <b v="0"/>
    <n v="57"/>
    <b v="1"/>
    <s v="film &amp; video/shorts"/>
    <n v="1.1366000000000001"/>
    <n v="69.790000000000006"/>
    <x v="0"/>
    <x v="1"/>
    <x v="116"/>
    <d v="2011-04-08T10:55:55"/>
  </r>
  <r>
    <x v="0"/>
    <x v="0"/>
    <s v="USD"/>
    <n v="1276110000"/>
    <n v="1268337744"/>
    <b v="0"/>
    <n v="27"/>
    <b v="1"/>
    <s v="film &amp; video/shorts"/>
    <n v="1.0048999999999999"/>
    <n v="167.49"/>
    <x v="0"/>
    <x v="1"/>
    <x v="117"/>
    <d v="2010-06-09T19:00:00"/>
  </r>
  <r>
    <x v="0"/>
    <x v="0"/>
    <s v="USD"/>
    <n v="1311902236"/>
    <n v="1309310236"/>
    <b v="0"/>
    <n v="39"/>
    <b v="1"/>
    <s v="film &amp; video/shorts"/>
    <n v="1.1303000000000001"/>
    <n v="144.91"/>
    <x v="0"/>
    <x v="1"/>
    <x v="118"/>
    <d v="2011-07-29T01:17:16"/>
  </r>
  <r>
    <x v="0"/>
    <x v="0"/>
    <s v="USD"/>
    <n v="1313276400"/>
    <n v="1310693986"/>
    <b v="0"/>
    <n v="37"/>
    <b v="1"/>
    <s v="film &amp; video/shorts"/>
    <n v="1.0456000000000001"/>
    <n v="91.84"/>
    <x v="0"/>
    <x v="1"/>
    <x v="119"/>
    <d v="2011-08-13T23:00:00"/>
  </r>
  <r>
    <x v="1"/>
    <x v="7"/>
    <s v="HKD"/>
    <n v="1475457107"/>
    <n v="1472865107"/>
    <b v="0"/>
    <n v="1"/>
    <b v="0"/>
    <s v="film &amp; video/science fiction"/>
    <n v="1E-4"/>
    <n v="10"/>
    <x v="0"/>
    <x v="2"/>
    <x v="120"/>
    <d v="2016-10-03T01:11:47"/>
  </r>
  <r>
    <x v="1"/>
    <x v="0"/>
    <s v="USD"/>
    <n v="1429352160"/>
    <n v="1427993710"/>
    <b v="0"/>
    <n v="1"/>
    <b v="0"/>
    <s v="film &amp; video/science fiction"/>
    <n v="2.9999999999999997E-4"/>
    <n v="1"/>
    <x v="0"/>
    <x v="2"/>
    <x v="121"/>
    <d v="2015-04-18T10:16:00"/>
  </r>
  <r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x v="1"/>
    <x v="0"/>
    <s v="USD"/>
    <n v="1414533600"/>
    <n v="1411411564"/>
    <b v="0"/>
    <n v="6"/>
    <b v="0"/>
    <s v="film &amp; video/science fiction"/>
    <n v="2.7000000000000001E-3"/>
    <n v="25.17"/>
    <x v="0"/>
    <x v="2"/>
    <x v="123"/>
    <d v="2014-10-28T22:00:00"/>
  </r>
  <r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x v="1"/>
    <x v="5"/>
    <s v="CAD"/>
    <n v="1486165880"/>
    <n v="1480981880"/>
    <b v="0"/>
    <n v="6"/>
    <b v="0"/>
    <s v="film &amp; video/science fiction"/>
    <n v="0.14000000000000001"/>
    <n v="11.67"/>
    <x v="0"/>
    <x v="2"/>
    <x v="125"/>
    <d v="2017-02-03T23:51:20"/>
  </r>
  <r>
    <x v="1"/>
    <x v="0"/>
    <s v="USD"/>
    <n v="1433988000"/>
    <n v="1431353337"/>
    <b v="0"/>
    <n v="13"/>
    <b v="0"/>
    <s v="film &amp; video/science fiction"/>
    <n v="5.5500000000000001E-2"/>
    <n v="106.69"/>
    <x v="0"/>
    <x v="2"/>
    <x v="126"/>
    <d v="2015-06-11T02:00:00"/>
  </r>
  <r>
    <x v="1"/>
    <x v="0"/>
    <s v="USD"/>
    <n v="1428069541"/>
    <n v="1425481141"/>
    <b v="0"/>
    <n v="4"/>
    <b v="0"/>
    <s v="film &amp; video/science fiction"/>
    <n v="2.3800000000000002E-2"/>
    <n v="47.5"/>
    <x v="0"/>
    <x v="2"/>
    <x v="127"/>
    <d v="2015-04-03T13:59:01"/>
  </r>
  <r>
    <x v="1"/>
    <x v="0"/>
    <s v="USD"/>
    <n v="1476941293"/>
    <n v="1473917293"/>
    <b v="0"/>
    <n v="6"/>
    <b v="0"/>
    <s v="film &amp; video/science fiction"/>
    <n v="1.8700000000000001E-2"/>
    <n v="311.17"/>
    <x v="0"/>
    <x v="2"/>
    <x v="128"/>
    <d v="2016-10-20T05:28:13"/>
  </r>
  <r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x v="1"/>
    <x v="0"/>
    <s v="USD"/>
    <n v="1415392207"/>
    <n v="1411500607"/>
    <b v="0"/>
    <n v="81"/>
    <b v="0"/>
    <s v="film &amp; video/science fiction"/>
    <n v="9.5699999999999993E-2"/>
    <n v="94.51"/>
    <x v="0"/>
    <x v="2"/>
    <x v="132"/>
    <d v="2014-11-07T20:30:07"/>
  </r>
  <r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x v="1"/>
    <x v="0"/>
    <s v="USD"/>
    <n v="1404241200"/>
    <n v="1401354597"/>
    <b v="0"/>
    <n v="5"/>
    <b v="0"/>
    <s v="film &amp; video/science fiction"/>
    <n v="0.1343"/>
    <n v="80.599999999999994"/>
    <x v="0"/>
    <x v="2"/>
    <x v="135"/>
    <d v="2014-07-01T19:00:00"/>
  </r>
  <r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x v="1"/>
    <x v="0"/>
    <s v="USD"/>
    <n v="1438405140"/>
    <n v="1435731041"/>
    <b v="0"/>
    <n v="58"/>
    <b v="0"/>
    <s v="film &amp; video/science fiction"/>
    <n v="3.1399999999999997E-2"/>
    <n v="81.239999999999995"/>
    <x v="0"/>
    <x v="2"/>
    <x v="138"/>
    <d v="2015-08-01T04:59:00"/>
  </r>
  <r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x v="1"/>
    <x v="0"/>
    <s v="USD"/>
    <n v="1433043623"/>
    <n v="1429155623"/>
    <b v="0"/>
    <n v="28"/>
    <b v="0"/>
    <s v="film &amp; video/science fiction"/>
    <n v="0.10780000000000001"/>
    <n v="46.18"/>
    <x v="0"/>
    <x v="2"/>
    <x v="141"/>
    <d v="2015-05-31T03:40:23"/>
  </r>
  <r>
    <x v="1"/>
    <x v="0"/>
    <s v="USD"/>
    <n v="1416176778"/>
    <n v="1414358778"/>
    <b v="0"/>
    <n v="1"/>
    <b v="0"/>
    <s v="film &amp; video/science fiction"/>
    <n v="3.3E-3"/>
    <n v="10"/>
    <x v="0"/>
    <x v="2"/>
    <x v="142"/>
    <d v="2014-11-16T22:26:18"/>
  </r>
  <r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x v="1"/>
    <x v="5"/>
    <s v="CAD"/>
    <n v="1428945472"/>
    <n v="1423765072"/>
    <b v="0"/>
    <n v="37"/>
    <b v="0"/>
    <s v="film &amp; video/science fiction"/>
    <n v="0.27600000000000002"/>
    <n v="55.95"/>
    <x v="0"/>
    <x v="2"/>
    <x v="144"/>
    <d v="2015-04-13T17:17:52"/>
  </r>
  <r>
    <x v="1"/>
    <x v="0"/>
    <s v="USD"/>
    <n v="1439298052"/>
    <n v="1436965252"/>
    <b v="0"/>
    <n v="9"/>
    <b v="0"/>
    <s v="film &amp; video/science fiction"/>
    <n v="7.51E-2"/>
    <n v="37.56"/>
    <x v="0"/>
    <x v="2"/>
    <x v="145"/>
    <d v="2015-08-11T13:00:52"/>
  </r>
  <r>
    <x v="1"/>
    <x v="0"/>
    <s v="USD"/>
    <n v="1484698998"/>
    <n v="1479514998"/>
    <b v="0"/>
    <n v="3"/>
    <b v="0"/>
    <s v="film &amp; video/science fiction"/>
    <n v="5.7999999999999996E-3"/>
    <n v="38.33"/>
    <x v="0"/>
    <x v="2"/>
    <x v="146"/>
    <d v="2017-01-18T00:23:18"/>
  </r>
  <r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x v="1"/>
    <x v="0"/>
    <s v="USD"/>
    <n v="1419494400"/>
    <n v="1416888470"/>
    <b v="0"/>
    <n v="6"/>
    <b v="0"/>
    <s v="film &amp; video/science fiction"/>
    <n v="9.1999999999999998E-3"/>
    <n v="15.33"/>
    <x v="0"/>
    <x v="2"/>
    <x v="149"/>
    <d v="2014-12-25T08:00:00"/>
  </r>
  <r>
    <x v="1"/>
    <x v="0"/>
    <s v="USD"/>
    <n v="1432612382"/>
    <n v="1427428382"/>
    <b v="0"/>
    <n v="67"/>
    <b v="0"/>
    <s v="film &amp; video/science fiction"/>
    <n v="0.2316"/>
    <n v="449.43"/>
    <x v="0"/>
    <x v="2"/>
    <x v="150"/>
    <d v="2015-05-26T03:53:02"/>
  </r>
  <r>
    <x v="1"/>
    <x v="2"/>
    <s v="AUD"/>
    <n v="1434633191"/>
    <n v="1429449191"/>
    <b v="0"/>
    <n v="5"/>
    <b v="0"/>
    <s v="film &amp; video/science fiction"/>
    <n v="5.9999999999999995E-4"/>
    <n v="28"/>
    <x v="0"/>
    <x v="2"/>
    <x v="151"/>
    <d v="2015-06-18T13:13:11"/>
  </r>
  <r>
    <x v="1"/>
    <x v="0"/>
    <s v="USD"/>
    <n v="1411437100"/>
    <n v="1408845100"/>
    <b v="0"/>
    <n v="2"/>
    <b v="0"/>
    <s v="film &amp; video/science fiction"/>
    <n v="1E-4"/>
    <n v="15"/>
    <x v="0"/>
    <x v="2"/>
    <x v="152"/>
    <d v="2014-09-23T01:51:40"/>
  </r>
  <r>
    <x v="1"/>
    <x v="0"/>
    <s v="USD"/>
    <n v="1417532644"/>
    <n v="1413900244"/>
    <b v="0"/>
    <n v="10"/>
    <b v="0"/>
    <s v="film &amp; video/science fiction"/>
    <n v="7.1999999999999998E-3"/>
    <n v="35.9"/>
    <x v="0"/>
    <x v="2"/>
    <x v="153"/>
    <d v="2014-12-02T15:04:04"/>
  </r>
  <r>
    <x v="1"/>
    <x v="0"/>
    <s v="USD"/>
    <n v="1433336895"/>
    <n v="1429621695"/>
    <b v="0"/>
    <n v="3"/>
    <b v="0"/>
    <s v="film &amp; video/science fiction"/>
    <n v="2.6700000000000002E-2"/>
    <n v="13.33"/>
    <x v="0"/>
    <x v="2"/>
    <x v="154"/>
    <d v="2015-06-03T13:08:15"/>
  </r>
  <r>
    <x v="1"/>
    <x v="0"/>
    <s v="USD"/>
    <n v="1437657935"/>
    <n v="1434201935"/>
    <b v="0"/>
    <n v="4"/>
    <b v="0"/>
    <s v="film &amp; video/science fiction"/>
    <n v="1E-4"/>
    <n v="20.25"/>
    <x v="0"/>
    <x v="2"/>
    <x v="155"/>
    <d v="2015-07-23T13:25:35"/>
  </r>
  <r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x v="1"/>
    <x v="0"/>
    <s v="USD"/>
    <n v="1456523572"/>
    <n v="1453931572"/>
    <b v="0"/>
    <n v="2"/>
    <b v="0"/>
    <s v="film &amp; video/science fiction"/>
    <n v="2.7000000000000001E-3"/>
    <n v="4"/>
    <x v="0"/>
    <x v="2"/>
    <x v="157"/>
    <d v="2016-02-26T21:52:52"/>
  </r>
  <r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x v="2"/>
    <x v="0"/>
    <s v="USD"/>
    <n v="1408232520"/>
    <n v="1405393356"/>
    <b v="0"/>
    <n v="10"/>
    <b v="0"/>
    <s v="film &amp; video/drama"/>
    <n v="0.15540000000000001"/>
    <n v="43.5"/>
    <x v="0"/>
    <x v="3"/>
    <x v="162"/>
    <d v="2014-08-16T23:42:00"/>
  </r>
  <r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x v="2"/>
    <x v="0"/>
    <s v="USD"/>
    <n v="1411150701"/>
    <n v="1405966701"/>
    <b v="0"/>
    <n v="7"/>
    <b v="0"/>
    <s v="film &amp; video/drama"/>
    <n v="5.3E-3"/>
    <n v="91.43"/>
    <x v="0"/>
    <x v="3"/>
    <x v="164"/>
    <d v="2014-09-19T18:18:21"/>
  </r>
  <r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x v="2"/>
    <x v="0"/>
    <s v="USD"/>
    <n v="1426791770"/>
    <n v="1424203370"/>
    <b v="0"/>
    <n v="3"/>
    <b v="0"/>
    <s v="film &amp; video/drama"/>
    <n v="4.0599999999999997E-2"/>
    <n v="108.33"/>
    <x v="0"/>
    <x v="3"/>
    <x v="168"/>
    <d v="2015-03-19T19:02:50"/>
  </r>
  <r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x v="2"/>
    <x v="1"/>
    <s v="GBP"/>
    <n v="1409337611"/>
    <n v="1407177611"/>
    <b v="0"/>
    <n v="26"/>
    <b v="0"/>
    <s v="film &amp; video/drama"/>
    <n v="6.4899999999999999E-2"/>
    <n v="49.88"/>
    <x v="0"/>
    <x v="3"/>
    <x v="175"/>
    <d v="2014-08-29T18:40:11"/>
  </r>
  <r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x v="2"/>
    <x v="0"/>
    <s v="USD"/>
    <n v="1427155726"/>
    <n v="1425690526"/>
    <b v="0"/>
    <n v="7"/>
    <b v="0"/>
    <s v="film &amp; video/drama"/>
    <n v="0.4"/>
    <n v="25.71"/>
    <x v="0"/>
    <x v="3"/>
    <x v="177"/>
    <d v="2015-03-24T00:08:46"/>
  </r>
  <r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x v="2"/>
    <x v="1"/>
    <s v="GBP"/>
    <n v="1428951600"/>
    <n v="1425512843"/>
    <b v="0"/>
    <n v="13"/>
    <b v="0"/>
    <s v="film &amp; video/drama"/>
    <n v="0.3342"/>
    <n v="30.85"/>
    <x v="0"/>
    <x v="3"/>
    <x v="180"/>
    <d v="2015-04-13T19:00:00"/>
  </r>
  <r>
    <x v="2"/>
    <x v="1"/>
    <s v="GBP"/>
    <n v="1434995295"/>
    <n v="1432403295"/>
    <b v="0"/>
    <n v="4"/>
    <b v="0"/>
    <s v="film &amp; video/drama"/>
    <n v="0.2109"/>
    <n v="180.5"/>
    <x v="0"/>
    <x v="3"/>
    <x v="181"/>
    <d v="2015-06-22T17:48:15"/>
  </r>
  <r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x v="2"/>
    <x v="1"/>
    <s v="GBP"/>
    <n v="1417033610"/>
    <n v="1414438010"/>
    <b v="0"/>
    <n v="12"/>
    <b v="0"/>
    <s v="film &amp; video/drama"/>
    <n v="0.35859999999999997"/>
    <n v="373.5"/>
    <x v="0"/>
    <x v="3"/>
    <x v="183"/>
    <d v="2014-11-26T20:26:50"/>
  </r>
  <r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x v="2"/>
    <x v="0"/>
    <s v="USD"/>
    <n v="1472920477"/>
    <n v="1467736477"/>
    <b v="0"/>
    <n v="5"/>
    <b v="0"/>
    <s v="film &amp; video/drama"/>
    <n v="6.9999999999999999E-4"/>
    <n v="69"/>
    <x v="0"/>
    <x v="3"/>
    <x v="189"/>
    <d v="2016-09-03T16:34:37"/>
  </r>
  <r>
    <x v="2"/>
    <x v="0"/>
    <s v="USD"/>
    <n v="1466091446"/>
    <n v="1465227446"/>
    <b v="0"/>
    <n v="1"/>
    <b v="0"/>
    <s v="film &amp; video/drama"/>
    <n v="4.1999999999999997E-3"/>
    <n v="50"/>
    <x v="0"/>
    <x v="3"/>
    <x v="190"/>
    <d v="2016-06-16T15:37:26"/>
  </r>
  <r>
    <x v="2"/>
    <x v="2"/>
    <s v="AUD"/>
    <n v="1443782138"/>
    <n v="1440326138"/>
    <b v="0"/>
    <n v="3"/>
    <b v="0"/>
    <s v="film &amp; video/drama"/>
    <n v="0.05"/>
    <n v="83.33"/>
    <x v="0"/>
    <x v="3"/>
    <x v="191"/>
    <d v="2015-10-02T10:35:38"/>
  </r>
  <r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x v="2"/>
    <x v="1"/>
    <s v="GBP"/>
    <n v="1444510800"/>
    <n v="1442062898"/>
    <b v="0"/>
    <n v="19"/>
    <b v="0"/>
    <s v="film &amp; video/drama"/>
    <n v="0.41860000000000003"/>
    <n v="77.11"/>
    <x v="0"/>
    <x v="3"/>
    <x v="196"/>
    <d v="2015-10-10T21:00:00"/>
  </r>
  <r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x v="2"/>
    <x v="0"/>
    <s v="USD"/>
    <n v="1412500322"/>
    <n v="1409908322"/>
    <b v="0"/>
    <n v="6"/>
    <b v="0"/>
    <s v="film &amp; video/drama"/>
    <n v="1.12E-2"/>
    <n v="46.5"/>
    <x v="0"/>
    <x v="3"/>
    <x v="198"/>
    <d v="2014-10-05T09:12:02"/>
  </r>
  <r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x v="2"/>
    <x v="0"/>
    <s v="USD"/>
    <n v="1410746403"/>
    <n v="1408154403"/>
    <b v="0"/>
    <n v="18"/>
    <b v="0"/>
    <s v="film &amp; video/drama"/>
    <n v="0.26190000000000002"/>
    <n v="87.31"/>
    <x v="0"/>
    <x v="3"/>
    <x v="200"/>
    <d v="2014-09-15T02:00:03"/>
  </r>
  <r>
    <x v="2"/>
    <x v="0"/>
    <s v="USD"/>
    <n v="1423424329"/>
    <n v="1421696329"/>
    <b v="0"/>
    <n v="7"/>
    <b v="0"/>
    <s v="film &amp; video/drama"/>
    <n v="0.58460000000000001"/>
    <n v="54.29"/>
    <x v="0"/>
    <x v="3"/>
    <x v="201"/>
    <d v="2015-02-08T19:38:49"/>
  </r>
  <r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x v="2"/>
    <x v="2"/>
    <s v="AUD"/>
    <n v="1470319203"/>
    <n v="1467727203"/>
    <b v="0"/>
    <n v="1293"/>
    <b v="0"/>
    <s v="film &amp; video/drama"/>
    <n v="0.50719999999999998"/>
    <n v="117.68"/>
    <x v="0"/>
    <x v="3"/>
    <x v="204"/>
    <d v="2016-08-04T14:00:03"/>
  </r>
  <r>
    <x v="2"/>
    <x v="0"/>
    <s v="USD"/>
    <n v="1444144222"/>
    <n v="1441120222"/>
    <b v="0"/>
    <n v="17"/>
    <b v="0"/>
    <s v="film &amp; video/drama"/>
    <n v="0.16250000000000001"/>
    <n v="76.47"/>
    <x v="0"/>
    <x v="3"/>
    <x v="205"/>
    <d v="2015-10-06T15:10:22"/>
  </r>
  <r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x v="2"/>
    <x v="5"/>
    <s v="CAD"/>
    <n v="1420346638"/>
    <n v="1417754638"/>
    <b v="0"/>
    <n v="13"/>
    <b v="0"/>
    <s v="film &amp; video/drama"/>
    <n v="0.15210000000000001"/>
    <n v="163.85"/>
    <x v="0"/>
    <x v="3"/>
    <x v="207"/>
    <d v="2015-01-04T04:43:58"/>
  </r>
  <r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x v="2"/>
    <x v="0"/>
    <s v="USD"/>
    <n v="1443675600"/>
    <n v="1441157592"/>
    <b v="0"/>
    <n v="33"/>
    <b v="0"/>
    <s v="film &amp; video/drama"/>
    <n v="0.2525"/>
    <n v="91.82"/>
    <x v="0"/>
    <x v="3"/>
    <x v="210"/>
    <d v="2015-10-01T05:00:00"/>
  </r>
  <r>
    <x v="2"/>
    <x v="0"/>
    <s v="USD"/>
    <n v="1442634617"/>
    <n v="1440042617"/>
    <b v="0"/>
    <n v="12"/>
    <b v="0"/>
    <s v="film &amp; video/drama"/>
    <n v="0.44600000000000001"/>
    <n v="185.83"/>
    <x v="0"/>
    <x v="3"/>
    <x v="211"/>
    <d v="2015-09-19T03:50:17"/>
  </r>
  <r>
    <x v="2"/>
    <x v="0"/>
    <s v="USD"/>
    <n v="1460837320"/>
    <n v="1455656920"/>
    <b v="0"/>
    <n v="1"/>
    <b v="0"/>
    <s v="film &amp; video/drama"/>
    <n v="2.0000000000000001E-4"/>
    <n v="1"/>
    <x v="0"/>
    <x v="3"/>
    <x v="212"/>
    <d v="2016-04-16T20:08:40"/>
  </r>
  <r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x v="2"/>
    <x v="0"/>
    <s v="USD"/>
    <n v="1425655349"/>
    <n v="1420471349"/>
    <b v="0"/>
    <n v="1"/>
    <b v="0"/>
    <s v="film &amp; video/drama"/>
    <n v="1E-4"/>
    <n v="1"/>
    <x v="0"/>
    <x v="3"/>
    <x v="214"/>
    <d v="2015-03-06T15:22:29"/>
  </r>
  <r>
    <x v="2"/>
    <x v="1"/>
    <s v="GBP"/>
    <n v="1455753540"/>
    <n v="1452058282"/>
    <b v="0"/>
    <n v="1"/>
    <b v="0"/>
    <s v="film &amp; video/drama"/>
    <n v="2.3E-3"/>
    <n v="10"/>
    <x v="0"/>
    <x v="3"/>
    <x v="215"/>
    <d v="2016-02-17T23:59:00"/>
  </r>
  <r>
    <x v="2"/>
    <x v="0"/>
    <s v="USD"/>
    <n v="1429740037"/>
    <n v="1425423637"/>
    <b v="0"/>
    <n v="84"/>
    <b v="0"/>
    <s v="film &amp; video/drama"/>
    <n v="0.55700000000000005"/>
    <n v="331.54"/>
    <x v="0"/>
    <x v="3"/>
    <x v="216"/>
    <d v="2015-04-22T22:00:37"/>
  </r>
  <r>
    <x v="2"/>
    <x v="11"/>
    <s v="SEK"/>
    <n v="1419780149"/>
    <n v="1417101749"/>
    <b v="0"/>
    <n v="38"/>
    <b v="0"/>
    <s v="film &amp; video/drama"/>
    <n v="0.11940000000000001"/>
    <n v="314.29000000000002"/>
    <x v="0"/>
    <x v="3"/>
    <x v="217"/>
    <d v="2014-12-28T15:22:29"/>
  </r>
  <r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x v="2"/>
    <x v="0"/>
    <s v="USD"/>
    <n v="1459493940"/>
    <n v="1456732225"/>
    <b v="0"/>
    <n v="76"/>
    <b v="0"/>
    <s v="film &amp; video/drama"/>
    <n v="0.17630000000000001"/>
    <n v="115.99"/>
    <x v="0"/>
    <x v="3"/>
    <x v="219"/>
    <d v="2016-04-01T06:59:00"/>
  </r>
  <r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x v="2"/>
    <x v="1"/>
    <s v="GBP"/>
    <n v="1433064540"/>
    <n v="1428854344"/>
    <b v="0"/>
    <n v="2"/>
    <b v="0"/>
    <s v="film &amp; video/drama"/>
    <n v="8.6E-3"/>
    <n v="125"/>
    <x v="0"/>
    <x v="3"/>
    <x v="226"/>
    <d v="2015-05-31T09:29:00"/>
  </r>
  <r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x v="2"/>
    <x v="1"/>
    <s v="GBP"/>
    <n v="1425066546"/>
    <n v="1422474546"/>
    <b v="0"/>
    <n v="7"/>
    <b v="0"/>
    <s v="film &amp; video/drama"/>
    <n v="2.75E-2"/>
    <n v="15.71"/>
    <x v="0"/>
    <x v="3"/>
    <x v="232"/>
    <d v="2015-02-27T19:49:06"/>
  </r>
  <r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x v="2"/>
    <x v="0"/>
    <s v="USD"/>
    <n v="1457445069"/>
    <n v="1452261069"/>
    <b v="0"/>
    <n v="1"/>
    <b v="0"/>
    <s v="film &amp; video/drama"/>
    <n v="3.3E-3"/>
    <n v="50"/>
    <x v="0"/>
    <x v="3"/>
    <x v="237"/>
    <d v="2016-03-08T13:51:09"/>
  </r>
  <r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x v="0"/>
    <x v="0"/>
    <s v="USD"/>
    <n v="1367773211"/>
    <n v="1363885211"/>
    <b v="1"/>
    <n v="137"/>
    <b v="1"/>
    <s v="film &amp; video/documentary"/>
    <n v="1.0763"/>
    <n v="117.85"/>
    <x v="0"/>
    <x v="4"/>
    <x v="240"/>
    <d v="2013-05-05T17:00:11"/>
  </r>
  <r>
    <x v="0"/>
    <x v="0"/>
    <s v="USD"/>
    <n v="1419180304"/>
    <n v="1415292304"/>
    <b v="1"/>
    <n v="376"/>
    <b v="1"/>
    <s v="film &amp; video/documentary"/>
    <n v="1.1264000000000001"/>
    <n v="109.04"/>
    <x v="0"/>
    <x v="4"/>
    <x v="241"/>
    <d v="2014-12-21T16:45:04"/>
  </r>
  <r>
    <x v="0"/>
    <x v="0"/>
    <s v="USD"/>
    <n v="1324381790"/>
    <n v="1321357790"/>
    <b v="1"/>
    <n v="202"/>
    <b v="1"/>
    <s v="film &amp; video/documentary"/>
    <n v="1.1346000000000001"/>
    <n v="73.02"/>
    <x v="0"/>
    <x v="4"/>
    <x v="242"/>
    <d v="2011-12-20T11:49:50"/>
  </r>
  <r>
    <x v="0"/>
    <x v="0"/>
    <s v="USD"/>
    <n v="1393031304"/>
    <n v="1390439304"/>
    <b v="1"/>
    <n v="328"/>
    <b v="1"/>
    <s v="film &amp; video/documentary"/>
    <n v="1.0259"/>
    <n v="78.2"/>
    <x v="0"/>
    <x v="4"/>
    <x v="243"/>
    <d v="2014-02-22T01:08:24"/>
  </r>
  <r>
    <x v="0"/>
    <x v="0"/>
    <s v="USD"/>
    <n v="1268723160"/>
    <n v="1265269559"/>
    <b v="1"/>
    <n v="84"/>
    <b v="1"/>
    <s v="film &amp; video/documentary"/>
    <n v="1.1375999999999999"/>
    <n v="47.4"/>
    <x v="0"/>
    <x v="4"/>
    <x v="244"/>
    <d v="2010-03-16T07:06:00"/>
  </r>
  <r>
    <x v="0"/>
    <x v="0"/>
    <s v="USD"/>
    <n v="1345079785"/>
    <n v="1342487785"/>
    <b v="1"/>
    <n v="96"/>
    <b v="1"/>
    <s v="film &amp; video/documentary"/>
    <n v="1.0371999999999999"/>
    <n v="54.02"/>
    <x v="0"/>
    <x v="4"/>
    <x v="245"/>
    <d v="2012-08-16T01:16:25"/>
  </r>
  <r>
    <x v="0"/>
    <x v="0"/>
    <s v="USD"/>
    <n v="1292665405"/>
    <n v="1288341805"/>
    <b v="1"/>
    <n v="223"/>
    <b v="1"/>
    <s v="film &amp; video/documentary"/>
    <n v="3.0546000000000002"/>
    <n v="68.489999999999995"/>
    <x v="0"/>
    <x v="4"/>
    <x v="246"/>
    <d v="2010-12-18T09:43:25"/>
  </r>
  <r>
    <x v="0"/>
    <x v="0"/>
    <s v="USD"/>
    <n v="1287200340"/>
    <n v="1284042614"/>
    <b v="1"/>
    <n v="62"/>
    <b v="1"/>
    <s v="film &amp; video/documentary"/>
    <n v="1.341"/>
    <n v="108.15"/>
    <x v="0"/>
    <x v="4"/>
    <x v="247"/>
    <d v="2010-10-16T03:39:00"/>
  </r>
  <r>
    <x v="0"/>
    <x v="0"/>
    <s v="USD"/>
    <n v="1325961309"/>
    <n v="1322073309"/>
    <b v="1"/>
    <n v="146"/>
    <b v="1"/>
    <s v="film &amp; video/documentary"/>
    <n v="1.0133000000000001"/>
    <n v="589.95000000000005"/>
    <x v="0"/>
    <x v="4"/>
    <x v="248"/>
    <d v="2012-01-07T18:35:09"/>
  </r>
  <r>
    <x v="0"/>
    <x v="0"/>
    <s v="USD"/>
    <n v="1282498800"/>
    <n v="1275603020"/>
    <b v="1"/>
    <n v="235"/>
    <b v="1"/>
    <s v="film &amp; video/documentary"/>
    <n v="1.1292"/>
    <n v="48.05"/>
    <x v="0"/>
    <x v="4"/>
    <x v="249"/>
    <d v="2010-08-22T17:40:00"/>
  </r>
  <r>
    <x v="0"/>
    <x v="0"/>
    <s v="USD"/>
    <n v="1370525691"/>
    <n v="1367933691"/>
    <b v="1"/>
    <n v="437"/>
    <b v="1"/>
    <s v="film &amp; video/documentary"/>
    <n v="1.0558000000000001"/>
    <n v="72.48"/>
    <x v="0"/>
    <x v="4"/>
    <x v="250"/>
    <d v="2013-06-06T13:34:51"/>
  </r>
  <r>
    <x v="0"/>
    <x v="0"/>
    <s v="USD"/>
    <n v="1337194800"/>
    <n v="1334429646"/>
    <b v="1"/>
    <n v="77"/>
    <b v="1"/>
    <s v="film &amp; video/documentary"/>
    <n v="1.2557"/>
    <n v="57.08"/>
    <x v="0"/>
    <x v="4"/>
    <x v="251"/>
    <d v="2012-05-16T19:00:00"/>
  </r>
  <r>
    <x v="0"/>
    <x v="0"/>
    <s v="USD"/>
    <n v="1275364740"/>
    <n v="1269878058"/>
    <b v="1"/>
    <n v="108"/>
    <b v="1"/>
    <s v="film &amp; video/documentary"/>
    <n v="1.8455999999999999"/>
    <n v="85.44"/>
    <x v="0"/>
    <x v="4"/>
    <x v="252"/>
    <d v="2010-06-01T03:59:00"/>
  </r>
  <r>
    <x v="0"/>
    <x v="0"/>
    <s v="USD"/>
    <n v="1329320235"/>
    <n v="1326728235"/>
    <b v="1"/>
    <n v="7"/>
    <b v="1"/>
    <s v="film &amp; video/documentary"/>
    <n v="1.0073000000000001"/>
    <n v="215.86"/>
    <x v="0"/>
    <x v="4"/>
    <x v="253"/>
    <d v="2012-02-15T15:37:15"/>
  </r>
  <r>
    <x v="0"/>
    <x v="0"/>
    <s v="USD"/>
    <n v="1445047200"/>
    <n v="1442443910"/>
    <b v="1"/>
    <n v="314"/>
    <b v="1"/>
    <s v="film &amp; video/documentary"/>
    <n v="1.1695"/>
    <n v="89.39"/>
    <x v="0"/>
    <x v="4"/>
    <x v="254"/>
    <d v="2015-10-17T02:00:00"/>
  </r>
  <r>
    <x v="0"/>
    <x v="0"/>
    <s v="USD"/>
    <n v="1300275482"/>
    <n v="1297687082"/>
    <b v="1"/>
    <n v="188"/>
    <b v="1"/>
    <s v="film &amp; video/documentary"/>
    <n v="1.0672999999999999"/>
    <n v="45.42"/>
    <x v="0"/>
    <x v="4"/>
    <x v="255"/>
    <d v="2011-03-16T11:38:02"/>
  </r>
  <r>
    <x v="0"/>
    <x v="0"/>
    <s v="USD"/>
    <n v="1363458467"/>
    <n v="1360866467"/>
    <b v="1"/>
    <n v="275"/>
    <b v="1"/>
    <s v="film &amp; video/documentary"/>
    <n v="1.391"/>
    <n v="65.760000000000005"/>
    <x v="0"/>
    <x v="4"/>
    <x v="256"/>
    <d v="2013-03-16T18:27:47"/>
  </r>
  <r>
    <x v="0"/>
    <x v="0"/>
    <s v="USD"/>
    <n v="1463670162"/>
    <n v="1461078162"/>
    <b v="1"/>
    <n v="560"/>
    <b v="1"/>
    <s v="film &amp; video/documentary"/>
    <n v="1.0672999999999999"/>
    <n v="66.7"/>
    <x v="0"/>
    <x v="4"/>
    <x v="257"/>
    <d v="2016-05-19T15:02:42"/>
  </r>
  <r>
    <x v="0"/>
    <x v="0"/>
    <s v="USD"/>
    <n v="1308359666"/>
    <n v="1305767666"/>
    <b v="1"/>
    <n v="688"/>
    <b v="1"/>
    <s v="film &amp; video/documentary"/>
    <n v="1.9114"/>
    <n v="83.35"/>
    <x v="0"/>
    <x v="4"/>
    <x v="258"/>
    <d v="2011-06-18T01:14:26"/>
  </r>
  <r>
    <x v="0"/>
    <x v="0"/>
    <s v="USD"/>
    <n v="1428514969"/>
    <n v="1425922969"/>
    <b v="1"/>
    <n v="942"/>
    <b v="1"/>
    <s v="film &amp; video/documentary"/>
    <n v="1.3193999999999999"/>
    <n v="105.05"/>
    <x v="0"/>
    <x v="4"/>
    <x v="259"/>
    <d v="2015-04-08T17:42:49"/>
  </r>
  <r>
    <x v="0"/>
    <x v="0"/>
    <s v="USD"/>
    <n v="1279360740"/>
    <n v="1275415679"/>
    <b v="1"/>
    <n v="88"/>
    <b v="1"/>
    <s v="film &amp; video/documentary"/>
    <n v="1.0640000000000001"/>
    <n v="120.91"/>
    <x v="0"/>
    <x v="4"/>
    <x v="260"/>
    <d v="2010-07-17T09:59:00"/>
  </r>
  <r>
    <x v="0"/>
    <x v="0"/>
    <s v="USD"/>
    <n v="1339080900"/>
    <n v="1334783704"/>
    <b v="1"/>
    <n v="220"/>
    <b v="1"/>
    <s v="film &amp; video/documentary"/>
    <n v="1.0740000000000001"/>
    <n v="97.64"/>
    <x v="0"/>
    <x v="4"/>
    <x v="261"/>
    <d v="2012-06-07T14:55:00"/>
  </r>
  <r>
    <x v="0"/>
    <x v="0"/>
    <s v="USD"/>
    <n v="1298699828"/>
    <n v="1294811828"/>
    <b v="1"/>
    <n v="145"/>
    <b v="1"/>
    <s v="film &amp; video/documentary"/>
    <n v="2.4"/>
    <n v="41.38"/>
    <x v="0"/>
    <x v="4"/>
    <x v="262"/>
    <d v="2011-02-26T05:57:08"/>
  </r>
  <r>
    <x v="0"/>
    <x v="0"/>
    <s v="USD"/>
    <n v="1348786494"/>
    <n v="1346194494"/>
    <b v="1"/>
    <n v="963"/>
    <b v="1"/>
    <s v="film &amp; video/documentary"/>
    <n v="1.1808000000000001"/>
    <n v="30.65"/>
    <x v="0"/>
    <x v="4"/>
    <x v="263"/>
    <d v="2012-09-27T22:54:54"/>
  </r>
  <r>
    <x v="0"/>
    <x v="0"/>
    <s v="USD"/>
    <n v="1336747995"/>
    <n v="1334155995"/>
    <b v="1"/>
    <n v="91"/>
    <b v="1"/>
    <s v="film &amp; video/documentary"/>
    <n v="1.1819999999999999"/>
    <n v="64.95"/>
    <x v="0"/>
    <x v="4"/>
    <x v="264"/>
    <d v="2012-05-11T14:53:15"/>
  </r>
  <r>
    <x v="0"/>
    <x v="0"/>
    <s v="USD"/>
    <n v="1273522560"/>
    <n v="1269928430"/>
    <b v="1"/>
    <n v="58"/>
    <b v="1"/>
    <s v="film &amp; video/documentary"/>
    <n v="1.111"/>
    <n v="95.78"/>
    <x v="0"/>
    <x v="4"/>
    <x v="265"/>
    <d v="2010-05-10T20:16:00"/>
  </r>
  <r>
    <x v="0"/>
    <x v="0"/>
    <s v="USD"/>
    <n v="1271994660"/>
    <n v="1264565507"/>
    <b v="1"/>
    <n v="36"/>
    <b v="1"/>
    <s v="film &amp; video/documentary"/>
    <n v="1.4550000000000001"/>
    <n v="40.42"/>
    <x v="0"/>
    <x v="4"/>
    <x v="266"/>
    <d v="2010-04-23T03:51:00"/>
  </r>
  <r>
    <x v="0"/>
    <x v="1"/>
    <s v="GBP"/>
    <n v="1403693499"/>
    <n v="1401101499"/>
    <b v="1"/>
    <n v="165"/>
    <b v="1"/>
    <s v="film &amp; video/documentary"/>
    <n v="1.3163"/>
    <n v="78.58"/>
    <x v="0"/>
    <x v="4"/>
    <x v="267"/>
    <d v="2014-06-25T10:51:39"/>
  </r>
  <r>
    <x v="0"/>
    <x v="0"/>
    <s v="USD"/>
    <n v="1320640778"/>
    <n v="1316749178"/>
    <b v="1"/>
    <n v="111"/>
    <b v="1"/>
    <s v="film &amp; video/documentary"/>
    <n v="1.1140000000000001"/>
    <n v="50.18"/>
    <x v="0"/>
    <x v="4"/>
    <x v="268"/>
    <d v="2011-11-07T04:39:38"/>
  </r>
  <r>
    <x v="0"/>
    <x v="2"/>
    <s v="AUD"/>
    <n v="1487738622"/>
    <n v="1485146622"/>
    <b v="1"/>
    <n v="1596"/>
    <b v="1"/>
    <s v="film &amp; video/documentary"/>
    <n v="1.4722999999999999"/>
    <n v="92.25"/>
    <x v="0"/>
    <x v="4"/>
    <x v="269"/>
    <d v="2017-02-22T04:43:42"/>
  </r>
  <r>
    <x v="0"/>
    <x v="0"/>
    <s v="USD"/>
    <n v="1306296000"/>
    <n v="1301950070"/>
    <b v="1"/>
    <n v="61"/>
    <b v="1"/>
    <s v="film &amp; video/documentary"/>
    <n v="1.5261"/>
    <n v="57.54"/>
    <x v="0"/>
    <x v="4"/>
    <x v="270"/>
    <d v="2011-05-25T04:00:00"/>
  </r>
  <r>
    <x v="0"/>
    <x v="0"/>
    <s v="USD"/>
    <n v="1388649600"/>
    <n v="1386123861"/>
    <b v="1"/>
    <n v="287"/>
    <b v="1"/>
    <s v="film &amp; video/documentary"/>
    <n v="1.0468"/>
    <n v="109.42"/>
    <x v="0"/>
    <x v="4"/>
    <x v="271"/>
    <d v="2014-01-02T08:00:00"/>
  </r>
  <r>
    <x v="0"/>
    <x v="0"/>
    <s v="USD"/>
    <n v="1272480540"/>
    <n v="1267220191"/>
    <b v="1"/>
    <n v="65"/>
    <b v="1"/>
    <s v="film &amp; video/documentary"/>
    <n v="1.7743"/>
    <n v="81.89"/>
    <x v="0"/>
    <x v="4"/>
    <x v="272"/>
    <d v="2010-04-28T18:49:00"/>
  </r>
  <r>
    <x v="0"/>
    <x v="0"/>
    <s v="USD"/>
    <n v="1309694266"/>
    <n v="1307102266"/>
    <b v="1"/>
    <n v="118"/>
    <b v="1"/>
    <s v="film &amp; video/documentary"/>
    <n v="1.0778000000000001"/>
    <n v="45.67"/>
    <x v="0"/>
    <x v="4"/>
    <x v="273"/>
    <d v="2011-07-03T11:57:46"/>
  </r>
  <r>
    <x v="0"/>
    <x v="0"/>
    <s v="USD"/>
    <n v="1333609140"/>
    <n v="1330638829"/>
    <b v="1"/>
    <n v="113"/>
    <b v="1"/>
    <s v="film &amp; video/documentary"/>
    <n v="1.56"/>
    <n v="55.22"/>
    <x v="0"/>
    <x v="4"/>
    <x v="274"/>
    <d v="2012-04-05T06:59:00"/>
  </r>
  <r>
    <x v="0"/>
    <x v="0"/>
    <s v="USD"/>
    <n v="1352511966"/>
    <n v="1349916366"/>
    <b v="1"/>
    <n v="332"/>
    <b v="1"/>
    <s v="film &amp; video/documentary"/>
    <n v="1.0840000000000001"/>
    <n v="65.3"/>
    <x v="0"/>
    <x v="4"/>
    <x v="275"/>
    <d v="2012-11-10T01:46:06"/>
  </r>
  <r>
    <x v="0"/>
    <x v="0"/>
    <s v="USD"/>
    <n v="1335574674"/>
    <n v="1330394274"/>
    <b v="1"/>
    <n v="62"/>
    <b v="1"/>
    <s v="film &amp; video/documentary"/>
    <n v="1.476"/>
    <n v="95.23"/>
    <x v="0"/>
    <x v="4"/>
    <x v="276"/>
    <d v="2012-04-28T00:57:54"/>
  </r>
  <r>
    <x v="0"/>
    <x v="0"/>
    <s v="USD"/>
    <n v="1432416219"/>
    <n v="1429824219"/>
    <b v="1"/>
    <n v="951"/>
    <b v="1"/>
    <s v="film &amp; video/documentary"/>
    <n v="1.1037999999999999"/>
    <n v="75.44"/>
    <x v="0"/>
    <x v="4"/>
    <x v="277"/>
    <d v="2015-05-23T21:23:39"/>
  </r>
  <r>
    <x v="0"/>
    <x v="0"/>
    <s v="USD"/>
    <n v="1350003539"/>
    <n v="1347411539"/>
    <b v="1"/>
    <n v="415"/>
    <b v="1"/>
    <s v="film &amp; video/documentary"/>
    <n v="1.5035000000000001"/>
    <n v="97.82"/>
    <x v="0"/>
    <x v="4"/>
    <x v="278"/>
    <d v="2012-10-12T00:58:59"/>
  </r>
  <r>
    <x v="0"/>
    <x v="0"/>
    <s v="USD"/>
    <n v="1488160860"/>
    <n v="1485237096"/>
    <b v="1"/>
    <n v="305"/>
    <b v="1"/>
    <s v="film &amp; video/documentary"/>
    <n v="1.5731999999999999"/>
    <n v="87.69"/>
    <x v="0"/>
    <x v="4"/>
    <x v="279"/>
    <d v="2017-02-27T02:01:00"/>
  </r>
  <r>
    <x v="0"/>
    <x v="0"/>
    <s v="USD"/>
    <n v="1401459035"/>
    <n v="1397571035"/>
    <b v="1"/>
    <n v="2139"/>
    <b v="1"/>
    <s v="film &amp; video/documentary"/>
    <n v="1.5613999999999999"/>
    <n v="54.75"/>
    <x v="0"/>
    <x v="4"/>
    <x v="280"/>
    <d v="2014-05-30T14:10:35"/>
  </r>
  <r>
    <x v="0"/>
    <x v="0"/>
    <s v="USD"/>
    <n v="1249932360"/>
    <n v="1242532513"/>
    <b v="1"/>
    <n v="79"/>
    <b v="1"/>
    <s v="film &amp; video/documentary"/>
    <n v="1.2059"/>
    <n v="83.95"/>
    <x v="0"/>
    <x v="4"/>
    <x v="281"/>
    <d v="2009-08-10T19:26:00"/>
  </r>
  <r>
    <x v="0"/>
    <x v="0"/>
    <s v="USD"/>
    <n v="1266876000"/>
    <n v="1263679492"/>
    <b v="1"/>
    <n v="179"/>
    <b v="1"/>
    <s v="film &amp; video/documentary"/>
    <n v="1.0119"/>
    <n v="254.39"/>
    <x v="0"/>
    <x v="4"/>
    <x v="282"/>
    <d v="2010-02-22T22:00:00"/>
  </r>
  <r>
    <x v="0"/>
    <x v="0"/>
    <s v="USD"/>
    <n v="1306904340"/>
    <n v="1305219744"/>
    <b v="1"/>
    <n v="202"/>
    <b v="1"/>
    <s v="film &amp; video/documentary"/>
    <n v="1.1427"/>
    <n v="101.83"/>
    <x v="0"/>
    <x v="4"/>
    <x v="283"/>
    <d v="2011-06-01T04:59:00"/>
  </r>
  <r>
    <x v="0"/>
    <x v="0"/>
    <s v="USD"/>
    <n v="1327167780"/>
    <n v="1325007780"/>
    <b v="1"/>
    <n v="760"/>
    <b v="1"/>
    <s v="film &amp; video/documentary"/>
    <n v="1.0463"/>
    <n v="55.07"/>
    <x v="0"/>
    <x v="4"/>
    <x v="284"/>
    <d v="2012-01-21T17:43:00"/>
  </r>
  <r>
    <x v="0"/>
    <x v="0"/>
    <s v="USD"/>
    <n v="1379614128"/>
    <n v="1377022128"/>
    <b v="1"/>
    <n v="563"/>
    <b v="1"/>
    <s v="film &amp; video/documentary"/>
    <n v="2.2883"/>
    <n v="56.9"/>
    <x v="0"/>
    <x v="4"/>
    <x v="285"/>
    <d v="2013-09-19T18:08:48"/>
  </r>
  <r>
    <x v="0"/>
    <x v="0"/>
    <s v="USD"/>
    <n v="1364236524"/>
    <n v="1360352124"/>
    <b v="1"/>
    <n v="135"/>
    <b v="1"/>
    <s v="film &amp; video/documentary"/>
    <n v="1.0914999999999999"/>
    <n v="121.28"/>
    <x v="0"/>
    <x v="4"/>
    <x v="286"/>
    <d v="2013-03-25T18:35:24"/>
  </r>
  <r>
    <x v="0"/>
    <x v="0"/>
    <s v="USD"/>
    <n v="1351828800"/>
    <n v="1349160018"/>
    <b v="1"/>
    <n v="290"/>
    <b v="1"/>
    <s v="film &amp; video/documentary"/>
    <n v="1.7629999999999999"/>
    <n v="91.19"/>
    <x v="0"/>
    <x v="4"/>
    <x v="287"/>
    <d v="2012-11-02T04:00:00"/>
  </r>
  <r>
    <x v="0"/>
    <x v="0"/>
    <s v="USD"/>
    <n v="1340683393"/>
    <n v="1337659393"/>
    <b v="1"/>
    <n v="447"/>
    <b v="1"/>
    <s v="film &amp; video/documentary"/>
    <n v="1.0321"/>
    <n v="115.45"/>
    <x v="0"/>
    <x v="4"/>
    <x v="288"/>
    <d v="2012-06-26T04:03:13"/>
  </r>
  <r>
    <x v="0"/>
    <x v="1"/>
    <s v="GBP"/>
    <n v="1383389834"/>
    <n v="1380797834"/>
    <b v="1"/>
    <n v="232"/>
    <b v="1"/>
    <s v="film &amp; video/documentary"/>
    <n v="1.0482"/>
    <n v="67.77"/>
    <x v="0"/>
    <x v="4"/>
    <x v="289"/>
    <d v="2013-11-02T10:57:14"/>
  </r>
  <r>
    <x v="0"/>
    <x v="0"/>
    <s v="USD"/>
    <n v="1296633540"/>
    <n v="1292316697"/>
    <b v="1"/>
    <n v="168"/>
    <b v="1"/>
    <s v="film &amp; video/documentary"/>
    <n v="1.0668"/>
    <n v="28.58"/>
    <x v="0"/>
    <x v="4"/>
    <x v="290"/>
    <d v="2011-02-02T07:59:00"/>
  </r>
  <r>
    <x v="0"/>
    <x v="0"/>
    <s v="USD"/>
    <n v="1367366460"/>
    <n v="1365791246"/>
    <b v="1"/>
    <n v="128"/>
    <b v="1"/>
    <s v="film &amp; video/documentary"/>
    <n v="1.2001999999999999"/>
    <n v="46.88"/>
    <x v="0"/>
    <x v="4"/>
    <x v="291"/>
    <d v="2013-05-01T00:01:00"/>
  </r>
  <r>
    <x v="0"/>
    <x v="0"/>
    <s v="USD"/>
    <n v="1319860740"/>
    <n v="1317064599"/>
    <b v="1"/>
    <n v="493"/>
    <b v="1"/>
    <s v="film &amp; video/documentary"/>
    <n v="1.0150999999999999"/>
    <n v="154.41999999999999"/>
    <x v="0"/>
    <x v="4"/>
    <x v="292"/>
    <d v="2011-10-29T03:59:00"/>
  </r>
  <r>
    <x v="0"/>
    <x v="0"/>
    <s v="USD"/>
    <n v="1398009714"/>
    <n v="1395417714"/>
    <b v="1"/>
    <n v="131"/>
    <b v="1"/>
    <s v="film &amp; video/documentary"/>
    <n v="1.0138"/>
    <n v="201.22"/>
    <x v="0"/>
    <x v="4"/>
    <x v="293"/>
    <d v="2014-04-20T16:01:54"/>
  </r>
  <r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x v="0"/>
    <x v="0"/>
    <s v="USD"/>
    <n v="1383264000"/>
    <n v="1378080409"/>
    <b v="1"/>
    <n v="665"/>
    <b v="1"/>
    <s v="film &amp; video/documentary"/>
    <n v="1.3310999999999999"/>
    <n v="100.08"/>
    <x v="0"/>
    <x v="4"/>
    <x v="295"/>
    <d v="2013-11-01T00:00:00"/>
  </r>
  <r>
    <x v="0"/>
    <x v="0"/>
    <s v="USD"/>
    <n v="1347017083"/>
    <n v="1344857083"/>
    <b v="1"/>
    <n v="129"/>
    <b v="1"/>
    <s v="film &amp; video/documentary"/>
    <n v="1.1873"/>
    <n v="230.09"/>
    <x v="0"/>
    <x v="4"/>
    <x v="296"/>
    <d v="2012-09-07T11:24:43"/>
  </r>
  <r>
    <x v="0"/>
    <x v="0"/>
    <s v="USD"/>
    <n v="1430452740"/>
    <n v="1427390901"/>
    <b v="1"/>
    <n v="142"/>
    <b v="1"/>
    <s v="film &amp; video/documentary"/>
    <n v="1.0064"/>
    <n v="141.75"/>
    <x v="0"/>
    <x v="4"/>
    <x v="297"/>
    <d v="2015-05-01T03:59:00"/>
  </r>
  <r>
    <x v="0"/>
    <x v="0"/>
    <s v="USD"/>
    <n v="1399669200"/>
    <n v="1394536048"/>
    <b v="1"/>
    <n v="2436"/>
    <b v="1"/>
    <s v="film &amp; video/documentary"/>
    <n v="1.0892999999999999"/>
    <n v="56.34"/>
    <x v="0"/>
    <x v="4"/>
    <x v="298"/>
    <d v="2014-05-09T21:00:00"/>
  </r>
  <r>
    <x v="0"/>
    <x v="0"/>
    <s v="USD"/>
    <n v="1289975060"/>
    <n v="1287379460"/>
    <b v="1"/>
    <n v="244"/>
    <b v="1"/>
    <s v="film &amp; video/documentary"/>
    <n v="1.7895000000000001"/>
    <n v="73.34"/>
    <x v="0"/>
    <x v="4"/>
    <x v="299"/>
    <d v="2010-11-17T06:24:20"/>
  </r>
  <r>
    <x v="0"/>
    <x v="0"/>
    <s v="USD"/>
    <n v="1303686138"/>
    <n v="1301007738"/>
    <b v="1"/>
    <n v="298"/>
    <b v="1"/>
    <s v="film &amp; video/documentary"/>
    <n v="1.0172000000000001"/>
    <n v="85.34"/>
    <x v="0"/>
    <x v="4"/>
    <x v="300"/>
    <d v="2011-04-24T23:02:18"/>
  </r>
  <r>
    <x v="0"/>
    <x v="0"/>
    <s v="USD"/>
    <n v="1363711335"/>
    <n v="1360258935"/>
    <b v="1"/>
    <n v="251"/>
    <b v="1"/>
    <s v="film &amp; video/documentary"/>
    <n v="1.1874"/>
    <n v="61.5"/>
    <x v="0"/>
    <x v="4"/>
    <x v="301"/>
    <d v="2013-03-19T16:42:15"/>
  </r>
  <r>
    <x v="0"/>
    <x v="0"/>
    <s v="USD"/>
    <n v="1330115638"/>
    <n v="1327523638"/>
    <b v="1"/>
    <n v="108"/>
    <b v="1"/>
    <s v="film &amp; video/documentary"/>
    <n v="1.0045999999999999"/>
    <n v="93.02"/>
    <x v="0"/>
    <x v="4"/>
    <x v="302"/>
    <d v="2012-02-24T20:33:58"/>
  </r>
  <r>
    <x v="0"/>
    <x v="0"/>
    <s v="USD"/>
    <n v="1338601346"/>
    <n v="1336009346"/>
    <b v="1"/>
    <n v="82"/>
    <b v="1"/>
    <s v="film &amp; video/documentary"/>
    <n v="1.3747"/>
    <n v="50.29"/>
    <x v="0"/>
    <x v="4"/>
    <x v="303"/>
    <d v="2012-06-02T01:42:26"/>
  </r>
  <r>
    <x v="0"/>
    <x v="0"/>
    <s v="USD"/>
    <n v="1346464800"/>
    <n v="1343096197"/>
    <b v="1"/>
    <n v="74"/>
    <b v="1"/>
    <s v="film &amp; video/documentary"/>
    <n v="2.3165"/>
    <n v="106.43"/>
    <x v="0"/>
    <x v="4"/>
    <x v="304"/>
    <d v="2012-09-01T02:00:00"/>
  </r>
  <r>
    <x v="0"/>
    <x v="0"/>
    <s v="USD"/>
    <n v="1331392049"/>
    <n v="1328800049"/>
    <b v="1"/>
    <n v="189"/>
    <b v="1"/>
    <s v="film &amp; video/documentary"/>
    <n v="1.3032999999999999"/>
    <n v="51.72"/>
    <x v="0"/>
    <x v="4"/>
    <x v="305"/>
    <d v="2012-03-10T15:07:29"/>
  </r>
  <r>
    <x v="0"/>
    <x v="0"/>
    <s v="USD"/>
    <n v="1363806333"/>
    <n v="1362081933"/>
    <b v="1"/>
    <n v="80"/>
    <b v="1"/>
    <s v="film &amp; video/documentary"/>
    <n v="2.9289999999999998"/>
    <n v="36.61"/>
    <x v="0"/>
    <x v="4"/>
    <x v="306"/>
    <d v="2013-03-20T19:05:33"/>
  </r>
  <r>
    <x v="0"/>
    <x v="0"/>
    <s v="USD"/>
    <n v="1360276801"/>
    <n v="1357684801"/>
    <b v="1"/>
    <n v="576"/>
    <b v="1"/>
    <s v="film &amp; video/documentary"/>
    <n v="1.1132"/>
    <n v="42.52"/>
    <x v="0"/>
    <x v="4"/>
    <x v="307"/>
    <d v="2013-02-07T22:40:01"/>
  </r>
  <r>
    <x v="0"/>
    <x v="0"/>
    <s v="USD"/>
    <n v="1299775210"/>
    <n v="1295887210"/>
    <b v="1"/>
    <n v="202"/>
    <b v="1"/>
    <s v="film &amp; video/documentary"/>
    <n v="1.0557000000000001"/>
    <n v="62.71"/>
    <x v="0"/>
    <x v="4"/>
    <x v="308"/>
    <d v="2011-03-10T16:40:10"/>
  </r>
  <r>
    <x v="0"/>
    <x v="0"/>
    <s v="USD"/>
    <n v="1346695334"/>
    <n v="1344880934"/>
    <b v="1"/>
    <n v="238"/>
    <b v="1"/>
    <s v="film &amp; video/documentary"/>
    <n v="1.1894"/>
    <n v="89.96"/>
    <x v="0"/>
    <x v="4"/>
    <x v="309"/>
    <d v="2012-09-03T18:02:14"/>
  </r>
  <r>
    <x v="0"/>
    <x v="0"/>
    <s v="USD"/>
    <n v="1319076000"/>
    <n v="1317788623"/>
    <b v="1"/>
    <n v="36"/>
    <b v="1"/>
    <s v="film &amp; video/documentary"/>
    <n v="1.0412999999999999"/>
    <n v="28.92"/>
    <x v="0"/>
    <x v="4"/>
    <x v="310"/>
    <d v="2011-10-20T02:00:00"/>
  </r>
  <r>
    <x v="0"/>
    <x v="0"/>
    <s v="USD"/>
    <n v="1325404740"/>
    <n v="1321852592"/>
    <b v="1"/>
    <n v="150"/>
    <b v="1"/>
    <s v="film &amp; video/documentary"/>
    <n v="1.0409999999999999"/>
    <n v="138.80000000000001"/>
    <x v="0"/>
    <x v="4"/>
    <x v="311"/>
    <d v="2012-01-01T07:59:00"/>
  </r>
  <r>
    <x v="0"/>
    <x v="0"/>
    <s v="USD"/>
    <n v="1365973432"/>
    <n v="1363381432"/>
    <b v="1"/>
    <n v="146"/>
    <b v="1"/>
    <s v="film &amp; video/documentary"/>
    <n v="1.1188"/>
    <n v="61.3"/>
    <x v="0"/>
    <x v="4"/>
    <x v="312"/>
    <d v="2013-04-14T21:03:52"/>
  </r>
  <r>
    <x v="0"/>
    <x v="0"/>
    <s v="USD"/>
    <n v="1281542340"/>
    <n v="1277702894"/>
    <b v="1"/>
    <n v="222"/>
    <b v="1"/>
    <s v="film &amp; video/documentary"/>
    <n v="1.0474000000000001"/>
    <n v="80.2"/>
    <x v="0"/>
    <x v="4"/>
    <x v="313"/>
    <d v="2010-08-11T15:59:00"/>
  </r>
  <r>
    <x v="0"/>
    <x v="0"/>
    <s v="USD"/>
    <n v="1362167988"/>
    <n v="1359575988"/>
    <b v="1"/>
    <n v="120"/>
    <b v="1"/>
    <s v="film &amp; video/documentary"/>
    <n v="3.8515000000000001"/>
    <n v="32.1"/>
    <x v="0"/>
    <x v="4"/>
    <x v="314"/>
    <d v="2013-03-01T19:59:48"/>
  </r>
  <r>
    <x v="0"/>
    <x v="0"/>
    <s v="USD"/>
    <n v="1345660334"/>
    <n v="1343068334"/>
    <b v="1"/>
    <n v="126"/>
    <b v="1"/>
    <s v="film &amp; video/documentary"/>
    <n v="1.0125"/>
    <n v="200.89"/>
    <x v="0"/>
    <x v="4"/>
    <x v="315"/>
    <d v="2012-08-22T18:32:14"/>
  </r>
  <r>
    <x v="0"/>
    <x v="5"/>
    <s v="CAD"/>
    <n v="1418273940"/>
    <n v="1415398197"/>
    <b v="1"/>
    <n v="158"/>
    <b v="1"/>
    <s v="film &amp; video/documentary"/>
    <n v="1.1376999999999999"/>
    <n v="108.01"/>
    <x v="0"/>
    <x v="4"/>
    <x v="316"/>
    <d v="2014-12-11T04:59:00"/>
  </r>
  <r>
    <x v="0"/>
    <x v="0"/>
    <s v="USD"/>
    <n v="1386778483"/>
    <n v="1384186483"/>
    <b v="1"/>
    <n v="316"/>
    <b v="1"/>
    <s v="film &amp; video/documentary"/>
    <n v="1.008"/>
    <n v="95.7"/>
    <x v="0"/>
    <x v="4"/>
    <x v="317"/>
    <d v="2013-12-11T16:14:43"/>
  </r>
  <r>
    <x v="0"/>
    <x v="0"/>
    <s v="USD"/>
    <n v="1364342151"/>
    <n v="1361753751"/>
    <b v="1"/>
    <n v="284"/>
    <b v="1"/>
    <s v="film &amp; video/documentary"/>
    <n v="2.8332000000000002"/>
    <n v="49.88"/>
    <x v="0"/>
    <x v="4"/>
    <x v="318"/>
    <d v="2013-03-26T23:55:51"/>
  </r>
  <r>
    <x v="0"/>
    <x v="0"/>
    <s v="USD"/>
    <n v="1265097540"/>
    <n v="1257538029"/>
    <b v="1"/>
    <n v="51"/>
    <b v="1"/>
    <s v="film &amp; video/documentary"/>
    <n v="1.1268"/>
    <n v="110.47"/>
    <x v="0"/>
    <x v="4"/>
    <x v="319"/>
    <d v="2010-02-02T07:59:00"/>
  </r>
  <r>
    <x v="0"/>
    <x v="1"/>
    <s v="GBP"/>
    <n v="1450825200"/>
    <n v="1448284433"/>
    <b v="1"/>
    <n v="158"/>
    <b v="1"/>
    <s v="film &amp; video/documentary"/>
    <n v="1.0658000000000001"/>
    <n v="134.91"/>
    <x v="0"/>
    <x v="4"/>
    <x v="320"/>
    <d v="2015-12-22T23:00:00"/>
  </r>
  <r>
    <x v="0"/>
    <x v="12"/>
    <s v="EUR"/>
    <n v="1478605386"/>
    <n v="1475577786"/>
    <b v="1"/>
    <n v="337"/>
    <b v="1"/>
    <s v="film &amp; video/documentary"/>
    <n v="1.0266"/>
    <n v="106.62"/>
    <x v="0"/>
    <x v="4"/>
    <x v="321"/>
    <d v="2016-11-08T11:43:06"/>
  </r>
  <r>
    <x v="0"/>
    <x v="0"/>
    <s v="USD"/>
    <n v="1463146848"/>
    <n v="1460554848"/>
    <b v="1"/>
    <n v="186"/>
    <b v="1"/>
    <s v="film &amp; video/documentary"/>
    <n v="1.0790999999999999"/>
    <n v="145.04"/>
    <x v="0"/>
    <x v="4"/>
    <x v="322"/>
    <d v="2016-05-13T13:40:48"/>
  </r>
  <r>
    <x v="0"/>
    <x v="0"/>
    <s v="USD"/>
    <n v="1482307140"/>
    <n v="1479886966"/>
    <b v="1"/>
    <n v="58"/>
    <b v="1"/>
    <s v="film &amp; video/documentary"/>
    <n v="1.2306999999999999"/>
    <n v="114.59"/>
    <x v="0"/>
    <x v="4"/>
    <x v="323"/>
    <d v="2016-12-21T07:59:00"/>
  </r>
  <r>
    <x v="0"/>
    <x v="0"/>
    <s v="USD"/>
    <n v="1438441308"/>
    <n v="1435590108"/>
    <b v="1"/>
    <n v="82"/>
    <b v="1"/>
    <s v="film &amp; video/documentary"/>
    <n v="1.016"/>
    <n v="105.32"/>
    <x v="0"/>
    <x v="4"/>
    <x v="324"/>
    <d v="2015-08-01T15:01:48"/>
  </r>
  <r>
    <x v="0"/>
    <x v="0"/>
    <s v="USD"/>
    <n v="1482208233"/>
    <n v="1479184233"/>
    <b v="1"/>
    <n v="736"/>
    <b v="1"/>
    <s v="film &amp; video/documentary"/>
    <n v="1.044"/>
    <n v="70.92"/>
    <x v="0"/>
    <x v="4"/>
    <x v="325"/>
    <d v="2016-12-20T04:30:33"/>
  </r>
  <r>
    <x v="0"/>
    <x v="0"/>
    <s v="USD"/>
    <n v="1489532220"/>
    <n v="1486625606"/>
    <b v="1"/>
    <n v="1151"/>
    <b v="1"/>
    <s v="film &amp; video/documentary"/>
    <n v="1.1293"/>
    <n v="147.16999999999999"/>
    <x v="0"/>
    <x v="4"/>
    <x v="326"/>
    <d v="2017-03-14T22:57:00"/>
  </r>
  <r>
    <x v="0"/>
    <x v="0"/>
    <s v="USD"/>
    <n v="1427011200"/>
    <n v="1424669929"/>
    <b v="1"/>
    <n v="34"/>
    <b v="1"/>
    <s v="film &amp; video/documentary"/>
    <n v="1.3640000000000001"/>
    <n v="160.47"/>
    <x v="0"/>
    <x v="4"/>
    <x v="327"/>
    <d v="2015-03-22T08:00:00"/>
  </r>
  <r>
    <x v="0"/>
    <x v="0"/>
    <s v="USD"/>
    <n v="1446350400"/>
    <n v="1443739388"/>
    <b v="1"/>
    <n v="498"/>
    <b v="1"/>
    <s v="film &amp; video/documentary"/>
    <n v="1.0361"/>
    <n v="156.05000000000001"/>
    <x v="0"/>
    <x v="4"/>
    <x v="328"/>
    <d v="2015-11-01T04:00:00"/>
  </r>
  <r>
    <x v="0"/>
    <x v="0"/>
    <s v="USD"/>
    <n v="1446868800"/>
    <n v="1444821127"/>
    <b v="1"/>
    <n v="167"/>
    <b v="1"/>
    <s v="film &amp; video/documentary"/>
    <n v="1.0549999999999999"/>
    <n v="63.17"/>
    <x v="0"/>
    <x v="4"/>
    <x v="329"/>
    <d v="2015-11-07T04:00:00"/>
  </r>
  <r>
    <x v="0"/>
    <x v="0"/>
    <s v="USD"/>
    <n v="1368763140"/>
    <n v="1366028563"/>
    <b v="1"/>
    <n v="340"/>
    <b v="1"/>
    <s v="film &amp; video/documentary"/>
    <n v="1.0183"/>
    <n v="104.82"/>
    <x v="0"/>
    <x v="4"/>
    <x v="330"/>
    <d v="2013-05-17T03:59:00"/>
  </r>
  <r>
    <x v="0"/>
    <x v="0"/>
    <s v="USD"/>
    <n v="1466171834"/>
    <n v="1463493434"/>
    <b v="1"/>
    <n v="438"/>
    <b v="1"/>
    <s v="film &amp; video/documentary"/>
    <n v="1.0661"/>
    <n v="97.36"/>
    <x v="0"/>
    <x v="4"/>
    <x v="331"/>
    <d v="2016-06-17T13:57:14"/>
  </r>
  <r>
    <x v="0"/>
    <x v="0"/>
    <s v="USD"/>
    <n v="1446019200"/>
    <n v="1442420377"/>
    <b v="1"/>
    <n v="555"/>
    <b v="1"/>
    <s v="film &amp; video/documentary"/>
    <n v="1.1302000000000001"/>
    <n v="203.63"/>
    <x v="0"/>
    <x v="4"/>
    <x v="332"/>
    <d v="2015-10-28T08:00:00"/>
  </r>
  <r>
    <x v="0"/>
    <x v="0"/>
    <s v="USD"/>
    <n v="1460038591"/>
    <n v="1457450191"/>
    <b v="1"/>
    <n v="266"/>
    <b v="1"/>
    <s v="film &amp; video/documentary"/>
    <n v="1.2523"/>
    <n v="188.31"/>
    <x v="0"/>
    <x v="4"/>
    <x v="333"/>
    <d v="2016-04-07T14:16:31"/>
  </r>
  <r>
    <x v="0"/>
    <x v="0"/>
    <s v="USD"/>
    <n v="1431716400"/>
    <n v="1428423757"/>
    <b v="1"/>
    <n v="69"/>
    <b v="1"/>
    <s v="film &amp; video/documentary"/>
    <n v="1.0119"/>
    <n v="146.65"/>
    <x v="0"/>
    <x v="4"/>
    <x v="334"/>
    <d v="2015-05-15T19:00:00"/>
  </r>
  <r>
    <x v="0"/>
    <x v="0"/>
    <s v="USD"/>
    <n v="1431122400"/>
    <n v="1428428515"/>
    <b v="1"/>
    <n v="80"/>
    <b v="1"/>
    <s v="film &amp; video/documentary"/>
    <n v="1.0276000000000001"/>
    <n v="109.19"/>
    <x v="0"/>
    <x v="4"/>
    <x v="335"/>
    <d v="2015-05-08T22:00:00"/>
  </r>
  <r>
    <x v="0"/>
    <x v="0"/>
    <s v="USD"/>
    <n v="1447427918"/>
    <n v="1444832318"/>
    <b v="1"/>
    <n v="493"/>
    <b v="1"/>
    <s v="film &amp; video/documentary"/>
    <n v="1.1684000000000001"/>
    <n v="59.25"/>
    <x v="0"/>
    <x v="4"/>
    <x v="336"/>
    <d v="2015-11-13T15:18:38"/>
  </r>
  <r>
    <x v="0"/>
    <x v="0"/>
    <s v="USD"/>
    <n v="1426298708"/>
    <n v="1423710308"/>
    <b v="1"/>
    <n v="31"/>
    <b v="1"/>
    <s v="film &amp; video/documentary"/>
    <n v="1.0117"/>
    <n v="97.9"/>
    <x v="0"/>
    <x v="4"/>
    <x v="337"/>
    <d v="2015-03-14T02:05:08"/>
  </r>
  <r>
    <x v="0"/>
    <x v="0"/>
    <s v="USD"/>
    <n v="1472864400"/>
    <n v="1468001290"/>
    <b v="1"/>
    <n v="236"/>
    <b v="1"/>
    <s v="film &amp; video/documentary"/>
    <n v="1.1012999999999999"/>
    <n v="70"/>
    <x v="0"/>
    <x v="4"/>
    <x v="338"/>
    <d v="2016-09-03T01:00:00"/>
  </r>
  <r>
    <x v="0"/>
    <x v="0"/>
    <s v="USD"/>
    <n v="1430331268"/>
    <n v="1427739268"/>
    <b v="1"/>
    <n v="89"/>
    <b v="1"/>
    <s v="film &amp; video/documentary"/>
    <n v="1.0808"/>
    <n v="72.87"/>
    <x v="0"/>
    <x v="4"/>
    <x v="339"/>
    <d v="2015-04-29T18:14:28"/>
  </r>
  <r>
    <x v="0"/>
    <x v="0"/>
    <s v="USD"/>
    <n v="1489006800"/>
    <n v="1486397007"/>
    <b v="1"/>
    <n v="299"/>
    <b v="1"/>
    <s v="film &amp; video/documentary"/>
    <n v="1.2502"/>
    <n v="146.35"/>
    <x v="0"/>
    <x v="4"/>
    <x v="340"/>
    <d v="2017-03-08T21:00:00"/>
  </r>
  <r>
    <x v="0"/>
    <x v="0"/>
    <s v="USD"/>
    <n v="1412135940"/>
    <n v="1410555998"/>
    <b v="1"/>
    <n v="55"/>
    <b v="1"/>
    <s v="film &amp; video/documentary"/>
    <n v="1.0670999999999999"/>
    <n v="67.91"/>
    <x v="0"/>
    <x v="4"/>
    <x v="341"/>
    <d v="2014-10-01T03:59:00"/>
  </r>
  <r>
    <x v="0"/>
    <x v="0"/>
    <s v="USD"/>
    <n v="1461955465"/>
    <n v="1459363465"/>
    <b v="1"/>
    <n v="325"/>
    <b v="1"/>
    <s v="film &amp; video/documentary"/>
    <n v="1.0037"/>
    <n v="169.85"/>
    <x v="0"/>
    <x v="4"/>
    <x v="342"/>
    <d v="2016-04-29T18:44:25"/>
  </r>
  <r>
    <x v="0"/>
    <x v="0"/>
    <s v="USD"/>
    <n v="1415934000"/>
    <n v="1413308545"/>
    <b v="1"/>
    <n v="524"/>
    <b v="1"/>
    <s v="film &amp; video/documentary"/>
    <n v="1.0203"/>
    <n v="58.41"/>
    <x v="0"/>
    <x v="4"/>
    <x v="343"/>
    <d v="2014-11-14T03:00:00"/>
  </r>
  <r>
    <x v="0"/>
    <x v="0"/>
    <s v="USD"/>
    <n v="1433125200"/>
    <n v="1429312694"/>
    <b v="1"/>
    <n v="285"/>
    <b v="1"/>
    <s v="film &amp; video/documentary"/>
    <n v="1.0207999999999999"/>
    <n v="119.99"/>
    <x v="0"/>
    <x v="4"/>
    <x v="344"/>
    <d v="2015-06-01T02:20:00"/>
  </r>
  <r>
    <x v="0"/>
    <x v="0"/>
    <s v="USD"/>
    <n v="1432161590"/>
    <n v="1429569590"/>
    <b v="1"/>
    <n v="179"/>
    <b v="1"/>
    <s v="film &amp; video/documentary"/>
    <n v="1.2327999999999999"/>
    <n v="99.86"/>
    <x v="0"/>
    <x v="4"/>
    <x v="345"/>
    <d v="2015-05-20T22:39:50"/>
  </r>
  <r>
    <x v="0"/>
    <x v="0"/>
    <s v="USD"/>
    <n v="1444824021"/>
    <n v="1442232021"/>
    <b v="1"/>
    <n v="188"/>
    <b v="1"/>
    <s v="film &amp; video/documentary"/>
    <n v="1.7029000000000001"/>
    <n v="90.58"/>
    <x v="0"/>
    <x v="4"/>
    <x v="346"/>
    <d v="2015-10-14T12:00:21"/>
  </r>
  <r>
    <x v="0"/>
    <x v="0"/>
    <s v="USD"/>
    <n v="1447505609"/>
    <n v="1444910009"/>
    <b v="1"/>
    <n v="379"/>
    <b v="1"/>
    <s v="film &amp; video/documentary"/>
    <n v="1.1158999999999999"/>
    <n v="117.77"/>
    <x v="0"/>
    <x v="4"/>
    <x v="347"/>
    <d v="2015-11-14T12:53:29"/>
  </r>
  <r>
    <x v="0"/>
    <x v="0"/>
    <s v="USD"/>
    <n v="1440165916"/>
    <n v="1437573916"/>
    <b v="1"/>
    <n v="119"/>
    <b v="1"/>
    <s v="film &amp; video/documentary"/>
    <n v="1.03"/>
    <n v="86.55"/>
    <x v="0"/>
    <x v="4"/>
    <x v="348"/>
    <d v="2015-08-21T14:05:16"/>
  </r>
  <r>
    <x v="0"/>
    <x v="0"/>
    <s v="USD"/>
    <n v="1487937508"/>
    <n v="1485345508"/>
    <b v="1"/>
    <n v="167"/>
    <b v="1"/>
    <s v="film &amp; video/documentary"/>
    <n v="1.0664"/>
    <n v="71.900000000000006"/>
    <x v="0"/>
    <x v="4"/>
    <x v="349"/>
    <d v="2017-02-24T11:58:28"/>
  </r>
  <r>
    <x v="0"/>
    <x v="0"/>
    <s v="USD"/>
    <n v="1473566340"/>
    <n v="1470274509"/>
    <b v="1"/>
    <n v="221"/>
    <b v="1"/>
    <s v="film &amp; video/documentary"/>
    <n v="1.1476"/>
    <n v="129.82"/>
    <x v="0"/>
    <x v="4"/>
    <x v="350"/>
    <d v="2016-09-11T03:59:00"/>
  </r>
  <r>
    <x v="0"/>
    <x v="3"/>
    <s v="EUR"/>
    <n v="1460066954"/>
    <n v="1456614554"/>
    <b v="1"/>
    <n v="964"/>
    <b v="1"/>
    <s v="film &amp; video/documentary"/>
    <n v="1.2734000000000001"/>
    <n v="44.91"/>
    <x v="0"/>
    <x v="4"/>
    <x v="351"/>
    <d v="2016-04-07T22:09:14"/>
  </r>
  <r>
    <x v="0"/>
    <x v="0"/>
    <s v="USD"/>
    <n v="1412740868"/>
    <n v="1410148868"/>
    <b v="1"/>
    <n v="286"/>
    <b v="1"/>
    <s v="film &amp; video/documentary"/>
    <n v="1.1656"/>
    <n v="40.76"/>
    <x v="0"/>
    <x v="4"/>
    <x v="352"/>
    <d v="2014-10-08T04:01:08"/>
  </r>
  <r>
    <x v="0"/>
    <x v="0"/>
    <s v="USD"/>
    <n v="1447963219"/>
    <n v="1445367619"/>
    <b v="1"/>
    <n v="613"/>
    <b v="1"/>
    <s v="film &amp; video/documentary"/>
    <n v="1.0862000000000001"/>
    <n v="103.52"/>
    <x v="0"/>
    <x v="4"/>
    <x v="353"/>
    <d v="2015-11-19T20:00:19"/>
  </r>
  <r>
    <x v="0"/>
    <x v="0"/>
    <s v="USD"/>
    <n v="1460141521"/>
    <n v="1457553121"/>
    <b v="1"/>
    <n v="29"/>
    <b v="1"/>
    <s v="film &amp; video/documentary"/>
    <n v="1.0394000000000001"/>
    <n v="125.45"/>
    <x v="0"/>
    <x v="4"/>
    <x v="354"/>
    <d v="2016-04-08T18:52:01"/>
  </r>
  <r>
    <x v="0"/>
    <x v="0"/>
    <s v="USD"/>
    <n v="1417420994"/>
    <n v="1414738994"/>
    <b v="1"/>
    <n v="165"/>
    <b v="1"/>
    <s v="film &amp; video/documentary"/>
    <n v="1.1626000000000001"/>
    <n v="246.61"/>
    <x v="0"/>
    <x v="4"/>
    <x v="355"/>
    <d v="2014-12-01T08:03:14"/>
  </r>
  <r>
    <x v="0"/>
    <x v="0"/>
    <s v="USD"/>
    <n v="1458152193"/>
    <n v="1455563793"/>
    <b v="1"/>
    <n v="97"/>
    <b v="1"/>
    <s v="film &amp; video/documentary"/>
    <n v="1.0268999999999999"/>
    <n v="79.400000000000006"/>
    <x v="0"/>
    <x v="4"/>
    <x v="356"/>
    <d v="2016-03-16T18:16:33"/>
  </r>
  <r>
    <x v="0"/>
    <x v="0"/>
    <s v="USD"/>
    <n v="1429852797"/>
    <n v="1426396797"/>
    <b v="1"/>
    <n v="303"/>
    <b v="1"/>
    <s v="film &amp; video/documentary"/>
    <n v="1.74"/>
    <n v="86.14"/>
    <x v="0"/>
    <x v="4"/>
    <x v="357"/>
    <d v="2015-04-24T05:19:57"/>
  </r>
  <r>
    <x v="0"/>
    <x v="0"/>
    <s v="USD"/>
    <n v="1466002800"/>
    <n v="1463517521"/>
    <b v="1"/>
    <n v="267"/>
    <b v="1"/>
    <s v="film &amp; video/documentary"/>
    <n v="1.0308999999999999"/>
    <n v="193.05"/>
    <x v="0"/>
    <x v="4"/>
    <x v="358"/>
    <d v="2016-06-15T15:00:00"/>
  </r>
  <r>
    <x v="0"/>
    <x v="0"/>
    <s v="USD"/>
    <n v="1415941920"/>
    <n v="1414028490"/>
    <b v="1"/>
    <n v="302"/>
    <b v="1"/>
    <s v="film &amp; video/documentary"/>
    <n v="1.0486"/>
    <n v="84.02"/>
    <x v="0"/>
    <x v="4"/>
    <x v="359"/>
    <d v="2014-11-14T05:12:00"/>
  </r>
  <r>
    <x v="0"/>
    <x v="0"/>
    <s v="USD"/>
    <n v="1437621060"/>
    <n v="1433799180"/>
    <b v="0"/>
    <n v="87"/>
    <b v="1"/>
    <s v="film &amp; video/documentary"/>
    <n v="1.0138"/>
    <n v="139.83000000000001"/>
    <x v="0"/>
    <x v="4"/>
    <x v="360"/>
    <d v="2015-07-23T03:11:00"/>
  </r>
  <r>
    <x v="0"/>
    <x v="0"/>
    <s v="USD"/>
    <n v="1416704506"/>
    <n v="1414108906"/>
    <b v="0"/>
    <n v="354"/>
    <b v="1"/>
    <s v="film &amp; video/documentary"/>
    <n v="1.1108"/>
    <n v="109.82"/>
    <x v="0"/>
    <x v="4"/>
    <x v="361"/>
    <d v="2014-11-23T01:01:46"/>
  </r>
  <r>
    <x v="0"/>
    <x v="0"/>
    <s v="USD"/>
    <n v="1407456000"/>
    <n v="1405573391"/>
    <b v="0"/>
    <n v="86"/>
    <b v="1"/>
    <s v="film &amp; video/documentary"/>
    <n v="1.2416"/>
    <n v="139.53"/>
    <x v="0"/>
    <x v="4"/>
    <x v="362"/>
    <d v="2014-08-08T00:00:00"/>
  </r>
  <r>
    <x v="0"/>
    <x v="0"/>
    <s v="USD"/>
    <n v="1272828120"/>
    <n v="1268934736"/>
    <b v="0"/>
    <n v="26"/>
    <b v="1"/>
    <s v="film &amp; video/documentary"/>
    <n v="1.0133000000000001"/>
    <n v="347.85"/>
    <x v="0"/>
    <x v="4"/>
    <x v="363"/>
    <d v="2010-05-02T19:22:00"/>
  </r>
  <r>
    <x v="0"/>
    <x v="0"/>
    <s v="USD"/>
    <n v="1403323140"/>
    <n v="1400704672"/>
    <b v="0"/>
    <n v="113"/>
    <b v="1"/>
    <s v="film &amp; video/documentary"/>
    <n v="1.1015999999999999"/>
    <n v="68.239999999999995"/>
    <x v="0"/>
    <x v="4"/>
    <x v="364"/>
    <d v="2014-06-21T03:59:00"/>
  </r>
  <r>
    <x v="0"/>
    <x v="1"/>
    <s v="GBP"/>
    <n v="1393597999"/>
    <n v="1391005999"/>
    <b v="0"/>
    <n v="65"/>
    <b v="1"/>
    <s v="film &amp; video/documentary"/>
    <n v="1.0397000000000001"/>
    <n v="239.94"/>
    <x v="0"/>
    <x v="4"/>
    <x v="365"/>
    <d v="2014-02-28T14:33:19"/>
  </r>
  <r>
    <x v="0"/>
    <x v="0"/>
    <s v="USD"/>
    <n v="1337540518"/>
    <n v="1334948518"/>
    <b v="0"/>
    <n v="134"/>
    <b v="1"/>
    <s v="film &amp; video/documentary"/>
    <n v="1.0132000000000001"/>
    <n v="287.31"/>
    <x v="0"/>
    <x v="4"/>
    <x v="366"/>
    <d v="2012-05-20T19:01:58"/>
  </r>
  <r>
    <x v="0"/>
    <x v="0"/>
    <s v="USD"/>
    <n v="1367384340"/>
    <n v="1363960278"/>
    <b v="0"/>
    <n v="119"/>
    <b v="1"/>
    <s v="film &amp; video/documentary"/>
    <n v="1.0335000000000001"/>
    <n v="86.85"/>
    <x v="0"/>
    <x v="4"/>
    <x v="367"/>
    <d v="2013-05-01T04:59:00"/>
  </r>
  <r>
    <x v="0"/>
    <x v="0"/>
    <s v="USD"/>
    <n v="1426426322"/>
    <n v="1423405922"/>
    <b v="0"/>
    <n v="159"/>
    <b v="1"/>
    <s v="film &amp; video/documentary"/>
    <n v="1.0410999999999999"/>
    <n v="81.849999999999994"/>
    <x v="0"/>
    <x v="4"/>
    <x v="368"/>
    <d v="2015-03-15T13:32:02"/>
  </r>
  <r>
    <x v="0"/>
    <x v="0"/>
    <s v="USD"/>
    <n v="1326633269"/>
    <n v="1324041269"/>
    <b v="0"/>
    <n v="167"/>
    <b v="1"/>
    <s v="film &amp; video/documentary"/>
    <n v="1.1015999999999999"/>
    <n v="42.87"/>
    <x v="0"/>
    <x v="4"/>
    <x v="369"/>
    <d v="2012-01-15T13:14:29"/>
  </r>
  <r>
    <x v="0"/>
    <x v="0"/>
    <s v="USD"/>
    <n v="1483729500"/>
    <n v="1481137500"/>
    <b v="0"/>
    <n v="43"/>
    <b v="1"/>
    <s v="film &amp; video/documentary"/>
    <n v="1.2202"/>
    <n v="709.42"/>
    <x v="0"/>
    <x v="4"/>
    <x v="370"/>
    <d v="2017-01-06T19:05:00"/>
  </r>
  <r>
    <x v="0"/>
    <x v="0"/>
    <s v="USD"/>
    <n v="1359743139"/>
    <n v="1355855139"/>
    <b v="0"/>
    <n v="1062"/>
    <b v="1"/>
    <s v="film &amp; video/documentary"/>
    <n v="1.1416999999999999"/>
    <n v="161.26"/>
    <x v="0"/>
    <x v="4"/>
    <x v="371"/>
    <d v="2013-02-01T18:25:39"/>
  </r>
  <r>
    <x v="0"/>
    <x v="1"/>
    <s v="GBP"/>
    <n v="1459872000"/>
    <n v="1456408244"/>
    <b v="0"/>
    <n v="9"/>
    <b v="1"/>
    <s v="film &amp; video/documentary"/>
    <n v="1.2533000000000001"/>
    <n v="41.78"/>
    <x v="0"/>
    <x v="4"/>
    <x v="372"/>
    <d v="2016-04-05T16:00:00"/>
  </r>
  <r>
    <x v="0"/>
    <x v="0"/>
    <s v="USD"/>
    <n v="1342648398"/>
    <n v="1340056398"/>
    <b v="0"/>
    <n v="89"/>
    <b v="1"/>
    <s v="film &amp; video/documentary"/>
    <n v="1.0667"/>
    <n v="89.89"/>
    <x v="0"/>
    <x v="4"/>
    <x v="373"/>
    <d v="2012-07-18T21:53:18"/>
  </r>
  <r>
    <x v="0"/>
    <x v="0"/>
    <s v="USD"/>
    <n v="1316208031"/>
    <n v="1312320031"/>
    <b v="0"/>
    <n v="174"/>
    <b v="1"/>
    <s v="film &amp; video/documentary"/>
    <n v="1.3065"/>
    <n v="45.05"/>
    <x v="0"/>
    <x v="4"/>
    <x v="374"/>
    <d v="2011-09-16T21:20:31"/>
  </r>
  <r>
    <x v="0"/>
    <x v="0"/>
    <s v="USD"/>
    <n v="1393694280"/>
    <n v="1390088311"/>
    <b v="0"/>
    <n v="14"/>
    <b v="1"/>
    <s v="film &amp; video/documentary"/>
    <n v="1.2"/>
    <n v="42.86"/>
    <x v="0"/>
    <x v="4"/>
    <x v="375"/>
    <d v="2014-03-01T17:18:00"/>
  </r>
  <r>
    <x v="0"/>
    <x v="1"/>
    <s v="GBP"/>
    <n v="1472122316"/>
    <n v="1469443916"/>
    <b v="0"/>
    <n v="48"/>
    <b v="1"/>
    <s v="film &amp; video/documentary"/>
    <n v="1.0596000000000001"/>
    <n v="54.08"/>
    <x v="0"/>
    <x v="4"/>
    <x v="376"/>
    <d v="2016-08-25T10:51:56"/>
  </r>
  <r>
    <x v="0"/>
    <x v="0"/>
    <s v="USD"/>
    <n v="1447484460"/>
    <n v="1444888868"/>
    <b v="0"/>
    <n v="133"/>
    <b v="1"/>
    <s v="film &amp; video/documentary"/>
    <n v="1.1439999999999999"/>
    <n v="103.22"/>
    <x v="0"/>
    <x v="4"/>
    <x v="377"/>
    <d v="2015-11-14T07:01:00"/>
  </r>
  <r>
    <x v="0"/>
    <x v="5"/>
    <s v="CAD"/>
    <n v="1453765920"/>
    <n v="1451655808"/>
    <b v="0"/>
    <n v="83"/>
    <b v="1"/>
    <s v="film &amp; video/documentary"/>
    <n v="1.1176999999999999"/>
    <n v="40.4"/>
    <x v="0"/>
    <x v="4"/>
    <x v="378"/>
    <d v="2016-01-25T23:52:00"/>
  </r>
  <r>
    <x v="0"/>
    <x v="0"/>
    <s v="USD"/>
    <n v="1336062672"/>
    <n v="1332174672"/>
    <b v="0"/>
    <n v="149"/>
    <b v="1"/>
    <s v="film &amp; video/documentary"/>
    <n v="1.1608000000000001"/>
    <n v="116.86"/>
    <x v="0"/>
    <x v="4"/>
    <x v="379"/>
    <d v="2012-05-03T16:31:12"/>
  </r>
  <r>
    <x v="0"/>
    <x v="0"/>
    <s v="USD"/>
    <n v="1453569392"/>
    <n v="1451409392"/>
    <b v="0"/>
    <n v="49"/>
    <b v="1"/>
    <s v="film &amp; video/documentary"/>
    <n v="1.415"/>
    <n v="115.51"/>
    <x v="0"/>
    <x v="4"/>
    <x v="380"/>
    <d v="2016-01-23T17:16:32"/>
  </r>
  <r>
    <x v="0"/>
    <x v="0"/>
    <s v="USD"/>
    <n v="1343624400"/>
    <n v="1340642717"/>
    <b v="0"/>
    <n v="251"/>
    <b v="1"/>
    <s v="film &amp; video/documentary"/>
    <n v="1.0472999999999999"/>
    <n v="104.31"/>
    <x v="0"/>
    <x v="4"/>
    <x v="381"/>
    <d v="2012-07-30T05:00:00"/>
  </r>
  <r>
    <x v="0"/>
    <x v="0"/>
    <s v="USD"/>
    <n v="1346950900"/>
    <n v="1345741300"/>
    <b v="0"/>
    <n v="22"/>
    <b v="1"/>
    <s v="film &amp; video/documentary"/>
    <n v="2.5583"/>
    <n v="69.77"/>
    <x v="0"/>
    <x v="4"/>
    <x v="382"/>
    <d v="2012-09-06T17:01:40"/>
  </r>
  <r>
    <x v="0"/>
    <x v="0"/>
    <s v="USD"/>
    <n v="1400467759"/>
    <n v="1398480559"/>
    <b v="0"/>
    <n v="48"/>
    <b v="1"/>
    <s v="film &amp; video/documentary"/>
    <n v="2.0670999999999999"/>
    <n v="43.02"/>
    <x v="0"/>
    <x v="4"/>
    <x v="383"/>
    <d v="2014-05-19T02:49:19"/>
  </r>
  <r>
    <x v="0"/>
    <x v="0"/>
    <s v="USD"/>
    <n v="1420569947"/>
    <n v="1417977947"/>
    <b v="0"/>
    <n v="383"/>
    <b v="1"/>
    <s v="film &amp; video/documentary"/>
    <n v="1.1211"/>
    <n v="58.54"/>
    <x v="0"/>
    <x v="4"/>
    <x v="384"/>
    <d v="2015-01-06T18:45:47"/>
  </r>
  <r>
    <x v="0"/>
    <x v="0"/>
    <s v="USD"/>
    <n v="1416582101"/>
    <n v="1413986501"/>
    <b v="0"/>
    <n v="237"/>
    <b v="1"/>
    <s v="film &amp; video/documentary"/>
    <n v="1.0598000000000001"/>
    <n v="111.8"/>
    <x v="0"/>
    <x v="4"/>
    <x v="385"/>
    <d v="2014-11-21T15:01:41"/>
  </r>
  <r>
    <x v="0"/>
    <x v="0"/>
    <s v="USD"/>
    <n v="1439246991"/>
    <n v="1437950991"/>
    <b v="0"/>
    <n v="13"/>
    <b v="1"/>
    <s v="film &amp; video/documentary"/>
    <n v="1.0017"/>
    <n v="46.23"/>
    <x v="0"/>
    <x v="4"/>
    <x v="386"/>
    <d v="2015-08-10T22:49:51"/>
  </r>
  <r>
    <x v="0"/>
    <x v="0"/>
    <s v="USD"/>
    <n v="1439618400"/>
    <n v="1436976858"/>
    <b v="0"/>
    <n v="562"/>
    <b v="1"/>
    <s v="film &amp; video/documentary"/>
    <n v="2.1398999999999999"/>
    <n v="144.69"/>
    <x v="0"/>
    <x v="4"/>
    <x v="387"/>
    <d v="2015-08-15T06:00:00"/>
  </r>
  <r>
    <x v="0"/>
    <x v="0"/>
    <s v="USD"/>
    <n v="1469670580"/>
    <n v="1467078580"/>
    <b v="0"/>
    <n v="71"/>
    <b v="1"/>
    <s v="film &amp; video/documentary"/>
    <n v="1.2616000000000001"/>
    <n v="88.85"/>
    <x v="0"/>
    <x v="4"/>
    <x v="388"/>
    <d v="2016-07-28T01:49:40"/>
  </r>
  <r>
    <x v="0"/>
    <x v="0"/>
    <s v="USD"/>
    <n v="1394233140"/>
    <n v="1391477450"/>
    <b v="0"/>
    <n v="1510"/>
    <b v="1"/>
    <s v="film &amp; video/documentary"/>
    <n v="1.8153999999999999"/>
    <n v="81.75"/>
    <x v="0"/>
    <x v="4"/>
    <x v="389"/>
    <d v="2014-03-07T22:59:00"/>
  </r>
  <r>
    <x v="0"/>
    <x v="0"/>
    <s v="USD"/>
    <n v="1431046372"/>
    <n v="1429318372"/>
    <b v="0"/>
    <n v="14"/>
    <b v="1"/>
    <s v="film &amp; video/documentary"/>
    <n v="1"/>
    <n v="71.430000000000007"/>
    <x v="0"/>
    <x v="4"/>
    <x v="390"/>
    <d v="2015-05-08T00:52:52"/>
  </r>
  <r>
    <x v="0"/>
    <x v="0"/>
    <s v="USD"/>
    <n v="1324169940"/>
    <n v="1321578051"/>
    <b v="0"/>
    <n v="193"/>
    <b v="1"/>
    <s v="film &amp; video/documentary"/>
    <n v="1.0061"/>
    <n v="104.26"/>
    <x v="0"/>
    <x v="4"/>
    <x v="391"/>
    <d v="2011-12-18T00:59:00"/>
  </r>
  <r>
    <x v="0"/>
    <x v="0"/>
    <s v="USD"/>
    <n v="1315450800"/>
    <n v="1312823571"/>
    <b v="0"/>
    <n v="206"/>
    <b v="1"/>
    <s v="film &amp; video/documentary"/>
    <n v="1.0089999999999999"/>
    <n v="90.62"/>
    <x v="0"/>
    <x v="4"/>
    <x v="392"/>
    <d v="2011-09-08T03:00:00"/>
  </r>
  <r>
    <x v="0"/>
    <x v="0"/>
    <s v="USD"/>
    <n v="1381424452"/>
    <n v="1378746052"/>
    <b v="0"/>
    <n v="351"/>
    <b v="1"/>
    <s v="film &amp; video/documentary"/>
    <n v="1.1045"/>
    <n v="157.33000000000001"/>
    <x v="0"/>
    <x v="4"/>
    <x v="393"/>
    <d v="2013-10-10T17:00:52"/>
  </r>
  <r>
    <x v="0"/>
    <x v="3"/>
    <s v="EUR"/>
    <n v="1460918282"/>
    <n v="1455737882"/>
    <b v="0"/>
    <n v="50"/>
    <b v="1"/>
    <s v="film &amp; video/documentary"/>
    <n v="1.1189"/>
    <n v="105.18"/>
    <x v="0"/>
    <x v="4"/>
    <x v="394"/>
    <d v="2016-04-17T18:38:02"/>
  </r>
  <r>
    <x v="0"/>
    <x v="0"/>
    <s v="USD"/>
    <n v="1335562320"/>
    <n v="1332452960"/>
    <b v="0"/>
    <n v="184"/>
    <b v="1"/>
    <s v="film &amp; video/documentary"/>
    <n v="1.0804"/>
    <n v="58.72"/>
    <x v="0"/>
    <x v="4"/>
    <x v="395"/>
    <d v="2012-04-27T21:32:00"/>
  </r>
  <r>
    <x v="0"/>
    <x v="0"/>
    <s v="USD"/>
    <n v="1341668006"/>
    <n v="1340372006"/>
    <b v="0"/>
    <n v="196"/>
    <b v="1"/>
    <s v="film &amp; video/documentary"/>
    <n v="1.0667"/>
    <n v="81.63"/>
    <x v="0"/>
    <x v="4"/>
    <x v="396"/>
    <d v="2012-07-07T13:33:26"/>
  </r>
  <r>
    <x v="0"/>
    <x v="0"/>
    <s v="USD"/>
    <n v="1283312640"/>
    <n v="1279651084"/>
    <b v="0"/>
    <n v="229"/>
    <b v="1"/>
    <s v="film &amp; video/documentary"/>
    <n v="1.0389999999999999"/>
    <n v="56.46"/>
    <x v="0"/>
    <x v="4"/>
    <x v="397"/>
    <d v="2010-09-01T03:44:00"/>
  </r>
  <r>
    <x v="0"/>
    <x v="0"/>
    <s v="USD"/>
    <n v="1430334126"/>
    <n v="1426446126"/>
    <b v="0"/>
    <n v="67"/>
    <b v="1"/>
    <s v="film &amp; video/documentary"/>
    <n v="1.2516"/>
    <n v="140.1"/>
    <x v="0"/>
    <x v="4"/>
    <x v="398"/>
    <d v="2015-04-29T19:02:06"/>
  </r>
  <r>
    <x v="0"/>
    <x v="1"/>
    <s v="GBP"/>
    <n v="1481716800"/>
    <n v="1479070867"/>
    <b v="0"/>
    <n v="95"/>
    <b v="1"/>
    <s v="film &amp; video/documentary"/>
    <n v="1.0681"/>
    <n v="224.85"/>
    <x v="0"/>
    <x v="4"/>
    <x v="399"/>
    <d v="2016-12-14T12:00:00"/>
  </r>
  <r>
    <x v="0"/>
    <x v="0"/>
    <s v="USD"/>
    <n v="1400297400"/>
    <n v="1397661347"/>
    <b v="0"/>
    <n v="62"/>
    <b v="1"/>
    <s v="film &amp; video/documentary"/>
    <n v="1.123"/>
    <n v="181.13"/>
    <x v="0"/>
    <x v="4"/>
    <x v="400"/>
    <d v="2014-05-17T03:30:00"/>
  </r>
  <r>
    <x v="0"/>
    <x v="0"/>
    <s v="USD"/>
    <n v="1312747970"/>
    <n v="1310155970"/>
    <b v="0"/>
    <n v="73"/>
    <b v="1"/>
    <s v="film &amp; video/documentary"/>
    <n v="1.0381"/>
    <n v="711.04"/>
    <x v="0"/>
    <x v="4"/>
    <x v="401"/>
    <d v="2011-08-07T20:12:50"/>
  </r>
  <r>
    <x v="0"/>
    <x v="0"/>
    <s v="USD"/>
    <n v="1446731817"/>
    <n v="1444913817"/>
    <b v="0"/>
    <n v="43"/>
    <b v="1"/>
    <s v="film &amp; video/documentary"/>
    <n v="1.4165000000000001"/>
    <n v="65.88"/>
    <x v="0"/>
    <x v="4"/>
    <x v="402"/>
    <d v="2015-11-05T13:56:57"/>
  </r>
  <r>
    <x v="0"/>
    <x v="0"/>
    <s v="USD"/>
    <n v="1312960080"/>
    <n v="1308900441"/>
    <b v="0"/>
    <n v="70"/>
    <b v="1"/>
    <s v="film &amp; video/documentary"/>
    <n v="1.0526"/>
    <n v="75.19"/>
    <x v="0"/>
    <x v="4"/>
    <x v="403"/>
    <d v="2011-08-10T07:08:00"/>
  </r>
  <r>
    <x v="0"/>
    <x v="0"/>
    <s v="USD"/>
    <n v="1391641440"/>
    <n v="1389107062"/>
    <b v="0"/>
    <n v="271"/>
    <b v="1"/>
    <s v="film &amp; video/documentary"/>
    <n v="1.0308999999999999"/>
    <n v="133.13999999999999"/>
    <x v="0"/>
    <x v="4"/>
    <x v="404"/>
    <d v="2014-02-05T23:04:00"/>
  </r>
  <r>
    <x v="0"/>
    <x v="0"/>
    <s v="USD"/>
    <n v="1394071339"/>
    <n v="1391479339"/>
    <b v="0"/>
    <n v="55"/>
    <b v="1"/>
    <s v="film &amp; video/documentary"/>
    <n v="1.0766"/>
    <n v="55.2"/>
    <x v="0"/>
    <x v="4"/>
    <x v="405"/>
    <d v="2014-03-06T02:02:19"/>
  </r>
  <r>
    <x v="0"/>
    <x v="0"/>
    <s v="USD"/>
    <n v="1304920740"/>
    <n v="1301975637"/>
    <b v="0"/>
    <n v="35"/>
    <b v="1"/>
    <s v="film &amp; video/documentary"/>
    <n v="1.077"/>
    <n v="86.16"/>
    <x v="0"/>
    <x v="4"/>
    <x v="406"/>
    <d v="2011-05-09T05:59:00"/>
  </r>
  <r>
    <x v="0"/>
    <x v="0"/>
    <s v="USD"/>
    <n v="1321739650"/>
    <n v="1316552050"/>
    <b v="0"/>
    <n v="22"/>
    <b v="1"/>
    <s v="film &amp; video/documentary"/>
    <n v="1.0155000000000001"/>
    <n v="92.32"/>
    <x v="0"/>
    <x v="4"/>
    <x v="407"/>
    <d v="2011-11-19T21:54:10"/>
  </r>
  <r>
    <x v="0"/>
    <x v="0"/>
    <s v="USD"/>
    <n v="1383676790"/>
    <n v="1380217190"/>
    <b v="0"/>
    <n v="38"/>
    <b v="1"/>
    <s v="film &amp; video/documentary"/>
    <n v="1.0144"/>
    <n v="160.16"/>
    <x v="0"/>
    <x v="4"/>
    <x v="408"/>
    <d v="2013-11-05T18:39:50"/>
  </r>
  <r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x v="0"/>
    <x v="5"/>
    <s v="CAD"/>
    <n v="1434670397"/>
    <n v="1429486397"/>
    <b v="0"/>
    <n v="7"/>
    <b v="1"/>
    <s v="film &amp; video/documentary"/>
    <n v="1.2829999999999999"/>
    <n v="183.29"/>
    <x v="0"/>
    <x v="4"/>
    <x v="410"/>
    <d v="2015-06-18T23:33:17"/>
  </r>
  <r>
    <x v="0"/>
    <x v="0"/>
    <s v="USD"/>
    <n v="1387688400"/>
    <n v="1384920804"/>
    <b v="0"/>
    <n v="241"/>
    <b v="1"/>
    <s v="film &amp; video/documentary"/>
    <n v="1.0105"/>
    <n v="125.79"/>
    <x v="0"/>
    <x v="4"/>
    <x v="411"/>
    <d v="2013-12-22T05:00:00"/>
  </r>
  <r>
    <x v="0"/>
    <x v="0"/>
    <s v="USD"/>
    <n v="1343238578"/>
    <n v="1341856178"/>
    <b v="0"/>
    <n v="55"/>
    <b v="1"/>
    <s v="film &amp; video/documentary"/>
    <n v="1.2684"/>
    <n v="57.65"/>
    <x v="0"/>
    <x v="4"/>
    <x v="412"/>
    <d v="2012-07-25T17:49:38"/>
  </r>
  <r>
    <x v="0"/>
    <x v="0"/>
    <s v="USD"/>
    <n v="1342731811"/>
    <n v="1340139811"/>
    <b v="0"/>
    <n v="171"/>
    <b v="1"/>
    <s v="film &amp; video/documentary"/>
    <n v="1.0508999999999999"/>
    <n v="78.66"/>
    <x v="0"/>
    <x v="4"/>
    <x v="413"/>
    <d v="2012-07-19T21:03:31"/>
  </r>
  <r>
    <x v="0"/>
    <x v="0"/>
    <s v="USD"/>
    <n v="1381541465"/>
    <n v="1378949465"/>
    <b v="0"/>
    <n v="208"/>
    <b v="1"/>
    <s v="film &amp; video/documentary"/>
    <n v="1.0285"/>
    <n v="91.48"/>
    <x v="0"/>
    <x v="4"/>
    <x v="414"/>
    <d v="2013-10-12T01:31:05"/>
  </r>
  <r>
    <x v="0"/>
    <x v="5"/>
    <s v="CAD"/>
    <n v="1413547200"/>
    <n v="1411417602"/>
    <b v="0"/>
    <n v="21"/>
    <b v="1"/>
    <s v="film &amp; video/documentary"/>
    <n v="1.0215000000000001"/>
    <n v="68.099999999999994"/>
    <x v="0"/>
    <x v="4"/>
    <x v="415"/>
    <d v="2014-10-17T12:00:00"/>
  </r>
  <r>
    <x v="0"/>
    <x v="0"/>
    <s v="USD"/>
    <n v="1391851831"/>
    <n v="1389259831"/>
    <b v="0"/>
    <n v="25"/>
    <b v="1"/>
    <s v="film &amp; video/documentary"/>
    <n v="1.2021999999999999"/>
    <n v="48.09"/>
    <x v="0"/>
    <x v="4"/>
    <x v="416"/>
    <d v="2014-02-08T09:30:31"/>
  </r>
  <r>
    <x v="0"/>
    <x v="0"/>
    <s v="USD"/>
    <n v="1365395580"/>
    <n v="1364426260"/>
    <b v="0"/>
    <n v="52"/>
    <b v="1"/>
    <s v="film &amp; video/documentary"/>
    <n v="1.0024999999999999"/>
    <n v="202.42"/>
    <x v="0"/>
    <x v="4"/>
    <x v="417"/>
    <d v="2013-04-08T04:33:00"/>
  </r>
  <r>
    <x v="0"/>
    <x v="0"/>
    <s v="USD"/>
    <n v="1437633997"/>
    <n v="1435041997"/>
    <b v="0"/>
    <n v="104"/>
    <b v="1"/>
    <s v="film &amp; video/documentary"/>
    <n v="1.0063"/>
    <n v="216.75"/>
    <x v="0"/>
    <x v="4"/>
    <x v="418"/>
    <d v="2015-07-23T06:46:37"/>
  </r>
  <r>
    <x v="0"/>
    <x v="0"/>
    <s v="USD"/>
    <n v="1372536787"/>
    <n v="1367352787"/>
    <b v="0"/>
    <n v="73"/>
    <b v="1"/>
    <s v="film &amp; video/documentary"/>
    <n v="1.0044"/>
    <n v="110.07"/>
    <x v="0"/>
    <x v="4"/>
    <x v="419"/>
    <d v="2013-06-29T20:13:07"/>
  </r>
  <r>
    <x v="2"/>
    <x v="0"/>
    <s v="USD"/>
    <n v="1394772031"/>
    <n v="1392183631"/>
    <b v="0"/>
    <n v="3"/>
    <b v="0"/>
    <s v="film &amp; video/animation"/>
    <n v="4.4000000000000003E-3"/>
    <n v="4.83"/>
    <x v="0"/>
    <x v="5"/>
    <x v="420"/>
    <d v="2014-03-14T04:40:31"/>
  </r>
  <r>
    <x v="2"/>
    <x v="0"/>
    <s v="USD"/>
    <n v="1440157656"/>
    <n v="1434973656"/>
    <b v="0"/>
    <n v="6"/>
    <b v="0"/>
    <s v="film &amp; video/animation"/>
    <n v="2.01E-2"/>
    <n v="50.17"/>
    <x v="0"/>
    <x v="5"/>
    <x v="421"/>
    <d v="2015-08-21T11:47:36"/>
  </r>
  <r>
    <x v="2"/>
    <x v="0"/>
    <s v="USD"/>
    <n v="1410416097"/>
    <n v="1407824097"/>
    <b v="0"/>
    <n v="12"/>
    <b v="0"/>
    <s v="film &amp; video/animation"/>
    <n v="1.0800000000000001E-2"/>
    <n v="35.83"/>
    <x v="0"/>
    <x v="5"/>
    <x v="422"/>
    <d v="2014-09-11T06:14:57"/>
  </r>
  <r>
    <x v="2"/>
    <x v="0"/>
    <s v="USD"/>
    <n v="1370470430"/>
    <n v="1367878430"/>
    <b v="0"/>
    <n v="13"/>
    <b v="0"/>
    <s v="film &amp; video/animation"/>
    <n v="7.7000000000000002E-3"/>
    <n v="11.77"/>
    <x v="0"/>
    <x v="5"/>
    <x v="423"/>
    <d v="2013-06-05T22:13:50"/>
  </r>
  <r>
    <x v="2"/>
    <x v="0"/>
    <s v="USD"/>
    <n v="1332748899"/>
    <n v="1327568499"/>
    <b v="0"/>
    <n v="5"/>
    <b v="0"/>
    <s v="film &amp; video/animation"/>
    <n v="6.8000000000000005E-2"/>
    <n v="40.78"/>
    <x v="0"/>
    <x v="5"/>
    <x v="424"/>
    <d v="2012-03-26T08:01:39"/>
  </r>
  <r>
    <x v="2"/>
    <x v="0"/>
    <s v="USD"/>
    <n v="1448660404"/>
    <n v="1443472804"/>
    <b v="0"/>
    <n v="2"/>
    <b v="0"/>
    <s v="film &amp; video/animation"/>
    <n v="1E-4"/>
    <n v="3"/>
    <x v="0"/>
    <x v="5"/>
    <x v="425"/>
    <d v="2015-11-27T21:40:04"/>
  </r>
  <r>
    <x v="2"/>
    <x v="0"/>
    <s v="USD"/>
    <n v="1456851914"/>
    <n v="1454259914"/>
    <b v="0"/>
    <n v="8"/>
    <b v="0"/>
    <s v="film &amp; video/animation"/>
    <n v="1.3299999999999999E-2"/>
    <n v="16.63"/>
    <x v="0"/>
    <x v="5"/>
    <x v="426"/>
    <d v="2016-03-01T17:05:14"/>
  </r>
  <r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x v="2"/>
    <x v="0"/>
    <s v="USD"/>
    <n v="1402956000"/>
    <n v="1400523845"/>
    <b v="0"/>
    <n v="13"/>
    <b v="0"/>
    <s v="film &amp; video/animation"/>
    <n v="5.6300000000000003E-2"/>
    <n v="52"/>
    <x v="0"/>
    <x v="5"/>
    <x v="428"/>
    <d v="2014-06-16T22:00:00"/>
  </r>
  <r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x v="2"/>
    <x v="1"/>
    <s v="GBP"/>
    <n v="1467752083"/>
    <n v="1465160083"/>
    <b v="0"/>
    <n v="8"/>
    <b v="0"/>
    <s v="film &amp; video/animation"/>
    <n v="0.13830000000000001"/>
    <n v="51.88"/>
    <x v="0"/>
    <x v="5"/>
    <x v="431"/>
    <d v="2016-07-05T20:54:43"/>
  </r>
  <r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x v="2"/>
    <x v="0"/>
    <s v="USD"/>
    <n v="1447830958"/>
    <n v="1445235358"/>
    <b v="0"/>
    <n v="11"/>
    <b v="0"/>
    <s v="film &amp; video/animation"/>
    <n v="9.3799999999999994E-2"/>
    <n v="170.55"/>
    <x v="0"/>
    <x v="5"/>
    <x v="438"/>
    <d v="2015-11-18T07:15:58"/>
  </r>
  <r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x v="2"/>
    <x v="0"/>
    <s v="USD"/>
    <n v="1424380783"/>
    <n v="1421788783"/>
    <b v="0"/>
    <n v="17"/>
    <b v="0"/>
    <s v="film &amp; video/animation"/>
    <n v="0.39360000000000001"/>
    <n v="393.59"/>
    <x v="0"/>
    <x v="5"/>
    <x v="442"/>
    <d v="2015-02-19T21:19:43"/>
  </r>
  <r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x v="2"/>
    <x v="0"/>
    <s v="USD"/>
    <n v="1425434420"/>
    <n v="1422842420"/>
    <b v="0"/>
    <n v="16"/>
    <b v="0"/>
    <s v="film &amp; video/animation"/>
    <n v="7.2999999999999995E-2"/>
    <n v="47.88"/>
    <x v="0"/>
    <x v="5"/>
    <x v="446"/>
    <d v="2015-03-04T02:00:20"/>
  </r>
  <r>
    <x v="2"/>
    <x v="1"/>
    <s v="GBP"/>
    <n v="1364041163"/>
    <n v="1361884763"/>
    <b v="0"/>
    <n v="1"/>
    <b v="0"/>
    <s v="film &amp; video/animation"/>
    <n v="2.0000000000000001E-4"/>
    <n v="5"/>
    <x v="0"/>
    <x v="5"/>
    <x v="447"/>
    <d v="2013-03-23T12:19:23"/>
  </r>
  <r>
    <x v="2"/>
    <x v="0"/>
    <s v="USD"/>
    <n v="1400091095"/>
    <n v="1398363095"/>
    <b v="0"/>
    <n v="4"/>
    <b v="0"/>
    <s v="film &amp; video/animation"/>
    <n v="3.2800000000000003E-2"/>
    <n v="20.5"/>
    <x v="0"/>
    <x v="5"/>
    <x v="448"/>
    <d v="2014-05-14T18:11:35"/>
  </r>
  <r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x v="2"/>
    <x v="0"/>
    <s v="USD"/>
    <n v="1392417800"/>
    <n v="1389825800"/>
    <b v="0"/>
    <n v="7"/>
    <b v="0"/>
    <s v="film &amp; video/animation"/>
    <n v="7.9000000000000008E-3"/>
    <n v="56.57"/>
    <x v="0"/>
    <x v="5"/>
    <x v="450"/>
    <d v="2014-02-14T22:43:20"/>
  </r>
  <r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x v="2"/>
    <x v="0"/>
    <s v="USD"/>
    <n v="1424375279"/>
    <n v="1422992879"/>
    <b v="0"/>
    <n v="2"/>
    <b v="0"/>
    <s v="film &amp; video/animation"/>
    <n v="2.9999999999999997E-4"/>
    <n v="13"/>
    <x v="0"/>
    <x v="5"/>
    <x v="453"/>
    <d v="2015-02-19T19:47:59"/>
  </r>
  <r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x v="2"/>
    <x v="0"/>
    <s v="USD"/>
    <n v="1334622660"/>
    <n v="1330733022"/>
    <b v="0"/>
    <n v="2"/>
    <b v="0"/>
    <s v="film &amp; video/animation"/>
    <n v="6.9999999999999999E-4"/>
    <n v="22.5"/>
    <x v="0"/>
    <x v="5"/>
    <x v="455"/>
    <d v="2012-04-17T00:31:00"/>
  </r>
  <r>
    <x v="2"/>
    <x v="0"/>
    <s v="USD"/>
    <n v="1382414340"/>
    <n v="1380559201"/>
    <b v="0"/>
    <n v="3"/>
    <b v="0"/>
    <s v="film &amp; video/animation"/>
    <n v="6.8999999999999999E-3"/>
    <n v="20.329999999999998"/>
    <x v="0"/>
    <x v="5"/>
    <x v="456"/>
    <d v="2013-10-22T03:59:00"/>
  </r>
  <r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x v="2"/>
    <x v="1"/>
    <s v="GBP"/>
    <n v="1368550060"/>
    <n v="1365958060"/>
    <b v="0"/>
    <n v="49"/>
    <b v="0"/>
    <s v="film &amp; video/animation"/>
    <n v="8.2100000000000006E-2"/>
    <n v="16.760000000000002"/>
    <x v="0"/>
    <x v="5"/>
    <x v="458"/>
    <d v="2013-05-14T16:47:40"/>
  </r>
  <r>
    <x v="2"/>
    <x v="0"/>
    <s v="USD"/>
    <n v="1321201327"/>
    <n v="1316013727"/>
    <b v="0"/>
    <n v="1"/>
    <b v="0"/>
    <s v="film &amp; video/animation"/>
    <n v="5.9999999999999995E-4"/>
    <n v="25"/>
    <x v="0"/>
    <x v="5"/>
    <x v="459"/>
    <d v="2011-11-13T16:22:07"/>
  </r>
  <r>
    <x v="2"/>
    <x v="0"/>
    <s v="USD"/>
    <n v="1401595200"/>
    <n v="1398862875"/>
    <b v="0"/>
    <n v="2"/>
    <b v="0"/>
    <s v="film &amp; video/animation"/>
    <n v="2.8999999999999998E-3"/>
    <n v="12.5"/>
    <x v="0"/>
    <x v="5"/>
    <x v="460"/>
    <d v="2014-06-01T04:00:00"/>
  </r>
  <r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x v="2"/>
    <x v="0"/>
    <s v="USD"/>
    <n v="1316883753"/>
    <n v="1311699753"/>
    <b v="0"/>
    <n v="11"/>
    <b v="0"/>
    <s v="film &amp; video/animation"/>
    <n v="2.2700000000000001E-2"/>
    <n v="113.64"/>
    <x v="0"/>
    <x v="5"/>
    <x v="463"/>
    <d v="2011-09-24T17:02:33"/>
  </r>
  <r>
    <x v="2"/>
    <x v="12"/>
    <s v="EUR"/>
    <n v="1463602935"/>
    <n v="1461874935"/>
    <b v="0"/>
    <n v="1"/>
    <b v="0"/>
    <s v="film &amp; video/animation"/>
    <n v="1E-3"/>
    <n v="1"/>
    <x v="0"/>
    <x v="5"/>
    <x v="464"/>
    <d v="2016-05-18T20:22:15"/>
  </r>
  <r>
    <x v="2"/>
    <x v="0"/>
    <s v="USD"/>
    <n v="1403837574"/>
    <n v="1402455174"/>
    <b v="0"/>
    <n v="8"/>
    <b v="0"/>
    <s v="film &amp; video/animation"/>
    <n v="0.26950000000000002"/>
    <n v="17.25"/>
    <x v="0"/>
    <x v="5"/>
    <x v="465"/>
    <d v="2014-06-27T02:52:54"/>
  </r>
  <r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x v="2"/>
    <x v="0"/>
    <s v="USD"/>
    <n v="1348849134"/>
    <n v="1344961134"/>
    <b v="0"/>
    <n v="39"/>
    <b v="0"/>
    <s v="film &amp; video/animation"/>
    <n v="0.21579999999999999"/>
    <n v="110.64"/>
    <x v="0"/>
    <x v="5"/>
    <x v="467"/>
    <d v="2012-09-28T16:18:54"/>
  </r>
  <r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x v="2"/>
    <x v="0"/>
    <s v="USD"/>
    <n v="1397924379"/>
    <n v="1394039979"/>
    <b v="0"/>
    <n v="170"/>
    <b v="0"/>
    <s v="film &amp; video/animation"/>
    <n v="0.11890000000000001"/>
    <n v="38.479999999999997"/>
    <x v="0"/>
    <x v="5"/>
    <x v="471"/>
    <d v="2014-04-19T16:19:39"/>
  </r>
  <r>
    <x v="2"/>
    <x v="0"/>
    <s v="USD"/>
    <n v="1408831718"/>
    <n v="1406239718"/>
    <b v="0"/>
    <n v="5"/>
    <b v="0"/>
    <s v="film &amp; video/animation"/>
    <n v="0.17630000000000001"/>
    <n v="28.2"/>
    <x v="0"/>
    <x v="5"/>
    <x v="472"/>
    <d v="2014-08-23T22:08:38"/>
  </r>
  <r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x v="2"/>
    <x v="0"/>
    <s v="USD"/>
    <n v="1487318029"/>
    <n v="1484726029"/>
    <b v="0"/>
    <n v="1"/>
    <b v="0"/>
    <s v="film &amp; video/animation"/>
    <n v="2.9999999999999997E-4"/>
    <n v="1"/>
    <x v="0"/>
    <x v="5"/>
    <x v="474"/>
    <d v="2017-02-17T07:53:49"/>
  </r>
  <r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x v="2"/>
    <x v="0"/>
    <s v="USD"/>
    <n v="1401767940"/>
    <n v="1398727441"/>
    <b v="0"/>
    <n v="124"/>
    <b v="0"/>
    <s v="film &amp; video/animation"/>
    <n v="2.23E-2"/>
    <n v="39.57"/>
    <x v="0"/>
    <x v="5"/>
    <x v="476"/>
    <d v="2014-06-03T03:59:00"/>
  </r>
  <r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x v="2"/>
    <x v="0"/>
    <s v="USD"/>
    <n v="1376049615"/>
    <n v="1373457615"/>
    <b v="0"/>
    <n v="140"/>
    <b v="0"/>
    <s v="film &amp; video/animation"/>
    <n v="0.19409999999999999"/>
    <n v="55.46"/>
    <x v="0"/>
    <x v="5"/>
    <x v="480"/>
    <d v="2013-08-09T12:00:15"/>
  </r>
  <r>
    <x v="2"/>
    <x v="0"/>
    <s v="USD"/>
    <n v="1349885289"/>
    <n v="1347293289"/>
    <b v="0"/>
    <n v="21"/>
    <b v="0"/>
    <s v="film &amp; video/animation"/>
    <n v="6.0999999999999999E-2"/>
    <n v="87.14"/>
    <x v="0"/>
    <x v="5"/>
    <x v="481"/>
    <d v="2012-10-10T16:08:09"/>
  </r>
  <r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x v="2"/>
    <x v="1"/>
    <s v="GBP"/>
    <n v="1359434672"/>
    <n v="1354250672"/>
    <b v="0"/>
    <n v="147"/>
    <b v="0"/>
    <s v="film &amp; video/animation"/>
    <n v="0.502"/>
    <n v="51.22"/>
    <x v="0"/>
    <x v="5"/>
    <x v="483"/>
    <d v="2013-01-29T04:44:32"/>
  </r>
  <r>
    <x v="2"/>
    <x v="1"/>
    <s v="GBP"/>
    <n v="1446766372"/>
    <n v="1443220372"/>
    <b v="0"/>
    <n v="11"/>
    <b v="0"/>
    <s v="film &amp; video/animation"/>
    <n v="1.9E-3"/>
    <n v="13.55"/>
    <x v="0"/>
    <x v="5"/>
    <x v="484"/>
    <d v="2015-11-05T23:32:52"/>
  </r>
  <r>
    <x v="2"/>
    <x v="1"/>
    <s v="GBP"/>
    <n v="1368792499"/>
    <n v="1366200499"/>
    <b v="0"/>
    <n v="125"/>
    <b v="0"/>
    <s v="film &amp; video/animation"/>
    <n v="0.21909999999999999"/>
    <n v="66.52"/>
    <x v="0"/>
    <x v="5"/>
    <x v="485"/>
    <d v="2013-05-17T12:08:19"/>
  </r>
  <r>
    <x v="2"/>
    <x v="2"/>
    <s v="AUD"/>
    <n v="1401662239"/>
    <n v="1399070239"/>
    <b v="0"/>
    <n v="1"/>
    <b v="0"/>
    <s v="film &amp; video/animation"/>
    <n v="1E-4"/>
    <n v="50"/>
    <x v="0"/>
    <x v="5"/>
    <x v="486"/>
    <d v="2014-06-01T22:37:19"/>
  </r>
  <r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x v="2"/>
    <x v="0"/>
    <s v="USD"/>
    <n v="1325763180"/>
    <n v="1323084816"/>
    <b v="0"/>
    <n v="3"/>
    <b v="0"/>
    <s v="film &amp; video/animation"/>
    <n v="2.8999999999999998E-3"/>
    <n v="71.67"/>
    <x v="0"/>
    <x v="5"/>
    <x v="489"/>
    <d v="2012-01-05T11:33:00"/>
  </r>
  <r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x v="2"/>
    <x v="0"/>
    <s v="USD"/>
    <n v="1404356400"/>
    <n v="1402343765"/>
    <b v="0"/>
    <n v="3"/>
    <b v="0"/>
    <s v="film &amp; video/animation"/>
    <n v="1.6000000000000001E-3"/>
    <n v="10.33"/>
    <x v="0"/>
    <x v="5"/>
    <x v="494"/>
    <d v="2014-07-03T03:00:00"/>
  </r>
  <r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x v="2"/>
    <x v="0"/>
    <s v="USD"/>
    <n v="1419483600"/>
    <n v="1414889665"/>
    <b v="0"/>
    <n v="3"/>
    <b v="0"/>
    <s v="film &amp; video/animation"/>
    <n v="6.7000000000000002E-3"/>
    <n v="10"/>
    <x v="0"/>
    <x v="5"/>
    <x v="497"/>
    <d v="2014-12-25T05:00:00"/>
  </r>
  <r>
    <x v="2"/>
    <x v="0"/>
    <s v="USD"/>
    <n v="1324664249"/>
    <n v="1321035449"/>
    <b v="0"/>
    <n v="22"/>
    <b v="0"/>
    <s v="film &amp; video/animation"/>
    <n v="4.5999999999999999E-2"/>
    <n v="136.09"/>
    <x v="0"/>
    <x v="5"/>
    <x v="498"/>
    <d v="2011-12-23T18:17:29"/>
  </r>
  <r>
    <x v="2"/>
    <x v="0"/>
    <s v="USD"/>
    <n v="1255381140"/>
    <n v="1250630968"/>
    <b v="0"/>
    <n v="26"/>
    <b v="0"/>
    <s v="film &amp; video/animation"/>
    <n v="9.5500000000000002E-2"/>
    <n v="73.459999999999994"/>
    <x v="0"/>
    <x v="5"/>
    <x v="499"/>
    <d v="2009-10-12T20:59:00"/>
  </r>
  <r>
    <x v="2"/>
    <x v="0"/>
    <s v="USD"/>
    <n v="1273356960"/>
    <n v="1268255751"/>
    <b v="0"/>
    <n v="4"/>
    <b v="0"/>
    <s v="film &amp; video/animation"/>
    <n v="3.3099999999999997E-2"/>
    <n v="53.75"/>
    <x v="0"/>
    <x v="5"/>
    <x v="500"/>
    <d v="2010-05-08T22:16:00"/>
  </r>
  <r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x v="2"/>
    <x v="1"/>
    <s v="GBP"/>
    <n v="1421498303"/>
    <n v="1418906303"/>
    <b v="0"/>
    <n v="9"/>
    <b v="0"/>
    <s v="film &amp; video/animation"/>
    <n v="1.7500000000000002E-2"/>
    <n v="12.67"/>
    <x v="0"/>
    <x v="5"/>
    <x v="503"/>
    <d v="2015-01-17T12:38:23"/>
  </r>
  <r>
    <x v="2"/>
    <x v="0"/>
    <s v="USD"/>
    <n v="1334097387"/>
    <n v="1328916987"/>
    <b v="0"/>
    <n v="5"/>
    <b v="0"/>
    <s v="film &amp; video/animation"/>
    <n v="1.37E-2"/>
    <n v="67"/>
    <x v="0"/>
    <x v="5"/>
    <x v="504"/>
    <d v="2012-04-10T22:36:27"/>
  </r>
  <r>
    <x v="2"/>
    <x v="0"/>
    <s v="USD"/>
    <n v="1451010086"/>
    <n v="1447122086"/>
    <b v="0"/>
    <n v="14"/>
    <b v="0"/>
    <s v="film &amp; video/animation"/>
    <n v="4.3E-3"/>
    <n v="3.71"/>
    <x v="0"/>
    <x v="5"/>
    <x v="505"/>
    <d v="2015-12-25T02:21:26"/>
  </r>
  <r>
    <x v="2"/>
    <x v="0"/>
    <s v="USD"/>
    <n v="1376140520"/>
    <n v="1373548520"/>
    <b v="0"/>
    <n v="1"/>
    <b v="0"/>
    <s v="film &amp; video/animation"/>
    <n v="1.2999999999999999E-3"/>
    <n v="250"/>
    <x v="0"/>
    <x v="5"/>
    <x v="506"/>
    <d v="2013-08-10T13:15:20"/>
  </r>
  <r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x v="2"/>
    <x v="0"/>
    <s v="USD"/>
    <n v="1337955240"/>
    <n v="1332808501"/>
    <b v="0"/>
    <n v="3"/>
    <b v="0"/>
    <s v="film &amp; video/animation"/>
    <n v="8.0000000000000002E-3"/>
    <n v="133.33000000000001"/>
    <x v="0"/>
    <x v="5"/>
    <x v="508"/>
    <d v="2012-05-25T14:14:00"/>
  </r>
  <r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x v="2"/>
    <x v="0"/>
    <s v="USD"/>
    <n v="1479667727"/>
    <n v="1475776127"/>
    <b v="0"/>
    <n v="2"/>
    <b v="0"/>
    <s v="film &amp; video/animation"/>
    <n v="1.4E-3"/>
    <n v="5.5"/>
    <x v="0"/>
    <x v="5"/>
    <x v="512"/>
    <d v="2016-11-20T18:48:47"/>
  </r>
  <r>
    <x v="2"/>
    <x v="0"/>
    <s v="USD"/>
    <n v="1471244400"/>
    <n v="1467387705"/>
    <b v="0"/>
    <n v="68"/>
    <b v="0"/>
    <s v="film &amp; video/animation"/>
    <n v="0.13919999999999999"/>
    <n v="102.38"/>
    <x v="0"/>
    <x v="5"/>
    <x v="513"/>
    <d v="2016-08-15T07:00:00"/>
  </r>
  <r>
    <x v="2"/>
    <x v="5"/>
    <s v="CAD"/>
    <n v="1407595447"/>
    <n v="1405003447"/>
    <b v="0"/>
    <n v="3"/>
    <b v="0"/>
    <s v="film &amp; video/animation"/>
    <n v="3.3300000000000003E-2"/>
    <n v="16.670000000000002"/>
    <x v="0"/>
    <x v="5"/>
    <x v="514"/>
    <d v="2014-08-09T14:44:07"/>
  </r>
  <r>
    <x v="2"/>
    <x v="0"/>
    <s v="USD"/>
    <n v="1451389601"/>
    <n v="1447933601"/>
    <b v="0"/>
    <n v="34"/>
    <b v="0"/>
    <s v="film &amp; video/animation"/>
    <n v="0.25409999999999999"/>
    <n v="725.03"/>
    <x v="0"/>
    <x v="5"/>
    <x v="515"/>
    <d v="2015-12-29T11:46:41"/>
  </r>
  <r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x v="2"/>
    <x v="0"/>
    <s v="USD"/>
    <n v="1486046761"/>
    <n v="1483454761"/>
    <b v="0"/>
    <n v="3"/>
    <b v="0"/>
    <s v="film &amp; video/animation"/>
    <n v="1.37E-2"/>
    <n v="68.33"/>
    <x v="0"/>
    <x v="5"/>
    <x v="517"/>
    <d v="2017-02-02T14:46:01"/>
  </r>
  <r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x v="2"/>
    <x v="0"/>
    <s v="USD"/>
    <n v="1354699421"/>
    <n v="1352107421"/>
    <b v="0"/>
    <n v="70"/>
    <b v="0"/>
    <s v="film &amp; video/animation"/>
    <n v="0.2288"/>
    <n v="39.229999999999997"/>
    <x v="0"/>
    <x v="5"/>
    <x v="519"/>
    <d v="2012-12-05T09:23:41"/>
  </r>
  <r>
    <x v="0"/>
    <x v="1"/>
    <s v="GBP"/>
    <n v="1449766261"/>
    <n v="1447174261"/>
    <b v="0"/>
    <n v="34"/>
    <b v="1"/>
    <s v="theater/plays"/>
    <n v="1.0209999999999999"/>
    <n v="150.15"/>
    <x v="1"/>
    <x v="6"/>
    <x v="520"/>
    <d v="2015-12-10T16:51:01"/>
  </r>
  <r>
    <x v="0"/>
    <x v="0"/>
    <s v="USD"/>
    <n v="1477976340"/>
    <n v="1475460819"/>
    <b v="0"/>
    <n v="56"/>
    <b v="1"/>
    <s v="theater/plays"/>
    <n v="1.0464"/>
    <n v="93.43"/>
    <x v="1"/>
    <x v="6"/>
    <x v="521"/>
    <d v="2016-11-01T04:59:00"/>
  </r>
  <r>
    <x v="0"/>
    <x v="0"/>
    <s v="USD"/>
    <n v="1458518325"/>
    <n v="1456793925"/>
    <b v="0"/>
    <n v="31"/>
    <b v="1"/>
    <s v="theater/plays"/>
    <n v="1.1467000000000001"/>
    <n v="110.97"/>
    <x v="1"/>
    <x v="6"/>
    <x v="522"/>
    <d v="2016-03-20T23:58:45"/>
  </r>
  <r>
    <x v="0"/>
    <x v="0"/>
    <s v="USD"/>
    <n v="1442805076"/>
    <n v="1440213076"/>
    <b v="0"/>
    <n v="84"/>
    <b v="1"/>
    <s v="theater/plays"/>
    <n v="1.206"/>
    <n v="71.790000000000006"/>
    <x v="1"/>
    <x v="6"/>
    <x v="523"/>
    <d v="2015-09-21T03:11:16"/>
  </r>
  <r>
    <x v="0"/>
    <x v="1"/>
    <s v="GBP"/>
    <n v="1464801169"/>
    <n v="1462209169"/>
    <b v="0"/>
    <n v="130"/>
    <b v="1"/>
    <s v="theater/plays"/>
    <n v="1.0867"/>
    <n v="29.26"/>
    <x v="1"/>
    <x v="6"/>
    <x v="524"/>
    <d v="2016-06-01T17:12:49"/>
  </r>
  <r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x v="0"/>
    <x v="1"/>
    <s v="GBP"/>
    <n v="1438966800"/>
    <n v="1436278344"/>
    <b v="0"/>
    <n v="23"/>
    <b v="1"/>
    <s v="theater/plays"/>
    <n v="1.1399999999999999"/>
    <n v="74.349999999999994"/>
    <x v="1"/>
    <x v="6"/>
    <x v="526"/>
    <d v="2015-08-07T17:00:00"/>
  </r>
  <r>
    <x v="0"/>
    <x v="0"/>
    <s v="USD"/>
    <n v="1487347500"/>
    <n v="1484715366"/>
    <b v="0"/>
    <n v="158"/>
    <b v="1"/>
    <s v="theater/plays"/>
    <n v="1.0085"/>
    <n v="63.83"/>
    <x v="1"/>
    <x v="6"/>
    <x v="527"/>
    <d v="2017-02-17T16:05:00"/>
  </r>
  <r>
    <x v="0"/>
    <x v="0"/>
    <s v="USD"/>
    <n v="1434921600"/>
    <n v="1433109907"/>
    <b v="0"/>
    <n v="30"/>
    <b v="1"/>
    <s v="theater/plays"/>
    <n v="1.1565000000000001"/>
    <n v="44.33"/>
    <x v="1"/>
    <x v="6"/>
    <x v="528"/>
    <d v="2015-06-21T21:20:00"/>
  </r>
  <r>
    <x v="0"/>
    <x v="5"/>
    <s v="CAD"/>
    <n v="1484110800"/>
    <n v="1482281094"/>
    <b v="0"/>
    <n v="18"/>
    <b v="1"/>
    <s v="theater/plays"/>
    <n v="1.3042"/>
    <n v="86.94"/>
    <x v="1"/>
    <x v="6"/>
    <x v="529"/>
    <d v="2017-01-11T05:00:00"/>
  </r>
  <r>
    <x v="0"/>
    <x v="0"/>
    <s v="USD"/>
    <n v="1435111200"/>
    <n v="1433254268"/>
    <b v="0"/>
    <n v="29"/>
    <b v="1"/>
    <s v="theater/plays"/>
    <n v="1.0778000000000001"/>
    <n v="126.55"/>
    <x v="1"/>
    <x v="6"/>
    <x v="530"/>
    <d v="2015-06-24T02:00:00"/>
  </r>
  <r>
    <x v="0"/>
    <x v="0"/>
    <s v="USD"/>
    <n v="1481957940"/>
    <n v="1478050429"/>
    <b v="0"/>
    <n v="31"/>
    <b v="1"/>
    <s v="theater/plays"/>
    <n v="1"/>
    <n v="129.03"/>
    <x v="1"/>
    <x v="6"/>
    <x v="531"/>
    <d v="2016-12-17T06:59:00"/>
  </r>
  <r>
    <x v="0"/>
    <x v="0"/>
    <s v="USD"/>
    <n v="1463098208"/>
    <n v="1460506208"/>
    <b v="0"/>
    <n v="173"/>
    <b v="1"/>
    <s v="theater/plays"/>
    <n v="1.2324999999999999"/>
    <n v="71.239999999999995"/>
    <x v="1"/>
    <x v="6"/>
    <x v="532"/>
    <d v="2016-05-13T00:10:08"/>
  </r>
  <r>
    <x v="0"/>
    <x v="1"/>
    <s v="GBP"/>
    <n v="1463394365"/>
    <n v="1461320765"/>
    <b v="0"/>
    <n v="17"/>
    <b v="1"/>
    <s v="theater/plays"/>
    <n v="1.002"/>
    <n v="117.88"/>
    <x v="1"/>
    <x v="6"/>
    <x v="533"/>
    <d v="2016-05-16T10:26:05"/>
  </r>
  <r>
    <x v="0"/>
    <x v="10"/>
    <s v="NOK"/>
    <n v="1446418800"/>
    <n v="1443036470"/>
    <b v="0"/>
    <n v="48"/>
    <b v="1"/>
    <s v="theater/plays"/>
    <n v="1.0467"/>
    <n v="327.08"/>
    <x v="1"/>
    <x v="6"/>
    <x v="534"/>
    <d v="2015-11-01T23:00:00"/>
  </r>
  <r>
    <x v="0"/>
    <x v="1"/>
    <s v="GBP"/>
    <n v="1483707905"/>
    <n v="1481115905"/>
    <b v="0"/>
    <n v="59"/>
    <b v="1"/>
    <s v="theater/plays"/>
    <n v="1.0249999999999999"/>
    <n v="34.75"/>
    <x v="1"/>
    <x v="6"/>
    <x v="535"/>
    <d v="2017-01-06T13:05:05"/>
  </r>
  <r>
    <x v="0"/>
    <x v="1"/>
    <s v="GBP"/>
    <n v="1438624800"/>
    <n v="1435133807"/>
    <b v="0"/>
    <n v="39"/>
    <b v="1"/>
    <s v="theater/plays"/>
    <n v="1.1826000000000001"/>
    <n v="100.06"/>
    <x v="1"/>
    <x v="6"/>
    <x v="536"/>
    <d v="2015-08-03T18:00:00"/>
  </r>
  <r>
    <x v="0"/>
    <x v="0"/>
    <s v="USD"/>
    <n v="1446665191"/>
    <n v="1444069591"/>
    <b v="0"/>
    <n v="59"/>
    <b v="1"/>
    <s v="theater/plays"/>
    <n v="1.2050000000000001"/>
    <n v="40.85"/>
    <x v="1"/>
    <x v="6"/>
    <x v="537"/>
    <d v="2015-11-04T19:26:31"/>
  </r>
  <r>
    <x v="0"/>
    <x v="0"/>
    <s v="USD"/>
    <n v="1463166263"/>
    <n v="1460574263"/>
    <b v="0"/>
    <n v="60"/>
    <b v="1"/>
    <s v="theater/plays"/>
    <n v="3.0242"/>
    <n v="252.02"/>
    <x v="1"/>
    <x v="6"/>
    <x v="538"/>
    <d v="2016-05-13T19:04:23"/>
  </r>
  <r>
    <x v="0"/>
    <x v="1"/>
    <s v="GBP"/>
    <n v="1467681107"/>
    <n v="1465866707"/>
    <b v="0"/>
    <n v="20"/>
    <b v="1"/>
    <s v="theater/plays"/>
    <n v="1.0064"/>
    <n v="25.16"/>
    <x v="1"/>
    <x v="6"/>
    <x v="539"/>
    <d v="2016-07-05T01:11:47"/>
  </r>
  <r>
    <x v="2"/>
    <x v="0"/>
    <s v="USD"/>
    <n v="1423078606"/>
    <n v="1420486606"/>
    <b v="0"/>
    <n v="1"/>
    <b v="0"/>
    <s v="technology/web"/>
    <n v="1E-4"/>
    <n v="1"/>
    <x v="2"/>
    <x v="7"/>
    <x v="540"/>
    <d v="2015-02-04T19:36:46"/>
  </r>
  <r>
    <x v="2"/>
    <x v="0"/>
    <s v="USD"/>
    <n v="1446080834"/>
    <n v="1443488834"/>
    <b v="0"/>
    <n v="1"/>
    <b v="0"/>
    <s v="technology/web"/>
    <n v="5.5999999999999999E-3"/>
    <n v="25"/>
    <x v="2"/>
    <x v="7"/>
    <x v="541"/>
    <d v="2015-10-29T01:07:14"/>
  </r>
  <r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x v="2"/>
    <x v="2"/>
    <s v="AUD"/>
    <n v="1414807962"/>
    <n v="1412215962"/>
    <b v="0"/>
    <n v="2"/>
    <b v="0"/>
    <s v="technology/web"/>
    <n v="3.2000000000000002E-3"/>
    <n v="35"/>
    <x v="2"/>
    <x v="7"/>
    <x v="543"/>
    <d v="2014-11-01T02:12:42"/>
  </r>
  <r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x v="2"/>
    <x v="6"/>
    <s v="EUR"/>
    <n v="1447600389"/>
    <n v="1444140789"/>
    <b v="0"/>
    <n v="34"/>
    <b v="0"/>
    <s v="technology/web"/>
    <n v="0.27379999999999999"/>
    <n v="402.71"/>
    <x v="2"/>
    <x v="7"/>
    <x v="545"/>
    <d v="2015-11-15T15:13:09"/>
  </r>
  <r>
    <x v="2"/>
    <x v="0"/>
    <s v="USD"/>
    <n v="1445097715"/>
    <n v="1441209715"/>
    <b v="0"/>
    <n v="2"/>
    <b v="0"/>
    <s v="technology/web"/>
    <n v="8.9999999999999998E-4"/>
    <n v="26"/>
    <x v="2"/>
    <x v="7"/>
    <x v="546"/>
    <d v="2015-10-17T16:01:55"/>
  </r>
  <r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x v="2"/>
    <x v="0"/>
    <s v="USD"/>
    <n v="1438451580"/>
    <n v="1434609424"/>
    <b v="0"/>
    <n v="28"/>
    <b v="0"/>
    <s v="technology/web"/>
    <n v="5.04E-2"/>
    <n v="135.04"/>
    <x v="2"/>
    <x v="7"/>
    <x v="551"/>
    <d v="2015-08-01T17:53:00"/>
  </r>
  <r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x v="2"/>
    <x v="0"/>
    <s v="USD"/>
    <n v="1415988991"/>
    <n v="1413393391"/>
    <b v="0"/>
    <n v="6"/>
    <b v="0"/>
    <s v="technology/web"/>
    <n v="4.8999999999999998E-3"/>
    <n v="20.5"/>
    <x v="2"/>
    <x v="7"/>
    <x v="553"/>
    <d v="2014-11-14T18:16:31"/>
  </r>
  <r>
    <x v="2"/>
    <x v="0"/>
    <s v="USD"/>
    <n v="1413735972"/>
    <n v="1411143972"/>
    <b v="0"/>
    <n v="22"/>
    <b v="0"/>
    <s v="technology/web"/>
    <n v="0.3659"/>
    <n v="64.36"/>
    <x v="2"/>
    <x v="7"/>
    <x v="554"/>
    <d v="2014-10-19T16:26:12"/>
  </r>
  <r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x v="2"/>
    <x v="12"/>
    <s v="EUR"/>
    <n v="1480721803"/>
    <n v="1478126203"/>
    <b v="0"/>
    <n v="20"/>
    <b v="0"/>
    <s v="technology/web"/>
    <n v="9.1000000000000004E-3"/>
    <n v="68.3"/>
    <x v="2"/>
    <x v="7"/>
    <x v="557"/>
    <d v="2016-12-02T23:36:43"/>
  </r>
  <r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x v="2"/>
    <x v="0"/>
    <s v="USD"/>
    <n v="1449989260"/>
    <n v="1447397260"/>
    <b v="0"/>
    <n v="1"/>
    <b v="0"/>
    <s v="technology/web"/>
    <n v="2.0000000000000001E-4"/>
    <n v="50"/>
    <x v="2"/>
    <x v="7"/>
    <x v="559"/>
    <d v="2015-12-13T06:47:40"/>
  </r>
  <r>
    <x v="2"/>
    <x v="5"/>
    <s v="CAD"/>
    <n v="1418841045"/>
    <n v="1416249045"/>
    <b v="0"/>
    <n v="3"/>
    <b v="0"/>
    <s v="technology/web"/>
    <n v="1E-4"/>
    <n v="4"/>
    <x v="2"/>
    <x v="7"/>
    <x v="560"/>
    <d v="2014-12-17T18:30:45"/>
  </r>
  <r>
    <x v="2"/>
    <x v="0"/>
    <s v="USD"/>
    <n v="1445874513"/>
    <n v="1442850513"/>
    <b v="0"/>
    <n v="2"/>
    <b v="0"/>
    <s v="technology/web"/>
    <n v="3.7000000000000002E-3"/>
    <n v="27.5"/>
    <x v="2"/>
    <x v="7"/>
    <x v="561"/>
    <d v="2015-10-26T15:48:33"/>
  </r>
  <r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x v="2"/>
    <x v="2"/>
    <s v="AUD"/>
    <n v="1424137247"/>
    <n v="1421545247"/>
    <b v="0"/>
    <n v="2"/>
    <b v="0"/>
    <s v="technology/web"/>
    <n v="8.9999999999999998E-4"/>
    <n v="34"/>
    <x v="2"/>
    <x v="7"/>
    <x v="563"/>
    <d v="2015-02-17T01:40:47"/>
  </r>
  <r>
    <x v="2"/>
    <x v="6"/>
    <s v="EUR"/>
    <n v="1457822275"/>
    <n v="1455230275"/>
    <b v="0"/>
    <n v="1"/>
    <b v="0"/>
    <s v="technology/web"/>
    <n v="1E-4"/>
    <n v="1"/>
    <x v="2"/>
    <x v="7"/>
    <x v="564"/>
    <d v="2016-03-12T22:37:55"/>
  </r>
  <r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x v="2"/>
    <x v="0"/>
    <s v="USD"/>
    <n v="1455822569"/>
    <n v="1453230569"/>
    <b v="0"/>
    <n v="1"/>
    <b v="0"/>
    <s v="technology/web"/>
    <n v="1.6999999999999999E-3"/>
    <n v="142"/>
    <x v="2"/>
    <x v="7"/>
    <x v="570"/>
    <d v="2016-02-18T19:09:29"/>
  </r>
  <r>
    <x v="2"/>
    <x v="0"/>
    <s v="USD"/>
    <n v="1437969540"/>
    <n v="1436297723"/>
    <b v="0"/>
    <n v="2"/>
    <b v="0"/>
    <s v="technology/web"/>
    <n v="4.1999999999999997E-3"/>
    <n v="53"/>
    <x v="2"/>
    <x v="7"/>
    <x v="571"/>
    <d v="2015-07-27T03:59:00"/>
  </r>
  <r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x v="2"/>
    <x v="0"/>
    <s v="USD"/>
    <n v="1421543520"/>
    <n v="1416445931"/>
    <b v="0"/>
    <n v="9"/>
    <b v="0"/>
    <s v="technology/web"/>
    <n v="3.8999999999999998E-3"/>
    <n v="38.44"/>
    <x v="2"/>
    <x v="7"/>
    <x v="573"/>
    <d v="2015-01-18T01:12:00"/>
  </r>
  <r>
    <x v="2"/>
    <x v="1"/>
    <s v="GBP"/>
    <n v="1476873507"/>
    <n v="1474281507"/>
    <b v="0"/>
    <n v="4"/>
    <b v="0"/>
    <s v="technology/web"/>
    <n v="7.1999999999999998E-3"/>
    <n v="20"/>
    <x v="2"/>
    <x v="7"/>
    <x v="574"/>
    <d v="2016-10-19T10:38:27"/>
  </r>
  <r>
    <x v="2"/>
    <x v="12"/>
    <s v="EUR"/>
    <n v="1434213443"/>
    <n v="1431621443"/>
    <b v="0"/>
    <n v="4"/>
    <b v="0"/>
    <s v="technology/web"/>
    <n v="4.3E-3"/>
    <n v="64.75"/>
    <x v="2"/>
    <x v="7"/>
    <x v="575"/>
    <d v="2015-06-13T16:37:23"/>
  </r>
  <r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x v="2"/>
    <x v="1"/>
    <s v="GBP"/>
    <n v="1441633993"/>
    <n v="1439560393"/>
    <b v="0"/>
    <n v="7"/>
    <b v="0"/>
    <s v="technology/web"/>
    <n v="1E-4"/>
    <n v="2"/>
    <x v="2"/>
    <x v="7"/>
    <x v="578"/>
    <d v="2015-09-07T13:53:13"/>
  </r>
  <r>
    <x v="2"/>
    <x v="0"/>
    <s v="USD"/>
    <n v="1419539223"/>
    <n v="1416947223"/>
    <b v="0"/>
    <n v="5"/>
    <b v="0"/>
    <s v="technology/web"/>
    <n v="1.46E-2"/>
    <n v="35"/>
    <x v="2"/>
    <x v="7"/>
    <x v="579"/>
    <d v="2014-12-25T20:27:03"/>
  </r>
  <r>
    <x v="2"/>
    <x v="0"/>
    <s v="USD"/>
    <n v="1474580867"/>
    <n v="1471988867"/>
    <b v="0"/>
    <n v="1"/>
    <b v="0"/>
    <s v="technology/web"/>
    <n v="2.9999999999999997E-4"/>
    <n v="1"/>
    <x v="2"/>
    <x v="7"/>
    <x v="580"/>
    <d v="2016-09-22T21:47:47"/>
  </r>
  <r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x v="2"/>
    <x v="0"/>
    <s v="USD"/>
    <n v="1426800687"/>
    <n v="1424212287"/>
    <b v="0"/>
    <n v="1"/>
    <b v="0"/>
    <s v="technology/web"/>
    <n v="1E-4"/>
    <n v="1"/>
    <x v="2"/>
    <x v="7"/>
    <x v="583"/>
    <d v="2015-03-19T21:31:27"/>
  </r>
  <r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x v="2"/>
    <x v="5"/>
    <s v="CAD"/>
    <n v="1429207833"/>
    <n v="1426615833"/>
    <b v="0"/>
    <n v="7"/>
    <b v="0"/>
    <s v="technology/web"/>
    <n v="9.0800000000000006E-2"/>
    <n v="389.29"/>
    <x v="2"/>
    <x v="7"/>
    <x v="587"/>
    <d v="2015-04-16T18:10:33"/>
  </r>
  <r>
    <x v="2"/>
    <x v="13"/>
    <s v="EUR"/>
    <n v="1479410886"/>
    <n v="1474223286"/>
    <b v="0"/>
    <n v="2"/>
    <b v="0"/>
    <s v="technology/web"/>
    <n v="3.3399999999999999E-2"/>
    <n v="150.5"/>
    <x v="2"/>
    <x v="7"/>
    <x v="588"/>
    <d v="2016-11-17T19:28:06"/>
  </r>
  <r>
    <x v="2"/>
    <x v="0"/>
    <s v="USD"/>
    <n v="1436366699"/>
    <n v="1435070699"/>
    <b v="0"/>
    <n v="1"/>
    <b v="0"/>
    <s v="technology/web"/>
    <n v="1E-4"/>
    <n v="1"/>
    <x v="2"/>
    <x v="7"/>
    <x v="589"/>
    <d v="2015-07-08T14:44:59"/>
  </r>
  <r>
    <x v="2"/>
    <x v="1"/>
    <s v="GBP"/>
    <n v="1454936460"/>
    <n v="1452259131"/>
    <b v="0"/>
    <n v="9"/>
    <b v="0"/>
    <s v="technology/web"/>
    <n v="4.4600000000000001E-2"/>
    <n v="24.78"/>
    <x v="2"/>
    <x v="7"/>
    <x v="590"/>
    <d v="2016-02-08T13:01:00"/>
  </r>
  <r>
    <x v="2"/>
    <x v="0"/>
    <s v="USD"/>
    <n v="1437570130"/>
    <n v="1434978130"/>
    <b v="0"/>
    <n v="2"/>
    <b v="0"/>
    <s v="technology/web"/>
    <n v="5.9999999999999995E-4"/>
    <n v="30.5"/>
    <x v="2"/>
    <x v="7"/>
    <x v="591"/>
    <d v="2015-07-22T13:02:10"/>
  </r>
  <r>
    <x v="2"/>
    <x v="0"/>
    <s v="USD"/>
    <n v="1417584860"/>
    <n v="1414992860"/>
    <b v="0"/>
    <n v="1"/>
    <b v="0"/>
    <s v="technology/web"/>
    <n v="3.3300000000000003E-2"/>
    <n v="250"/>
    <x v="2"/>
    <x v="7"/>
    <x v="592"/>
    <d v="2014-12-03T05:34:20"/>
  </r>
  <r>
    <x v="2"/>
    <x v="1"/>
    <s v="GBP"/>
    <n v="1428333345"/>
    <n v="1425744945"/>
    <b v="0"/>
    <n v="7"/>
    <b v="0"/>
    <s v="technology/web"/>
    <n v="0.23"/>
    <n v="16.43"/>
    <x v="2"/>
    <x v="7"/>
    <x v="593"/>
    <d v="2015-04-06T15:15:45"/>
  </r>
  <r>
    <x v="2"/>
    <x v="0"/>
    <s v="USD"/>
    <n v="1460832206"/>
    <n v="1458240206"/>
    <b v="0"/>
    <n v="2"/>
    <b v="0"/>
    <s v="technology/web"/>
    <n v="1E-3"/>
    <n v="13"/>
    <x v="2"/>
    <x v="7"/>
    <x v="594"/>
    <d v="2016-04-16T18:43:26"/>
  </r>
  <r>
    <x v="2"/>
    <x v="0"/>
    <s v="USD"/>
    <n v="1430703638"/>
    <n v="1426815638"/>
    <b v="0"/>
    <n v="8"/>
    <b v="0"/>
    <s v="technology/web"/>
    <n v="4.3E-3"/>
    <n v="53.25"/>
    <x v="2"/>
    <x v="7"/>
    <x v="595"/>
    <d v="2015-05-04T01:40:38"/>
  </r>
  <r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x v="2"/>
    <x v="0"/>
    <s v="USD"/>
    <n v="1469980800"/>
    <n v="1466787335"/>
    <b v="0"/>
    <n v="2"/>
    <b v="0"/>
    <s v="technology/web"/>
    <n v="2.7000000000000001E-3"/>
    <n v="10"/>
    <x v="2"/>
    <x v="7"/>
    <x v="597"/>
    <d v="2016-07-31T16:00:00"/>
  </r>
  <r>
    <x v="2"/>
    <x v="0"/>
    <s v="USD"/>
    <n v="1417737781"/>
    <n v="1415145781"/>
    <b v="0"/>
    <n v="7"/>
    <b v="0"/>
    <s v="technology/web"/>
    <n v="0.34"/>
    <n v="121.43"/>
    <x v="2"/>
    <x v="7"/>
    <x v="598"/>
    <d v="2014-12-05T00:03:01"/>
  </r>
  <r>
    <x v="2"/>
    <x v="0"/>
    <s v="USD"/>
    <n v="1425827760"/>
    <n v="1423769402"/>
    <b v="0"/>
    <n v="2"/>
    <b v="0"/>
    <s v="technology/web"/>
    <n v="5.9999999999999995E-4"/>
    <n v="15.5"/>
    <x v="2"/>
    <x v="7"/>
    <x v="599"/>
    <d v="2015-03-08T15:16:00"/>
  </r>
  <r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x v="1"/>
    <x v="5"/>
    <s v="CAD"/>
    <n v="1419626139"/>
    <n v="1417034139"/>
    <b v="0"/>
    <n v="6"/>
    <b v="0"/>
    <s v="technology/web"/>
    <n v="1.4E-2"/>
    <n v="23.33"/>
    <x v="2"/>
    <x v="7"/>
    <x v="601"/>
    <d v="2014-12-26T20:35:39"/>
  </r>
  <r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x v="1"/>
    <x v="0"/>
    <s v="USD"/>
    <n v="1408029623"/>
    <n v="1405437623"/>
    <b v="0"/>
    <n v="13"/>
    <b v="0"/>
    <s v="technology/web"/>
    <n v="3.9300000000000002E-2"/>
    <n v="45.39"/>
    <x v="2"/>
    <x v="7"/>
    <x v="603"/>
    <d v="2014-08-14T15:20:23"/>
  </r>
  <r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x v="1"/>
    <x v="0"/>
    <s v="USD"/>
    <n v="1440318908"/>
    <n v="1436430908"/>
    <b v="0"/>
    <n v="8"/>
    <b v="0"/>
    <s v="technology/web"/>
    <n v="2.6200000000000001E-2"/>
    <n v="16.38"/>
    <x v="2"/>
    <x v="7"/>
    <x v="605"/>
    <d v="2015-08-23T08:35:08"/>
  </r>
  <r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x v="1"/>
    <x v="0"/>
    <s v="USD"/>
    <n v="1434405980"/>
    <n v="1431813980"/>
    <b v="0"/>
    <n v="5"/>
    <b v="0"/>
    <s v="technology/web"/>
    <n v="9.7000000000000003E-3"/>
    <n v="292.2"/>
    <x v="2"/>
    <x v="7"/>
    <x v="608"/>
    <d v="2015-06-15T22:06:20"/>
  </r>
  <r>
    <x v="1"/>
    <x v="1"/>
    <s v="GBP"/>
    <n v="1448761744"/>
    <n v="1446166144"/>
    <b v="0"/>
    <n v="1"/>
    <b v="0"/>
    <s v="technology/web"/>
    <n v="6.4000000000000003E-3"/>
    <n v="5"/>
    <x v="2"/>
    <x v="7"/>
    <x v="609"/>
    <d v="2015-11-29T01:49:04"/>
  </r>
  <r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x v="1"/>
    <x v="0"/>
    <s v="USD"/>
    <n v="1443675540"/>
    <n v="1441022120"/>
    <b v="0"/>
    <n v="121"/>
    <b v="0"/>
    <s v="technology/web"/>
    <n v="0.21360000000000001"/>
    <n v="105.93"/>
    <x v="2"/>
    <x v="7"/>
    <x v="613"/>
    <d v="2015-10-01T04:59:00"/>
  </r>
  <r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</r>
  <r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x v="1"/>
    <x v="0"/>
    <s v="USD"/>
    <n v="1467934937"/>
    <n v="1465342937"/>
    <b v="0"/>
    <n v="3"/>
    <b v="0"/>
    <s v="technology/web"/>
    <n v="1.04E-2"/>
    <n v="87"/>
    <x v="2"/>
    <x v="7"/>
    <x v="621"/>
    <d v="2016-07-07T23:42:17"/>
  </r>
  <r>
    <x v="1"/>
    <x v="0"/>
    <s v="USD"/>
    <n v="1467398138"/>
    <n v="1465670138"/>
    <b v="0"/>
    <n v="9"/>
    <b v="0"/>
    <s v="technology/web"/>
    <n v="5.6800000000000003E-2"/>
    <n v="37.89"/>
    <x v="2"/>
    <x v="7"/>
    <x v="622"/>
    <d v="2016-07-01T18:35:38"/>
  </r>
  <r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x v="1"/>
    <x v="0"/>
    <s v="USD"/>
    <n v="1439644920"/>
    <n v="1436793939"/>
    <b v="0"/>
    <n v="39"/>
    <b v="0"/>
    <s v="technology/web"/>
    <n v="0.17380000000000001"/>
    <n v="111.41"/>
    <x v="2"/>
    <x v="7"/>
    <x v="626"/>
    <d v="2015-08-15T13:22:00"/>
  </r>
  <r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x v="1"/>
    <x v="2"/>
    <s v="AUD"/>
    <n v="1463239108"/>
    <n v="1460647108"/>
    <b v="0"/>
    <n v="3"/>
    <b v="0"/>
    <s v="technology/web"/>
    <n v="1.8E-3"/>
    <n v="116.67"/>
    <x v="2"/>
    <x v="7"/>
    <x v="629"/>
    <d v="2016-05-14T15:18:28"/>
  </r>
  <r>
    <x v="1"/>
    <x v="0"/>
    <s v="USD"/>
    <n v="1441516200"/>
    <n v="1438959121"/>
    <b v="0"/>
    <n v="1"/>
    <b v="0"/>
    <s v="technology/web"/>
    <n v="8.0000000000000004E-4"/>
    <n v="10"/>
    <x v="2"/>
    <x v="7"/>
    <x v="630"/>
    <d v="2015-09-06T05:10:00"/>
  </r>
  <r>
    <x v="1"/>
    <x v="5"/>
    <s v="CAD"/>
    <n v="1464460329"/>
    <n v="1461954729"/>
    <b v="0"/>
    <n v="9"/>
    <b v="0"/>
    <s v="technology/web"/>
    <n v="1.38E-2"/>
    <n v="76.67"/>
    <x v="2"/>
    <x v="7"/>
    <x v="631"/>
    <d v="2016-05-28T18:32:09"/>
  </r>
  <r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x v="1"/>
    <x v="0"/>
    <s v="USD"/>
    <n v="1428804762"/>
    <n v="1426212762"/>
    <b v="0"/>
    <n v="1"/>
    <b v="0"/>
    <s v="technology/web"/>
    <n v="1E-4"/>
    <n v="2"/>
    <x v="2"/>
    <x v="7"/>
    <x v="635"/>
    <d v="2015-04-12T02:12:42"/>
  </r>
  <r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x v="1"/>
    <x v="12"/>
    <s v="EUR"/>
    <n v="1490447662"/>
    <n v="1485267262"/>
    <b v="0"/>
    <n v="6"/>
    <b v="0"/>
    <s v="technology/web"/>
    <n v="1E-4"/>
    <n v="3"/>
    <x v="2"/>
    <x v="7"/>
    <x v="638"/>
    <d v="2017-03-25T13:14:22"/>
  </r>
  <r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</r>
  <r>
    <x v="0"/>
    <x v="6"/>
    <s v="EUR"/>
    <n v="1480028400"/>
    <n v="1478685915"/>
    <b v="0"/>
    <n v="2"/>
    <b v="1"/>
    <s v="technology/wearables"/>
    <n v="1.4429000000000001"/>
    <n v="50.5"/>
    <x v="2"/>
    <x v="8"/>
    <x v="640"/>
    <d v="2016-11-24T23:00:00"/>
  </r>
  <r>
    <x v="0"/>
    <x v="0"/>
    <s v="USD"/>
    <n v="1439473248"/>
    <n v="1436881248"/>
    <b v="0"/>
    <n v="315"/>
    <b v="1"/>
    <s v="technology/wearables"/>
    <n v="1.1916"/>
    <n v="151.32"/>
    <x v="2"/>
    <x v="8"/>
    <x v="641"/>
    <d v="2015-08-13T13:40:48"/>
  </r>
  <r>
    <x v="0"/>
    <x v="12"/>
    <s v="EUR"/>
    <n v="1439998674"/>
    <n v="1436888274"/>
    <b v="0"/>
    <n v="2174"/>
    <b v="1"/>
    <s v="technology/wearables"/>
    <n v="14.604900000000001"/>
    <n v="134.36000000000001"/>
    <x v="2"/>
    <x v="8"/>
    <x v="642"/>
    <d v="2015-08-19T15:37:54"/>
  </r>
  <r>
    <x v="0"/>
    <x v="0"/>
    <s v="USD"/>
    <n v="1433085875"/>
    <n v="1428333875"/>
    <b v="0"/>
    <n v="152"/>
    <b v="1"/>
    <s v="technology/wearables"/>
    <n v="1.0581"/>
    <n v="174.03"/>
    <x v="2"/>
    <x v="8"/>
    <x v="643"/>
    <d v="2015-05-31T15:24:35"/>
  </r>
  <r>
    <x v="0"/>
    <x v="0"/>
    <s v="USD"/>
    <n v="1414544400"/>
    <n v="1410883139"/>
    <b v="0"/>
    <n v="1021"/>
    <b v="1"/>
    <s v="technology/wearables"/>
    <n v="3.0011999999999999"/>
    <n v="73.489999999999995"/>
    <x v="2"/>
    <x v="8"/>
    <x v="644"/>
    <d v="2014-10-29T01:00:00"/>
  </r>
  <r>
    <x v="0"/>
    <x v="0"/>
    <s v="USD"/>
    <n v="1470962274"/>
    <n v="1468370274"/>
    <b v="0"/>
    <n v="237"/>
    <b v="1"/>
    <s v="technology/wearables"/>
    <n v="2.7869999999999999"/>
    <n v="23.52"/>
    <x v="2"/>
    <x v="8"/>
    <x v="645"/>
    <d v="2016-08-12T00:37:54"/>
  </r>
  <r>
    <x v="0"/>
    <x v="0"/>
    <s v="USD"/>
    <n v="1407788867"/>
    <n v="1405196867"/>
    <b v="0"/>
    <n v="27"/>
    <b v="1"/>
    <s v="technology/wearables"/>
    <n v="1.3188"/>
    <n v="39.07"/>
    <x v="2"/>
    <x v="8"/>
    <x v="646"/>
    <d v="2014-08-11T20:27:47"/>
  </r>
  <r>
    <x v="0"/>
    <x v="5"/>
    <s v="CAD"/>
    <n v="1458235549"/>
    <n v="1455647149"/>
    <b v="0"/>
    <n v="17"/>
    <b v="1"/>
    <s v="technology/wearables"/>
    <n v="1.0705"/>
    <n v="125.94"/>
    <x v="2"/>
    <x v="8"/>
    <x v="647"/>
    <d v="2016-03-17T17:25:49"/>
  </r>
  <r>
    <x v="0"/>
    <x v="0"/>
    <s v="USD"/>
    <n v="1413304708"/>
    <n v="1410280708"/>
    <b v="0"/>
    <n v="27"/>
    <b v="1"/>
    <s v="technology/wearables"/>
    <n v="1.2682"/>
    <n v="1644"/>
    <x v="2"/>
    <x v="8"/>
    <x v="648"/>
    <d v="2014-10-14T16:38:28"/>
  </r>
  <r>
    <x v="0"/>
    <x v="0"/>
    <s v="USD"/>
    <n v="1410904413"/>
    <n v="1409090013"/>
    <b v="0"/>
    <n v="82"/>
    <b v="1"/>
    <s v="technology/wearables"/>
    <n v="1.3996"/>
    <n v="42.67"/>
    <x v="2"/>
    <x v="8"/>
    <x v="649"/>
    <d v="2014-09-16T21:53:33"/>
  </r>
  <r>
    <x v="0"/>
    <x v="0"/>
    <s v="USD"/>
    <n v="1418953984"/>
    <n v="1413766384"/>
    <b v="0"/>
    <n v="48"/>
    <b v="1"/>
    <s v="technology/wearables"/>
    <n v="1.1240000000000001"/>
    <n v="35.130000000000003"/>
    <x v="2"/>
    <x v="8"/>
    <x v="650"/>
    <d v="2014-12-19T01:53:04"/>
  </r>
  <r>
    <x v="0"/>
    <x v="0"/>
    <s v="USD"/>
    <n v="1418430311"/>
    <n v="1415838311"/>
    <b v="0"/>
    <n v="105"/>
    <b v="1"/>
    <s v="technology/wearables"/>
    <n v="1.0053000000000001"/>
    <n v="239.35"/>
    <x v="2"/>
    <x v="8"/>
    <x v="651"/>
    <d v="2014-12-13T00:25:11"/>
  </r>
  <r>
    <x v="0"/>
    <x v="0"/>
    <s v="USD"/>
    <n v="1480613650"/>
    <n v="1478018050"/>
    <b v="0"/>
    <n v="28"/>
    <b v="1"/>
    <s v="technology/wearables"/>
    <n v="1.0046999999999999"/>
    <n v="107.64"/>
    <x v="2"/>
    <x v="8"/>
    <x v="652"/>
    <d v="2016-12-01T17:34:10"/>
  </r>
  <r>
    <x v="0"/>
    <x v="0"/>
    <s v="USD"/>
    <n v="1440082240"/>
    <n v="1436885440"/>
    <b v="0"/>
    <n v="1107"/>
    <b v="1"/>
    <s v="technology/wearables"/>
    <n v="1.4145000000000001"/>
    <n v="95.83"/>
    <x v="2"/>
    <x v="8"/>
    <x v="653"/>
    <d v="2015-08-20T14:50:40"/>
  </r>
  <r>
    <x v="0"/>
    <x v="0"/>
    <s v="USD"/>
    <n v="1436396313"/>
    <n v="1433804313"/>
    <b v="0"/>
    <n v="1013"/>
    <b v="1"/>
    <s v="technology/wearables"/>
    <n v="2.6728999999999998"/>
    <n v="31.66"/>
    <x v="2"/>
    <x v="8"/>
    <x v="654"/>
    <d v="2015-07-08T22:58:33"/>
  </r>
  <r>
    <x v="0"/>
    <x v="0"/>
    <s v="USD"/>
    <n v="1426197512"/>
    <n v="1423609112"/>
    <b v="0"/>
    <n v="274"/>
    <b v="1"/>
    <s v="technology/wearables"/>
    <n v="1.4689000000000001"/>
    <n v="42.89"/>
    <x v="2"/>
    <x v="8"/>
    <x v="655"/>
    <d v="2015-03-12T21:58:32"/>
  </r>
  <r>
    <x v="0"/>
    <x v="0"/>
    <s v="USD"/>
    <n v="1460917119"/>
    <n v="1455736719"/>
    <b v="0"/>
    <n v="87"/>
    <b v="1"/>
    <s v="technology/wearables"/>
    <n v="2.1356000000000002"/>
    <n v="122.74"/>
    <x v="2"/>
    <x v="8"/>
    <x v="656"/>
    <d v="2016-04-17T18:18:39"/>
  </r>
  <r>
    <x v="0"/>
    <x v="0"/>
    <s v="USD"/>
    <n v="1450901872"/>
    <n v="1448309872"/>
    <b v="0"/>
    <n v="99"/>
    <b v="1"/>
    <s v="technology/wearables"/>
    <n v="1.2569999999999999"/>
    <n v="190.45"/>
    <x v="2"/>
    <x v="8"/>
    <x v="657"/>
    <d v="2015-12-23T20:17:52"/>
  </r>
  <r>
    <x v="0"/>
    <x v="0"/>
    <s v="USD"/>
    <n v="1437933600"/>
    <n v="1435117889"/>
    <b v="0"/>
    <n v="276"/>
    <b v="1"/>
    <s v="technology/wearables"/>
    <n v="1.0446"/>
    <n v="109.34"/>
    <x v="2"/>
    <x v="8"/>
    <x v="658"/>
    <d v="2015-07-26T18:00:00"/>
  </r>
  <r>
    <x v="0"/>
    <x v="0"/>
    <s v="USD"/>
    <n v="1440339295"/>
    <n v="1437747295"/>
    <b v="0"/>
    <n v="21"/>
    <b v="1"/>
    <s v="technology/wearables"/>
    <n v="1.0057"/>
    <n v="143.66999999999999"/>
    <x v="2"/>
    <x v="8"/>
    <x v="659"/>
    <d v="2015-08-23T14:14:55"/>
  </r>
  <r>
    <x v="2"/>
    <x v="0"/>
    <s v="USD"/>
    <n v="1415558879"/>
    <n v="1412963279"/>
    <b v="0"/>
    <n v="18"/>
    <b v="0"/>
    <s v="technology/wearables"/>
    <n v="3.0599999999999999E-2"/>
    <n v="84.94"/>
    <x v="2"/>
    <x v="8"/>
    <x v="660"/>
    <d v="2014-11-09T18:47:59"/>
  </r>
  <r>
    <x v="2"/>
    <x v="0"/>
    <s v="USD"/>
    <n v="1477236559"/>
    <n v="1474644559"/>
    <b v="0"/>
    <n v="9"/>
    <b v="0"/>
    <s v="technology/wearables"/>
    <n v="9.4999999999999998E-3"/>
    <n v="10.56"/>
    <x v="2"/>
    <x v="8"/>
    <x v="661"/>
    <d v="2016-10-23T15:29:19"/>
  </r>
  <r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x v="2"/>
    <x v="0"/>
    <s v="USD"/>
    <n v="1428940775"/>
    <n v="1426348775"/>
    <b v="0"/>
    <n v="29"/>
    <b v="0"/>
    <s v="technology/wearables"/>
    <n v="7.5300000000000006E-2"/>
    <n v="31.17"/>
    <x v="2"/>
    <x v="8"/>
    <x v="664"/>
    <d v="2015-04-13T15:59:35"/>
  </r>
  <r>
    <x v="2"/>
    <x v="0"/>
    <s v="USD"/>
    <n v="1484327061"/>
    <n v="1479143061"/>
    <b v="0"/>
    <n v="12"/>
    <b v="0"/>
    <s v="technology/wearables"/>
    <n v="0.18640000000000001"/>
    <n v="155.33000000000001"/>
    <x v="2"/>
    <x v="8"/>
    <x v="665"/>
    <d v="2017-01-13T17:04:21"/>
  </r>
  <r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</r>
  <r>
    <x v="2"/>
    <x v="13"/>
    <s v="EUR"/>
    <n v="1477731463"/>
    <n v="1474275463"/>
    <b v="0"/>
    <n v="28"/>
    <b v="0"/>
    <s v="technology/wearables"/>
    <n v="0.1002"/>
    <n v="178.93"/>
    <x v="2"/>
    <x v="8"/>
    <x v="667"/>
    <d v="2016-10-29T08:57:43"/>
  </r>
  <r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x v="2"/>
    <x v="11"/>
    <s v="SEK"/>
    <n v="1467817258"/>
    <n v="1465225258"/>
    <b v="0"/>
    <n v="28"/>
    <b v="0"/>
    <s v="technology/wearables"/>
    <n v="0.21510000000000001"/>
    <n v="1536.25"/>
    <x v="2"/>
    <x v="8"/>
    <x v="669"/>
    <d v="2016-07-06T15:00:58"/>
  </r>
  <r>
    <x v="2"/>
    <x v="13"/>
    <s v="EUR"/>
    <n v="1466323800"/>
    <n v="1463418120"/>
    <b v="0"/>
    <n v="310"/>
    <b v="0"/>
    <s v="technology/wearables"/>
    <n v="0.2928"/>
    <n v="85"/>
    <x v="2"/>
    <x v="8"/>
    <x v="670"/>
    <d v="2016-06-19T08:10:00"/>
  </r>
  <r>
    <x v="2"/>
    <x v="0"/>
    <s v="USD"/>
    <n v="1421208000"/>
    <n v="1418315852"/>
    <b v="0"/>
    <n v="15"/>
    <b v="0"/>
    <s v="technology/wearables"/>
    <n v="0.39429999999999998"/>
    <n v="788.53"/>
    <x v="2"/>
    <x v="8"/>
    <x v="671"/>
    <d v="2015-01-14T04:00:00"/>
  </r>
  <r>
    <x v="2"/>
    <x v="0"/>
    <s v="USD"/>
    <n v="1420088340"/>
    <n v="1417410964"/>
    <b v="0"/>
    <n v="215"/>
    <b v="0"/>
    <s v="technology/wearables"/>
    <n v="0.21629999999999999"/>
    <n v="50.3"/>
    <x v="2"/>
    <x v="8"/>
    <x v="672"/>
    <d v="2015-01-01T04:59:00"/>
  </r>
  <r>
    <x v="2"/>
    <x v="0"/>
    <s v="USD"/>
    <n v="1409602217"/>
    <n v="1405714217"/>
    <b v="0"/>
    <n v="3"/>
    <b v="0"/>
    <s v="technology/wearables"/>
    <n v="2.0999999999999999E-3"/>
    <n v="68.33"/>
    <x v="2"/>
    <x v="8"/>
    <x v="673"/>
    <d v="2014-09-01T20:10:17"/>
  </r>
  <r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x v="2"/>
    <x v="0"/>
    <s v="USD"/>
    <n v="1420095540"/>
    <n v="1417558804"/>
    <b v="0"/>
    <n v="26"/>
    <b v="0"/>
    <s v="technology/wearables"/>
    <n v="0.14849999999999999"/>
    <n v="34.270000000000003"/>
    <x v="2"/>
    <x v="8"/>
    <x v="675"/>
    <d v="2015-01-01T06:59:00"/>
  </r>
  <r>
    <x v="2"/>
    <x v="5"/>
    <s v="CAD"/>
    <n v="1423333581"/>
    <n v="1420741581"/>
    <b v="0"/>
    <n v="24"/>
    <b v="0"/>
    <s v="technology/wearables"/>
    <n v="1.47E-2"/>
    <n v="61.29"/>
    <x v="2"/>
    <x v="8"/>
    <x v="676"/>
    <d v="2015-02-07T18:26:21"/>
  </r>
  <r>
    <x v="2"/>
    <x v="13"/>
    <s v="EUR"/>
    <n v="1467106895"/>
    <n v="1463218895"/>
    <b v="0"/>
    <n v="96"/>
    <b v="0"/>
    <s v="technology/wearables"/>
    <n v="0.25580000000000003"/>
    <n v="133.25"/>
    <x v="2"/>
    <x v="8"/>
    <x v="677"/>
    <d v="2016-06-28T09:41:35"/>
  </r>
  <r>
    <x v="2"/>
    <x v="0"/>
    <s v="USD"/>
    <n v="1463821338"/>
    <n v="1461229338"/>
    <b v="0"/>
    <n v="17"/>
    <b v="0"/>
    <s v="technology/wearables"/>
    <n v="3.8199999999999998E-2"/>
    <n v="65.180000000000007"/>
    <x v="2"/>
    <x v="8"/>
    <x v="678"/>
    <d v="2016-05-21T09:02:18"/>
  </r>
  <r>
    <x v="2"/>
    <x v="0"/>
    <s v="USD"/>
    <n v="1472920909"/>
    <n v="1467736909"/>
    <b v="0"/>
    <n v="94"/>
    <b v="0"/>
    <s v="technology/wearables"/>
    <n v="0.15490000000000001"/>
    <n v="93.9"/>
    <x v="2"/>
    <x v="8"/>
    <x v="679"/>
    <d v="2016-09-03T16:41:49"/>
  </r>
  <r>
    <x v="2"/>
    <x v="0"/>
    <s v="USD"/>
    <n v="1410955331"/>
    <n v="1407931331"/>
    <b v="0"/>
    <n v="129"/>
    <b v="0"/>
    <s v="technology/wearables"/>
    <n v="0.2591"/>
    <n v="150.65"/>
    <x v="2"/>
    <x v="8"/>
    <x v="680"/>
    <d v="2014-09-17T12:02:11"/>
  </r>
  <r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x v="2"/>
    <x v="0"/>
    <s v="USD"/>
    <n v="1489512122"/>
    <n v="1486923722"/>
    <b v="0"/>
    <n v="4"/>
    <b v="0"/>
    <s v="technology/wearables"/>
    <n v="1.1000000000000001E-3"/>
    <n v="13.25"/>
    <x v="2"/>
    <x v="8"/>
    <x v="682"/>
    <d v="2017-03-14T17:22:02"/>
  </r>
  <r>
    <x v="2"/>
    <x v="0"/>
    <s v="USD"/>
    <n v="1477949764"/>
    <n v="1474493764"/>
    <b v="0"/>
    <n v="3"/>
    <b v="0"/>
    <s v="technology/wearables"/>
    <n v="8.5000000000000006E-3"/>
    <n v="99.33"/>
    <x v="2"/>
    <x v="8"/>
    <x v="683"/>
    <d v="2016-10-31T21:36:04"/>
  </r>
  <r>
    <x v="2"/>
    <x v="0"/>
    <s v="USD"/>
    <n v="1406257200"/>
    <n v="1403176891"/>
    <b v="0"/>
    <n v="135"/>
    <b v="0"/>
    <s v="technology/wearables"/>
    <n v="7.4800000000000005E-2"/>
    <n v="177.39"/>
    <x v="2"/>
    <x v="8"/>
    <x v="684"/>
    <d v="2014-07-25T03:00:00"/>
  </r>
  <r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x v="2"/>
    <x v="14"/>
    <s v="MXN"/>
    <n v="1486317653"/>
    <n v="1481133653"/>
    <b v="0"/>
    <n v="6"/>
    <b v="0"/>
    <s v="technology/wearables"/>
    <n v="3.5499999999999997E-2"/>
    <n v="591.66999999999996"/>
    <x v="2"/>
    <x v="8"/>
    <x v="687"/>
    <d v="2017-02-05T18:00:53"/>
  </r>
  <r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x v="2"/>
    <x v="0"/>
    <s v="USD"/>
    <n v="1481173140"/>
    <n v="1478016097"/>
    <b v="0"/>
    <n v="336"/>
    <b v="0"/>
    <s v="technology/wearables"/>
    <n v="0.57650000000000001"/>
    <n v="343.15"/>
    <x v="2"/>
    <x v="8"/>
    <x v="689"/>
    <d v="2016-12-08T04:59:00"/>
  </r>
  <r>
    <x v="2"/>
    <x v="0"/>
    <s v="USD"/>
    <n v="1473400800"/>
    <n v="1469718841"/>
    <b v="0"/>
    <n v="34"/>
    <b v="0"/>
    <s v="technology/wearables"/>
    <n v="0.1234"/>
    <n v="72.59"/>
    <x v="2"/>
    <x v="8"/>
    <x v="690"/>
    <d v="2016-09-09T06:00:00"/>
  </r>
  <r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x v="2"/>
    <x v="1"/>
    <s v="GBP"/>
    <n v="1482397263"/>
    <n v="1479805263"/>
    <b v="0"/>
    <n v="201"/>
    <b v="0"/>
    <s v="technology/wearables"/>
    <n v="6.5299999999999997E-2"/>
    <n v="6.5"/>
    <x v="2"/>
    <x v="8"/>
    <x v="692"/>
    <d v="2016-12-22T09:01:03"/>
  </r>
  <r>
    <x v="2"/>
    <x v="0"/>
    <s v="USD"/>
    <n v="1430421827"/>
    <n v="1427829827"/>
    <b v="0"/>
    <n v="296"/>
    <b v="0"/>
    <s v="technology/wearables"/>
    <n v="0.35339999999999999"/>
    <n v="119.39"/>
    <x v="2"/>
    <x v="8"/>
    <x v="693"/>
    <d v="2015-04-30T19:23:47"/>
  </r>
  <r>
    <x v="2"/>
    <x v="0"/>
    <s v="USD"/>
    <n v="1485964559"/>
    <n v="1483372559"/>
    <b v="0"/>
    <n v="7"/>
    <b v="0"/>
    <s v="technology/wearables"/>
    <n v="3.8999999999999998E-3"/>
    <n v="84.29"/>
    <x v="2"/>
    <x v="8"/>
    <x v="694"/>
    <d v="2017-02-01T15:55:59"/>
  </r>
  <r>
    <x v="2"/>
    <x v="0"/>
    <s v="USD"/>
    <n v="1414758620"/>
    <n v="1412166620"/>
    <b v="0"/>
    <n v="7"/>
    <b v="0"/>
    <s v="technology/wearables"/>
    <n v="1.06E-2"/>
    <n v="90.86"/>
    <x v="2"/>
    <x v="8"/>
    <x v="695"/>
    <d v="2014-10-31T12:30:20"/>
  </r>
  <r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</r>
  <r>
    <x v="2"/>
    <x v="12"/>
    <s v="EUR"/>
    <n v="1454502789"/>
    <n v="1453206789"/>
    <b v="0"/>
    <n v="114"/>
    <b v="0"/>
    <s v="technology/wearables"/>
    <n v="0.46379999999999999"/>
    <n v="20.34"/>
    <x v="2"/>
    <x v="8"/>
    <x v="697"/>
    <d v="2016-02-03T12:33:09"/>
  </r>
  <r>
    <x v="2"/>
    <x v="0"/>
    <s v="USD"/>
    <n v="1411005600"/>
    <n v="1408141245"/>
    <b v="0"/>
    <n v="29"/>
    <b v="0"/>
    <s v="technology/wearables"/>
    <n v="0.15390000000000001"/>
    <n v="530.69000000000005"/>
    <x v="2"/>
    <x v="8"/>
    <x v="698"/>
    <d v="2014-09-18T02:00:00"/>
  </r>
  <r>
    <x v="2"/>
    <x v="0"/>
    <s v="USD"/>
    <n v="1385136000"/>
    <n v="1381923548"/>
    <b v="0"/>
    <n v="890"/>
    <b v="0"/>
    <s v="technology/wearables"/>
    <n v="0.82420000000000004"/>
    <n v="120.39"/>
    <x v="2"/>
    <x v="8"/>
    <x v="699"/>
    <d v="2013-11-22T16:00:00"/>
  </r>
  <r>
    <x v="2"/>
    <x v="3"/>
    <s v="EUR"/>
    <n v="1484065881"/>
    <n v="1481473881"/>
    <b v="0"/>
    <n v="31"/>
    <b v="0"/>
    <s v="technology/wearables"/>
    <n v="2.69E-2"/>
    <n v="13"/>
    <x v="2"/>
    <x v="8"/>
    <x v="700"/>
    <d v="2017-01-10T16:31:21"/>
  </r>
  <r>
    <x v="2"/>
    <x v="1"/>
    <s v="GBP"/>
    <n v="1406130880"/>
    <n v="1403538880"/>
    <b v="0"/>
    <n v="21"/>
    <b v="0"/>
    <s v="technology/wearables"/>
    <n v="0.26600000000000001"/>
    <n v="291.33"/>
    <x v="2"/>
    <x v="8"/>
    <x v="701"/>
    <d v="2014-07-23T15:54:40"/>
  </r>
  <r>
    <x v="2"/>
    <x v="0"/>
    <s v="USD"/>
    <n v="1480011987"/>
    <n v="1477416387"/>
    <b v="0"/>
    <n v="37"/>
    <b v="0"/>
    <s v="technology/wearables"/>
    <n v="0.30809999999999998"/>
    <n v="124.92"/>
    <x v="2"/>
    <x v="8"/>
    <x v="702"/>
    <d v="2016-11-24T18:26:27"/>
  </r>
  <r>
    <x v="2"/>
    <x v="0"/>
    <s v="USD"/>
    <n v="1485905520"/>
    <n v="1481150949"/>
    <b v="0"/>
    <n v="7"/>
    <b v="0"/>
    <s v="technology/wearables"/>
    <n v="5.5800000000000002E-2"/>
    <n v="119.57"/>
    <x v="2"/>
    <x v="8"/>
    <x v="703"/>
    <d v="2017-01-31T23:32:00"/>
  </r>
  <r>
    <x v="2"/>
    <x v="5"/>
    <s v="CAD"/>
    <n v="1487565468"/>
    <n v="1482381468"/>
    <b v="0"/>
    <n v="4"/>
    <b v="0"/>
    <s v="technology/wearables"/>
    <n v="8.6999999999999994E-3"/>
    <n v="120.25"/>
    <x v="2"/>
    <x v="8"/>
    <x v="704"/>
    <d v="2017-02-20T04:37:48"/>
  </r>
  <r>
    <x v="2"/>
    <x v="9"/>
    <s v="EUR"/>
    <n v="1484999278"/>
    <n v="1482407278"/>
    <b v="0"/>
    <n v="5"/>
    <b v="0"/>
    <s v="technology/wearables"/>
    <n v="9.7999999999999997E-3"/>
    <n v="195.4"/>
    <x v="2"/>
    <x v="8"/>
    <x v="705"/>
    <d v="2017-01-21T11:47:58"/>
  </r>
  <r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x v="2"/>
    <x v="1"/>
    <s v="GBP"/>
    <n v="1483286127"/>
    <n v="1479830127"/>
    <b v="0"/>
    <n v="456"/>
    <b v="0"/>
    <s v="technology/wearables"/>
    <n v="0.7893"/>
    <n v="117.7"/>
    <x v="2"/>
    <x v="8"/>
    <x v="707"/>
    <d v="2017-01-01T15:55:27"/>
  </r>
  <r>
    <x v="2"/>
    <x v="1"/>
    <s v="GBP"/>
    <n v="1410616600"/>
    <n v="1405432600"/>
    <b v="0"/>
    <n v="369"/>
    <b v="0"/>
    <s v="technology/wearables"/>
    <n v="0.22090000000000001"/>
    <n v="23.95"/>
    <x v="2"/>
    <x v="8"/>
    <x v="708"/>
    <d v="2014-09-13T13:56:40"/>
  </r>
  <r>
    <x v="2"/>
    <x v="0"/>
    <s v="USD"/>
    <n v="1417741159"/>
    <n v="1415149159"/>
    <b v="0"/>
    <n v="2"/>
    <b v="0"/>
    <s v="technology/wearables"/>
    <n v="4.1000000000000003E-3"/>
    <n v="30.5"/>
    <x v="2"/>
    <x v="8"/>
    <x v="709"/>
    <d v="2014-12-05T00:59:19"/>
  </r>
  <r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x v="2"/>
    <x v="9"/>
    <s v="EUR"/>
    <n v="1481716868"/>
    <n v="1478257268"/>
    <b v="0"/>
    <n v="338"/>
    <b v="0"/>
    <s v="technology/wearables"/>
    <n v="0.33789999999999998"/>
    <n v="99.97"/>
    <x v="2"/>
    <x v="8"/>
    <x v="711"/>
    <d v="2016-12-14T12:01:08"/>
  </r>
  <r>
    <x v="2"/>
    <x v="0"/>
    <s v="USD"/>
    <n v="1455466832"/>
    <n v="1452874832"/>
    <b v="0"/>
    <n v="4"/>
    <b v="0"/>
    <s v="technology/wearables"/>
    <n v="2.2000000000000001E-3"/>
    <n v="26.25"/>
    <x v="2"/>
    <x v="8"/>
    <x v="712"/>
    <d v="2016-02-14T16:20:32"/>
  </r>
  <r>
    <x v="2"/>
    <x v="13"/>
    <s v="EUR"/>
    <n v="1465130532"/>
    <n v="1462538532"/>
    <b v="0"/>
    <n v="1"/>
    <b v="0"/>
    <s v="technology/wearables"/>
    <n v="8.0000000000000002E-3"/>
    <n v="199"/>
    <x v="2"/>
    <x v="8"/>
    <x v="713"/>
    <d v="2016-06-05T12:42:12"/>
  </r>
  <r>
    <x v="2"/>
    <x v="0"/>
    <s v="USD"/>
    <n v="1488308082"/>
    <n v="1483124082"/>
    <b v="0"/>
    <n v="28"/>
    <b v="0"/>
    <s v="technology/wearables"/>
    <n v="0.14990000000000001"/>
    <n v="80.319999999999993"/>
    <x v="2"/>
    <x v="8"/>
    <x v="714"/>
    <d v="2017-02-28T18:54:42"/>
  </r>
  <r>
    <x v="2"/>
    <x v="0"/>
    <s v="USD"/>
    <n v="1446693040"/>
    <n v="1443233440"/>
    <b v="0"/>
    <n v="12"/>
    <b v="0"/>
    <s v="technology/wearables"/>
    <n v="5.0500000000000003E-2"/>
    <n v="115.75"/>
    <x v="2"/>
    <x v="8"/>
    <x v="715"/>
    <d v="2015-11-05T03:10:40"/>
  </r>
  <r>
    <x v="2"/>
    <x v="0"/>
    <s v="USD"/>
    <n v="1417392000"/>
    <n v="1414511307"/>
    <b v="0"/>
    <n v="16"/>
    <b v="0"/>
    <s v="technology/wearables"/>
    <n v="0.1021"/>
    <n v="44.69"/>
    <x v="2"/>
    <x v="8"/>
    <x v="716"/>
    <d v="2014-12-01T00:00:00"/>
  </r>
  <r>
    <x v="2"/>
    <x v="0"/>
    <s v="USD"/>
    <n v="1409949002"/>
    <n v="1407357002"/>
    <b v="0"/>
    <n v="4"/>
    <b v="0"/>
    <s v="technology/wearables"/>
    <n v="3.0999999999999999E-3"/>
    <n v="76.25"/>
    <x v="2"/>
    <x v="8"/>
    <x v="717"/>
    <d v="2014-09-05T20:30:02"/>
  </r>
  <r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x v="2"/>
    <x v="0"/>
    <s v="USD"/>
    <n v="1456189076"/>
    <n v="1454979476"/>
    <b v="0"/>
    <n v="10"/>
    <b v="0"/>
    <s v="technology/wearables"/>
    <n v="1.29E-2"/>
    <n v="19.399999999999999"/>
    <x v="2"/>
    <x v="8"/>
    <x v="719"/>
    <d v="2016-02-23T00:57:56"/>
  </r>
  <r>
    <x v="0"/>
    <x v="0"/>
    <s v="USD"/>
    <n v="1327851291"/>
    <n v="1325432091"/>
    <b v="0"/>
    <n v="41"/>
    <b v="1"/>
    <s v="publishing/nonfiction"/>
    <n v="1.4395"/>
    <n v="66.709999999999994"/>
    <x v="3"/>
    <x v="9"/>
    <x v="720"/>
    <d v="2012-01-29T15:34:51"/>
  </r>
  <r>
    <x v="0"/>
    <x v="0"/>
    <s v="USD"/>
    <n v="1406900607"/>
    <n v="1403012607"/>
    <b v="0"/>
    <n v="119"/>
    <b v="1"/>
    <s v="publishing/nonfiction"/>
    <n v="1.2211000000000001"/>
    <n v="84.14"/>
    <x v="3"/>
    <x v="9"/>
    <x v="721"/>
    <d v="2014-08-01T13:43:27"/>
  </r>
  <r>
    <x v="0"/>
    <x v="0"/>
    <s v="USD"/>
    <n v="1333909178"/>
    <n v="1331320778"/>
    <b v="0"/>
    <n v="153"/>
    <b v="1"/>
    <s v="publishing/nonfiction"/>
    <n v="1.3202"/>
    <n v="215.73"/>
    <x v="3"/>
    <x v="9"/>
    <x v="722"/>
    <d v="2012-04-08T18:19:38"/>
  </r>
  <r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x v="0"/>
    <x v="0"/>
    <s v="USD"/>
    <n v="1309447163"/>
    <n v="1306855163"/>
    <b v="0"/>
    <n v="143"/>
    <b v="1"/>
    <s v="publishing/nonfiction"/>
    <n v="1.0547"/>
    <n v="51.63"/>
    <x v="3"/>
    <x v="9"/>
    <x v="724"/>
    <d v="2011-06-30T15:19:23"/>
  </r>
  <r>
    <x v="0"/>
    <x v="0"/>
    <s v="USD"/>
    <n v="1450018912"/>
    <n v="1447426912"/>
    <b v="0"/>
    <n v="140"/>
    <b v="1"/>
    <s v="publishing/nonfiction"/>
    <n v="1.0035000000000001"/>
    <n v="143.36000000000001"/>
    <x v="3"/>
    <x v="9"/>
    <x v="725"/>
    <d v="2015-12-13T15:01:52"/>
  </r>
  <r>
    <x v="0"/>
    <x v="0"/>
    <s v="USD"/>
    <n v="1365728487"/>
    <n v="1363136487"/>
    <b v="0"/>
    <n v="35"/>
    <b v="1"/>
    <s v="publishing/nonfiction"/>
    <n v="1.014"/>
    <n v="72.430000000000007"/>
    <x v="3"/>
    <x v="9"/>
    <x v="726"/>
    <d v="2013-04-12T01:01:27"/>
  </r>
  <r>
    <x v="0"/>
    <x v="0"/>
    <s v="USD"/>
    <n v="1358198400"/>
    <n v="1354580949"/>
    <b v="0"/>
    <n v="149"/>
    <b v="1"/>
    <s v="publishing/nonfiction"/>
    <n v="1.5550999999999999"/>
    <n v="36.53"/>
    <x v="3"/>
    <x v="9"/>
    <x v="727"/>
    <d v="2013-01-14T21:20:00"/>
  </r>
  <r>
    <x v="0"/>
    <x v="0"/>
    <s v="USD"/>
    <n v="1313957157"/>
    <n v="1310069157"/>
    <b v="0"/>
    <n v="130"/>
    <b v="1"/>
    <s v="publishing/nonfiction"/>
    <n v="1.0557000000000001"/>
    <n v="60.9"/>
    <x v="3"/>
    <x v="9"/>
    <x v="728"/>
    <d v="2011-08-21T20:05:57"/>
  </r>
  <r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x v="0"/>
    <x v="0"/>
    <s v="USD"/>
    <n v="1323280391"/>
    <n v="1320688391"/>
    <b v="0"/>
    <n v="265"/>
    <b v="1"/>
    <s v="publishing/nonfiction"/>
    <n v="1.3219000000000001"/>
    <n v="99.77"/>
    <x v="3"/>
    <x v="9"/>
    <x v="730"/>
    <d v="2011-12-07T17:53:11"/>
  </r>
  <r>
    <x v="0"/>
    <x v="0"/>
    <s v="USD"/>
    <n v="1327212000"/>
    <n v="1322852747"/>
    <b v="0"/>
    <n v="71"/>
    <b v="1"/>
    <s v="publishing/nonfiction"/>
    <n v="1.26"/>
    <n v="88.73"/>
    <x v="3"/>
    <x v="9"/>
    <x v="731"/>
    <d v="2012-01-22T06:00:00"/>
  </r>
  <r>
    <x v="0"/>
    <x v="1"/>
    <s v="GBP"/>
    <n v="1380449461"/>
    <n v="1375265461"/>
    <b v="0"/>
    <n v="13"/>
    <b v="1"/>
    <s v="publishing/nonfiction"/>
    <n v="1.6"/>
    <n v="4.92"/>
    <x v="3"/>
    <x v="9"/>
    <x v="732"/>
    <d v="2013-09-29T10:11:01"/>
  </r>
  <r>
    <x v="0"/>
    <x v="1"/>
    <s v="GBP"/>
    <n v="1387533892"/>
    <n v="1384941892"/>
    <b v="0"/>
    <n v="169"/>
    <b v="1"/>
    <s v="publishing/nonfiction"/>
    <n v="1.2048000000000001"/>
    <n v="17.82"/>
    <x v="3"/>
    <x v="9"/>
    <x v="733"/>
    <d v="2013-12-20T10:04:52"/>
  </r>
  <r>
    <x v="0"/>
    <x v="5"/>
    <s v="CAD"/>
    <n v="1431147600"/>
    <n v="1428465420"/>
    <b v="0"/>
    <n v="57"/>
    <b v="1"/>
    <s v="publishing/nonfiction"/>
    <n v="1.2553000000000001"/>
    <n v="187.19"/>
    <x v="3"/>
    <x v="9"/>
    <x v="734"/>
    <d v="2015-05-09T05:00:00"/>
  </r>
  <r>
    <x v="0"/>
    <x v="0"/>
    <s v="USD"/>
    <n v="1417653540"/>
    <n v="1414975346"/>
    <b v="0"/>
    <n v="229"/>
    <b v="1"/>
    <s v="publishing/nonfiction"/>
    <n v="1.1440999999999999"/>
    <n v="234.81"/>
    <x v="3"/>
    <x v="9"/>
    <x v="735"/>
    <d v="2014-12-04T00:39:00"/>
  </r>
  <r>
    <x v="0"/>
    <x v="0"/>
    <s v="USD"/>
    <n v="1385009940"/>
    <n v="1383327440"/>
    <b v="0"/>
    <n v="108"/>
    <b v="1"/>
    <s v="publishing/nonfiction"/>
    <n v="3.1514000000000002"/>
    <n v="105.05"/>
    <x v="3"/>
    <x v="9"/>
    <x v="736"/>
    <d v="2013-11-21T04:59:00"/>
  </r>
  <r>
    <x v="0"/>
    <x v="0"/>
    <s v="USD"/>
    <n v="1392408000"/>
    <n v="1390890987"/>
    <b v="0"/>
    <n v="108"/>
    <b v="1"/>
    <s v="publishing/nonfiction"/>
    <n v="1.224"/>
    <n v="56.67"/>
    <x v="3"/>
    <x v="9"/>
    <x v="737"/>
    <d v="2014-02-14T20:00:00"/>
  </r>
  <r>
    <x v="0"/>
    <x v="0"/>
    <s v="USD"/>
    <n v="1417409940"/>
    <n v="1414765794"/>
    <b v="0"/>
    <n v="41"/>
    <b v="1"/>
    <s v="publishing/nonfiction"/>
    <n v="1.0672999999999999"/>
    <n v="39.049999999999997"/>
    <x v="3"/>
    <x v="9"/>
    <x v="738"/>
    <d v="2014-12-01T04:59:00"/>
  </r>
  <r>
    <x v="0"/>
    <x v="0"/>
    <s v="USD"/>
    <n v="1407758629"/>
    <n v="1404907429"/>
    <b v="0"/>
    <n v="139"/>
    <b v="1"/>
    <s v="publishing/nonfiction"/>
    <n v="1.5832999999999999"/>
    <n v="68.349999999999994"/>
    <x v="3"/>
    <x v="9"/>
    <x v="739"/>
    <d v="2014-08-11T12:03:49"/>
  </r>
  <r>
    <x v="0"/>
    <x v="0"/>
    <s v="USD"/>
    <n v="1434857482"/>
    <n v="1433647882"/>
    <b v="0"/>
    <n v="19"/>
    <b v="1"/>
    <s v="publishing/nonfiction"/>
    <n v="1.0740000000000001"/>
    <n v="169.58"/>
    <x v="3"/>
    <x v="9"/>
    <x v="740"/>
    <d v="2015-06-21T03:31:22"/>
  </r>
  <r>
    <x v="0"/>
    <x v="0"/>
    <s v="USD"/>
    <n v="1370964806"/>
    <n v="1367940806"/>
    <b v="0"/>
    <n v="94"/>
    <b v="1"/>
    <s v="publishing/nonfiction"/>
    <n v="1.0226"/>
    <n v="141.41999999999999"/>
    <x v="3"/>
    <x v="9"/>
    <x v="741"/>
    <d v="2013-06-11T15:33:26"/>
  </r>
  <r>
    <x v="0"/>
    <x v="0"/>
    <s v="USD"/>
    <n v="1395435712"/>
    <n v="1392847312"/>
    <b v="0"/>
    <n v="23"/>
    <b v="1"/>
    <s v="publishing/nonfiction"/>
    <n v="1.1071"/>
    <n v="67.39"/>
    <x v="3"/>
    <x v="9"/>
    <x v="742"/>
    <d v="2014-03-21T21:01:52"/>
  </r>
  <r>
    <x v="0"/>
    <x v="0"/>
    <s v="USD"/>
    <n v="1334610000"/>
    <n v="1332435685"/>
    <b v="0"/>
    <n v="15"/>
    <b v="1"/>
    <s v="publishing/nonfiction"/>
    <n v="1.48"/>
    <n v="54.27"/>
    <x v="3"/>
    <x v="9"/>
    <x v="743"/>
    <d v="2012-04-16T21:00:00"/>
  </r>
  <r>
    <x v="0"/>
    <x v="0"/>
    <s v="USD"/>
    <n v="1355439503"/>
    <n v="1352847503"/>
    <b v="0"/>
    <n v="62"/>
    <b v="1"/>
    <s v="publishing/nonfiction"/>
    <n v="1.0232000000000001"/>
    <n v="82.52"/>
    <x v="3"/>
    <x v="9"/>
    <x v="744"/>
    <d v="2012-12-13T22:58:23"/>
  </r>
  <r>
    <x v="0"/>
    <x v="0"/>
    <s v="USD"/>
    <n v="1367588645"/>
    <n v="1364996645"/>
    <b v="0"/>
    <n v="74"/>
    <b v="1"/>
    <s v="publishing/nonfiction"/>
    <n v="1.7909999999999999"/>
    <n v="53.73"/>
    <x v="3"/>
    <x v="9"/>
    <x v="745"/>
    <d v="2013-05-03T13:44:05"/>
  </r>
  <r>
    <x v="0"/>
    <x v="0"/>
    <s v="USD"/>
    <n v="1348372740"/>
    <n v="1346806909"/>
    <b v="0"/>
    <n v="97"/>
    <b v="1"/>
    <s v="publishing/nonfiction"/>
    <n v="1.1108"/>
    <n v="34.21"/>
    <x v="3"/>
    <x v="9"/>
    <x v="746"/>
    <d v="2012-09-23T03:59:00"/>
  </r>
  <r>
    <x v="0"/>
    <x v="9"/>
    <s v="EUR"/>
    <n v="1421319240"/>
    <n v="1418649019"/>
    <b v="0"/>
    <n v="55"/>
    <b v="1"/>
    <s v="publishing/nonfiction"/>
    <n v="1.0004"/>
    <n v="127.33"/>
    <x v="3"/>
    <x v="9"/>
    <x v="747"/>
    <d v="2015-01-15T10:54:00"/>
  </r>
  <r>
    <x v="0"/>
    <x v="0"/>
    <s v="USD"/>
    <n v="1407701966"/>
    <n v="1405109966"/>
    <b v="0"/>
    <n v="44"/>
    <b v="1"/>
    <s v="publishing/nonfiction"/>
    <n v="1.0024999999999999"/>
    <n v="45.57"/>
    <x v="3"/>
    <x v="9"/>
    <x v="748"/>
    <d v="2014-08-10T20:19:26"/>
  </r>
  <r>
    <x v="0"/>
    <x v="0"/>
    <s v="USD"/>
    <n v="1485642930"/>
    <n v="1483050930"/>
    <b v="0"/>
    <n v="110"/>
    <b v="1"/>
    <s v="publishing/nonfiction"/>
    <n v="1.0556000000000001"/>
    <n v="95.96"/>
    <x v="3"/>
    <x v="9"/>
    <x v="749"/>
    <d v="2017-01-28T22:35:30"/>
  </r>
  <r>
    <x v="0"/>
    <x v="0"/>
    <s v="USD"/>
    <n v="1361739872"/>
    <n v="1359147872"/>
    <b v="0"/>
    <n v="59"/>
    <b v="1"/>
    <s v="publishing/nonfiction"/>
    <n v="1.0259"/>
    <n v="77.27"/>
    <x v="3"/>
    <x v="9"/>
    <x v="750"/>
    <d v="2013-02-24T21:04:32"/>
  </r>
  <r>
    <x v="0"/>
    <x v="0"/>
    <s v="USD"/>
    <n v="1312470475"/>
    <n v="1308496075"/>
    <b v="0"/>
    <n v="62"/>
    <b v="1"/>
    <s v="publishing/nonfiction"/>
    <n v="1.1850000000000001"/>
    <n v="57.34"/>
    <x v="3"/>
    <x v="9"/>
    <x v="751"/>
    <d v="2011-08-04T15:07:55"/>
  </r>
  <r>
    <x v="0"/>
    <x v="2"/>
    <s v="AUD"/>
    <n v="1476615600"/>
    <n v="1474884417"/>
    <b v="0"/>
    <n v="105"/>
    <b v="1"/>
    <s v="publishing/nonfiction"/>
    <n v="1.117"/>
    <n v="53.19"/>
    <x v="3"/>
    <x v="9"/>
    <x v="752"/>
    <d v="2016-10-16T11:00:00"/>
  </r>
  <r>
    <x v="0"/>
    <x v="0"/>
    <s v="USD"/>
    <n v="1423922991"/>
    <n v="1421330991"/>
    <b v="0"/>
    <n v="26"/>
    <b v="1"/>
    <s v="publishing/nonfiction"/>
    <n v="1.28"/>
    <n v="492.31"/>
    <x v="3"/>
    <x v="9"/>
    <x v="753"/>
    <d v="2015-02-14T14:09:51"/>
  </r>
  <r>
    <x v="0"/>
    <x v="0"/>
    <s v="USD"/>
    <n v="1357408721"/>
    <n v="1354816721"/>
    <b v="0"/>
    <n v="49"/>
    <b v="1"/>
    <s v="publishing/nonfiction"/>
    <n v="1.0375000000000001"/>
    <n v="42.35"/>
    <x v="3"/>
    <x v="9"/>
    <x v="754"/>
    <d v="2013-01-05T17:58:41"/>
  </r>
  <r>
    <x v="0"/>
    <x v="0"/>
    <s v="USD"/>
    <n v="1369010460"/>
    <n v="1366381877"/>
    <b v="0"/>
    <n v="68"/>
    <b v="1"/>
    <s v="publishing/nonfiction"/>
    <n v="1.0190999999999999"/>
    <n v="37.47"/>
    <x v="3"/>
    <x v="9"/>
    <x v="755"/>
    <d v="2013-05-20T00:41:00"/>
  </r>
  <r>
    <x v="0"/>
    <x v="0"/>
    <s v="USD"/>
    <n v="1303147459"/>
    <n v="1297880659"/>
    <b v="0"/>
    <n v="22"/>
    <b v="1"/>
    <s v="publishing/nonfiction"/>
    <n v="1.1771"/>
    <n v="37.450000000000003"/>
    <x v="3"/>
    <x v="9"/>
    <x v="756"/>
    <d v="2011-04-18T17:24:19"/>
  </r>
  <r>
    <x v="0"/>
    <x v="0"/>
    <s v="USD"/>
    <n v="1354756714"/>
    <n v="1353547114"/>
    <b v="0"/>
    <n v="18"/>
    <b v="1"/>
    <s v="publishing/nonfiction"/>
    <n v="2.38"/>
    <n v="33.06"/>
    <x v="3"/>
    <x v="9"/>
    <x v="757"/>
    <d v="2012-12-06T01:18:34"/>
  </r>
  <r>
    <x v="0"/>
    <x v="0"/>
    <s v="USD"/>
    <n v="1286568268"/>
    <n v="1283976268"/>
    <b v="0"/>
    <n v="19"/>
    <b v="1"/>
    <s v="publishing/nonfiction"/>
    <n v="1.02"/>
    <n v="134.21"/>
    <x v="3"/>
    <x v="9"/>
    <x v="758"/>
    <d v="2010-10-08T20:04:28"/>
  </r>
  <r>
    <x v="0"/>
    <x v="1"/>
    <s v="GBP"/>
    <n v="1404892539"/>
    <n v="1401436539"/>
    <b v="0"/>
    <n v="99"/>
    <b v="1"/>
    <s v="publishing/nonfiction"/>
    <n v="1.0192000000000001"/>
    <n v="51.47"/>
    <x v="3"/>
    <x v="9"/>
    <x v="759"/>
    <d v="2014-07-09T07:55:39"/>
  </r>
  <r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x v="2"/>
    <x v="0"/>
    <s v="USD"/>
    <n v="1391364126"/>
    <n v="1388772126"/>
    <b v="0"/>
    <n v="6"/>
    <b v="0"/>
    <s v="publishing/fiction"/>
    <n v="4.7E-2"/>
    <n v="39.17"/>
    <x v="3"/>
    <x v="10"/>
    <x v="761"/>
    <d v="2014-02-02T18:02:06"/>
  </r>
  <r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x v="2"/>
    <x v="1"/>
    <s v="GBP"/>
    <n v="1376563408"/>
    <n v="1373971408"/>
    <b v="0"/>
    <n v="1"/>
    <b v="0"/>
    <s v="publishing/fiction"/>
    <n v="1.1999999999999999E-3"/>
    <n v="5"/>
    <x v="3"/>
    <x v="10"/>
    <x v="763"/>
    <d v="2013-08-15T10:43:28"/>
  </r>
  <r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x v="2"/>
    <x v="0"/>
    <s v="USD"/>
    <n v="1413723684"/>
    <n v="1411131684"/>
    <b v="0"/>
    <n v="44"/>
    <b v="0"/>
    <s v="publishing/fiction"/>
    <n v="0.36009999999999998"/>
    <n v="57.3"/>
    <x v="3"/>
    <x v="10"/>
    <x v="765"/>
    <d v="2014-10-19T13:01:24"/>
  </r>
  <r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x v="2"/>
    <x v="0"/>
    <s v="USD"/>
    <n v="1388102094"/>
    <n v="1385510094"/>
    <b v="0"/>
    <n v="52"/>
    <b v="0"/>
    <s v="publishing/fiction"/>
    <n v="0.41399999999999998"/>
    <n v="31.85"/>
    <x v="3"/>
    <x v="10"/>
    <x v="769"/>
    <d v="2013-12-26T23:54:54"/>
  </r>
  <r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x v="2"/>
    <x v="0"/>
    <s v="USD"/>
    <n v="1454183202"/>
    <n v="1449863202"/>
    <b v="0"/>
    <n v="1"/>
    <b v="0"/>
    <s v="publishing/fiction"/>
    <n v="2.9999999999999997E-4"/>
    <n v="10"/>
    <x v="3"/>
    <x v="10"/>
    <x v="771"/>
    <d v="2016-01-30T19:46:42"/>
  </r>
  <r>
    <x v="2"/>
    <x v="0"/>
    <s v="USD"/>
    <n v="1257047940"/>
    <n v="1252718519"/>
    <b v="0"/>
    <n v="1"/>
    <b v="0"/>
    <s v="publishing/fiction"/>
    <n v="3.3300000000000003E-2"/>
    <n v="50"/>
    <x v="3"/>
    <x v="10"/>
    <x v="772"/>
    <d v="2009-11-01T03:59:00"/>
  </r>
  <r>
    <x v="2"/>
    <x v="1"/>
    <s v="GBP"/>
    <n v="1431298860"/>
    <n v="1428341985"/>
    <b v="0"/>
    <n v="2"/>
    <b v="0"/>
    <s v="publishing/fiction"/>
    <n v="8.5000000000000006E-3"/>
    <n v="16"/>
    <x v="3"/>
    <x v="10"/>
    <x v="773"/>
    <d v="2015-05-10T23:01:00"/>
  </r>
  <r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x v="2"/>
    <x v="0"/>
    <s v="USD"/>
    <n v="1444539600"/>
    <n v="1441297645"/>
    <b v="0"/>
    <n v="57"/>
    <b v="0"/>
    <s v="publishing/fiction"/>
    <n v="0.51400000000000001"/>
    <n v="63.12"/>
    <x v="3"/>
    <x v="10"/>
    <x v="776"/>
    <d v="2015-10-11T05:00:00"/>
  </r>
  <r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x v="2"/>
    <x v="0"/>
    <s v="USD"/>
    <n v="1287115200"/>
    <n v="1284567905"/>
    <b v="0"/>
    <n v="6"/>
    <b v="0"/>
    <s v="publishing/fiction"/>
    <n v="2.6700000000000002E-2"/>
    <n v="66.67"/>
    <x v="3"/>
    <x v="10"/>
    <x v="779"/>
    <d v="2010-10-15T04:00:00"/>
  </r>
  <r>
    <x v="0"/>
    <x v="0"/>
    <s v="USD"/>
    <n v="1304439025"/>
    <n v="1301847025"/>
    <b v="0"/>
    <n v="27"/>
    <b v="1"/>
    <s v="music/rock"/>
    <n v="1.04"/>
    <n v="38.520000000000003"/>
    <x v="4"/>
    <x v="11"/>
    <x v="780"/>
    <d v="2011-05-03T16:10:25"/>
  </r>
  <r>
    <x v="0"/>
    <x v="0"/>
    <s v="USD"/>
    <n v="1370649674"/>
    <n v="1368057674"/>
    <b v="0"/>
    <n v="25"/>
    <b v="1"/>
    <s v="music/rock"/>
    <n v="1.3314999999999999"/>
    <n v="42.61"/>
    <x v="4"/>
    <x v="11"/>
    <x v="781"/>
    <d v="2013-06-08T00:01:14"/>
  </r>
  <r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x v="0"/>
    <x v="0"/>
    <s v="USD"/>
    <n v="1335564000"/>
    <n v="1332182049"/>
    <b v="0"/>
    <n v="35"/>
    <b v="1"/>
    <s v="music/rock"/>
    <n v="1.4813000000000001"/>
    <n v="63.49"/>
    <x v="4"/>
    <x v="11"/>
    <x v="783"/>
    <d v="2012-04-27T22:00:00"/>
  </r>
  <r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x v="0"/>
    <x v="0"/>
    <s v="USD"/>
    <n v="1362060915"/>
    <n v="1359468915"/>
    <b v="0"/>
    <n v="29"/>
    <b v="1"/>
    <s v="music/rock"/>
    <n v="1.8063"/>
    <n v="31.14"/>
    <x v="4"/>
    <x v="11"/>
    <x v="785"/>
    <d v="2013-02-28T14:15:15"/>
  </r>
  <r>
    <x v="0"/>
    <x v="0"/>
    <s v="USD"/>
    <n v="1336751220"/>
    <n v="1331774434"/>
    <b v="0"/>
    <n v="44"/>
    <b v="1"/>
    <s v="music/rock"/>
    <n v="1.4279999999999999"/>
    <n v="162.27000000000001"/>
    <x v="4"/>
    <x v="11"/>
    <x v="786"/>
    <d v="2012-05-11T15:47:00"/>
  </r>
  <r>
    <x v="0"/>
    <x v="0"/>
    <s v="USD"/>
    <n v="1383318226"/>
    <n v="1380726226"/>
    <b v="0"/>
    <n v="17"/>
    <b v="1"/>
    <s v="music/rock"/>
    <n v="1.1416999999999999"/>
    <n v="80.59"/>
    <x v="4"/>
    <x v="11"/>
    <x v="787"/>
    <d v="2013-11-01T15:03:46"/>
  </r>
  <r>
    <x v="0"/>
    <x v="0"/>
    <s v="USD"/>
    <n v="1341633540"/>
    <n v="1338336588"/>
    <b v="0"/>
    <n v="34"/>
    <b v="1"/>
    <s v="music/rock"/>
    <n v="2.0350999999999999"/>
    <n v="59.85"/>
    <x v="4"/>
    <x v="11"/>
    <x v="788"/>
    <d v="2012-07-07T03:59:00"/>
  </r>
  <r>
    <x v="0"/>
    <x v="0"/>
    <s v="USD"/>
    <n v="1358755140"/>
    <n v="1357187280"/>
    <b v="0"/>
    <n v="14"/>
    <b v="1"/>
    <s v="music/rock"/>
    <n v="1.0941000000000001"/>
    <n v="132.86000000000001"/>
    <x v="4"/>
    <x v="11"/>
    <x v="789"/>
    <d v="2013-01-21T07:59:00"/>
  </r>
  <r>
    <x v="0"/>
    <x v="0"/>
    <s v="USD"/>
    <n v="1359680939"/>
    <n v="1357088939"/>
    <b v="0"/>
    <n v="156"/>
    <b v="1"/>
    <s v="music/rock"/>
    <n v="1.4437"/>
    <n v="92.55"/>
    <x v="4"/>
    <x v="11"/>
    <x v="790"/>
    <d v="2013-02-01T01:08:59"/>
  </r>
  <r>
    <x v="0"/>
    <x v="0"/>
    <s v="USD"/>
    <n v="1384322340"/>
    <n v="1381430646"/>
    <b v="0"/>
    <n v="128"/>
    <b v="1"/>
    <s v="music/rock"/>
    <n v="1.0387"/>
    <n v="60.86"/>
    <x v="4"/>
    <x v="11"/>
    <x v="791"/>
    <d v="2013-11-13T05:59:00"/>
  </r>
  <r>
    <x v="0"/>
    <x v="0"/>
    <s v="USD"/>
    <n v="1383861483"/>
    <n v="1381265883"/>
    <b v="0"/>
    <n v="60"/>
    <b v="1"/>
    <s v="music/rock"/>
    <n v="1.0044"/>
    <n v="41.85"/>
    <x v="4"/>
    <x v="11"/>
    <x v="792"/>
    <d v="2013-11-07T21:58:03"/>
  </r>
  <r>
    <x v="0"/>
    <x v="0"/>
    <s v="USD"/>
    <n v="1372827540"/>
    <n v="1371491244"/>
    <b v="0"/>
    <n v="32"/>
    <b v="1"/>
    <s v="music/rock"/>
    <n v="1.0278"/>
    <n v="88.33"/>
    <x v="4"/>
    <x v="11"/>
    <x v="793"/>
    <d v="2013-07-03T04:59:00"/>
  </r>
  <r>
    <x v="0"/>
    <x v="0"/>
    <s v="USD"/>
    <n v="1315242360"/>
    <n v="1310438737"/>
    <b v="0"/>
    <n v="53"/>
    <b v="1"/>
    <s v="music/rock"/>
    <n v="1.0530999999999999"/>
    <n v="158.96"/>
    <x v="4"/>
    <x v="11"/>
    <x v="794"/>
    <d v="2011-09-05T17:06:00"/>
  </r>
  <r>
    <x v="0"/>
    <x v="0"/>
    <s v="USD"/>
    <n v="1333774740"/>
    <n v="1330094566"/>
    <b v="0"/>
    <n v="184"/>
    <b v="1"/>
    <s v="music/rock"/>
    <n v="1.1178999999999999"/>
    <n v="85.05"/>
    <x v="4"/>
    <x v="11"/>
    <x v="795"/>
    <d v="2012-04-07T04:59:00"/>
  </r>
  <r>
    <x v="0"/>
    <x v="0"/>
    <s v="USD"/>
    <n v="1379279400"/>
    <n v="1376687485"/>
    <b v="0"/>
    <n v="90"/>
    <b v="1"/>
    <s v="music/rock"/>
    <n v="1.0135000000000001"/>
    <n v="112.61"/>
    <x v="4"/>
    <x v="11"/>
    <x v="796"/>
    <d v="2013-09-15T21:10:00"/>
  </r>
  <r>
    <x v="0"/>
    <x v="0"/>
    <s v="USD"/>
    <n v="1335672000"/>
    <n v="1332978688"/>
    <b v="0"/>
    <n v="71"/>
    <b v="1"/>
    <s v="music/rock"/>
    <n v="1.0752999999999999"/>
    <n v="45.44"/>
    <x v="4"/>
    <x v="11"/>
    <x v="797"/>
    <d v="2012-04-29T04:00:00"/>
  </r>
  <r>
    <x v="0"/>
    <x v="0"/>
    <s v="USD"/>
    <n v="1412086187"/>
    <n v="1409494187"/>
    <b v="0"/>
    <n v="87"/>
    <b v="1"/>
    <s v="music/rock"/>
    <n v="1.1489"/>
    <n v="46.22"/>
    <x v="4"/>
    <x v="11"/>
    <x v="798"/>
    <d v="2014-09-30T14:09:47"/>
  </r>
  <r>
    <x v="0"/>
    <x v="0"/>
    <s v="USD"/>
    <n v="1335542446"/>
    <n v="1332950446"/>
    <b v="0"/>
    <n v="28"/>
    <b v="1"/>
    <s v="music/rock"/>
    <n v="1.0002"/>
    <n v="178.61"/>
    <x v="4"/>
    <x v="11"/>
    <x v="799"/>
    <d v="2012-04-27T16:00:46"/>
  </r>
  <r>
    <x v="0"/>
    <x v="1"/>
    <s v="GBP"/>
    <n v="1410431054"/>
    <n v="1407839054"/>
    <b v="0"/>
    <n v="56"/>
    <b v="1"/>
    <s v="music/rock"/>
    <n v="1.5213000000000001"/>
    <n v="40.75"/>
    <x v="4"/>
    <x v="11"/>
    <x v="800"/>
    <d v="2014-09-11T10:24:14"/>
  </r>
  <r>
    <x v="0"/>
    <x v="0"/>
    <s v="USD"/>
    <n v="1309547120"/>
    <n v="1306955120"/>
    <b v="0"/>
    <n v="51"/>
    <b v="1"/>
    <s v="music/rock"/>
    <n v="1.1152"/>
    <n v="43.73"/>
    <x v="4"/>
    <x v="11"/>
    <x v="801"/>
    <d v="2011-07-01T19:05:20"/>
  </r>
  <r>
    <x v="0"/>
    <x v="0"/>
    <s v="USD"/>
    <n v="1347854700"/>
    <n v="1343867524"/>
    <b v="0"/>
    <n v="75"/>
    <b v="1"/>
    <s v="music/rock"/>
    <n v="1.0133000000000001"/>
    <n v="81.069999999999993"/>
    <x v="4"/>
    <x v="11"/>
    <x v="802"/>
    <d v="2012-09-17T04:05:00"/>
  </r>
  <r>
    <x v="0"/>
    <x v="0"/>
    <s v="USD"/>
    <n v="1306630800"/>
    <n v="1304376478"/>
    <b v="0"/>
    <n v="38"/>
    <b v="1"/>
    <s v="music/rock"/>
    <n v="1.2325999999999999"/>
    <n v="74.61"/>
    <x v="4"/>
    <x v="11"/>
    <x v="803"/>
    <d v="2011-05-29T01:00:00"/>
  </r>
  <r>
    <x v="0"/>
    <x v="0"/>
    <s v="USD"/>
    <n v="1311393540"/>
    <n v="1309919526"/>
    <b v="0"/>
    <n v="18"/>
    <b v="1"/>
    <s v="music/rock"/>
    <n v="1"/>
    <n v="305.56"/>
    <x v="4"/>
    <x v="11"/>
    <x v="804"/>
    <d v="2011-07-23T03:59:00"/>
  </r>
  <r>
    <x v="0"/>
    <x v="0"/>
    <s v="USD"/>
    <n v="1310857200"/>
    <n v="1306525512"/>
    <b v="0"/>
    <n v="54"/>
    <b v="1"/>
    <s v="music/rock"/>
    <n v="1.05"/>
    <n v="58.33"/>
    <x v="4"/>
    <x v="11"/>
    <x v="805"/>
    <d v="2011-07-16T23:00:00"/>
  </r>
  <r>
    <x v="0"/>
    <x v="0"/>
    <s v="USD"/>
    <n v="1315413339"/>
    <n v="1312821339"/>
    <b v="0"/>
    <n v="71"/>
    <b v="1"/>
    <s v="music/rock"/>
    <n v="1.0444"/>
    <n v="117.68"/>
    <x v="4"/>
    <x v="11"/>
    <x v="806"/>
    <d v="2011-09-07T16:35:39"/>
  </r>
  <r>
    <x v="0"/>
    <x v="0"/>
    <s v="USD"/>
    <n v="1488333600"/>
    <n v="1485270311"/>
    <b v="0"/>
    <n v="57"/>
    <b v="1"/>
    <s v="music/rock"/>
    <n v="1.0512999999999999"/>
    <n v="73.77"/>
    <x v="4"/>
    <x v="11"/>
    <x v="807"/>
    <d v="2017-03-01T02:00:00"/>
  </r>
  <r>
    <x v="0"/>
    <x v="5"/>
    <s v="CAD"/>
    <n v="1419224340"/>
    <n v="1416363886"/>
    <b v="0"/>
    <n v="43"/>
    <b v="1"/>
    <s v="music/rock"/>
    <n v="1"/>
    <n v="104.65"/>
    <x v="4"/>
    <x v="11"/>
    <x v="808"/>
    <d v="2014-12-22T04:59:00"/>
  </r>
  <r>
    <x v="0"/>
    <x v="0"/>
    <s v="USD"/>
    <n v="1390161630"/>
    <n v="1387569630"/>
    <b v="0"/>
    <n v="52"/>
    <b v="1"/>
    <s v="music/rock"/>
    <n v="1.0378000000000001"/>
    <n v="79.83"/>
    <x v="4"/>
    <x v="11"/>
    <x v="809"/>
    <d v="2014-01-19T20:00:30"/>
  </r>
  <r>
    <x v="0"/>
    <x v="0"/>
    <s v="USD"/>
    <n v="1346462462"/>
    <n v="1343870462"/>
    <b v="0"/>
    <n v="27"/>
    <b v="1"/>
    <s v="music/rock"/>
    <n v="1.05"/>
    <n v="58.33"/>
    <x v="4"/>
    <x v="11"/>
    <x v="810"/>
    <d v="2012-09-01T01:21:02"/>
  </r>
  <r>
    <x v="0"/>
    <x v="0"/>
    <s v="USD"/>
    <n v="1373475120"/>
    <n v="1371569202"/>
    <b v="0"/>
    <n v="12"/>
    <b v="1"/>
    <s v="music/rock"/>
    <n v="1.04"/>
    <n v="86.67"/>
    <x v="4"/>
    <x v="11"/>
    <x v="811"/>
    <d v="2013-07-10T16:52:00"/>
  </r>
  <r>
    <x v="0"/>
    <x v="0"/>
    <s v="USD"/>
    <n v="1362146280"/>
    <n v="1357604752"/>
    <b v="0"/>
    <n v="33"/>
    <b v="1"/>
    <s v="music/rock"/>
    <n v="1.5183"/>
    <n v="27.61"/>
    <x v="4"/>
    <x v="11"/>
    <x v="812"/>
    <d v="2013-03-01T13:58:00"/>
  </r>
  <r>
    <x v="0"/>
    <x v="0"/>
    <s v="USD"/>
    <n v="1342825365"/>
    <n v="1340233365"/>
    <b v="0"/>
    <n v="96"/>
    <b v="1"/>
    <s v="music/rock"/>
    <n v="1.6"/>
    <n v="25"/>
    <x v="4"/>
    <x v="11"/>
    <x v="813"/>
    <d v="2012-07-20T23:02:45"/>
  </r>
  <r>
    <x v="0"/>
    <x v="0"/>
    <s v="USD"/>
    <n v="1306865040"/>
    <n v="1305568201"/>
    <b v="0"/>
    <n v="28"/>
    <b v="1"/>
    <s v="music/rock"/>
    <n v="1.2729999999999999"/>
    <n v="45.46"/>
    <x v="4"/>
    <x v="11"/>
    <x v="814"/>
    <d v="2011-05-31T18:04:00"/>
  </r>
  <r>
    <x v="0"/>
    <x v="0"/>
    <s v="USD"/>
    <n v="1414879303"/>
    <n v="1412287303"/>
    <b v="0"/>
    <n v="43"/>
    <b v="1"/>
    <s v="music/rock"/>
    <n v="1.07"/>
    <n v="99.53"/>
    <x v="4"/>
    <x v="11"/>
    <x v="815"/>
    <d v="2014-11-01T22:01:43"/>
  </r>
  <r>
    <x v="0"/>
    <x v="0"/>
    <s v="USD"/>
    <n v="1365489000"/>
    <n v="1362776043"/>
    <b v="0"/>
    <n v="205"/>
    <b v="1"/>
    <s v="music/rock"/>
    <n v="1.1512"/>
    <n v="39.31"/>
    <x v="4"/>
    <x v="11"/>
    <x v="816"/>
    <d v="2013-04-09T06:30:00"/>
  </r>
  <r>
    <x v="0"/>
    <x v="0"/>
    <s v="USD"/>
    <n v="1331441940"/>
    <n v="1326810211"/>
    <b v="0"/>
    <n v="23"/>
    <b v="1"/>
    <s v="music/rock"/>
    <n v="1.3711"/>
    <n v="89.42"/>
    <x v="4"/>
    <x v="11"/>
    <x v="817"/>
    <d v="2012-03-11T04:59:00"/>
  </r>
  <r>
    <x v="0"/>
    <x v="0"/>
    <s v="USD"/>
    <n v="1344358860"/>
    <n v="1343682681"/>
    <b v="0"/>
    <n v="19"/>
    <b v="1"/>
    <s v="music/rock"/>
    <n v="1.5570999999999999"/>
    <n v="28.68"/>
    <x v="4"/>
    <x v="11"/>
    <x v="818"/>
    <d v="2012-08-07T17:01:00"/>
  </r>
  <r>
    <x v="0"/>
    <x v="0"/>
    <s v="USD"/>
    <n v="1387601040"/>
    <n v="1386806254"/>
    <b v="0"/>
    <n v="14"/>
    <b v="1"/>
    <s v="music/rock"/>
    <n v="1.0874999999999999"/>
    <n v="31.07"/>
    <x v="4"/>
    <x v="11"/>
    <x v="819"/>
    <d v="2013-12-21T04:44:00"/>
  </r>
  <r>
    <x v="0"/>
    <x v="0"/>
    <s v="USD"/>
    <n v="1402290000"/>
    <n v="1399666342"/>
    <b v="0"/>
    <n v="38"/>
    <b v="1"/>
    <s v="music/rock"/>
    <n v="1.3405"/>
    <n v="70.55"/>
    <x v="4"/>
    <x v="11"/>
    <x v="820"/>
    <d v="2014-06-09T05:00:00"/>
  </r>
  <r>
    <x v="0"/>
    <x v="0"/>
    <s v="USD"/>
    <n v="1430712060"/>
    <n v="1427753265"/>
    <b v="0"/>
    <n v="78"/>
    <b v="1"/>
    <s v="music/rock"/>
    <n v="1"/>
    <n v="224.13"/>
    <x v="4"/>
    <x v="11"/>
    <x v="821"/>
    <d v="2015-05-04T04:01:00"/>
  </r>
  <r>
    <x v="0"/>
    <x v="0"/>
    <s v="USD"/>
    <n v="1349477050"/>
    <n v="1346885050"/>
    <b v="0"/>
    <n v="69"/>
    <b v="1"/>
    <s v="music/rock"/>
    <n v="1.1917"/>
    <n v="51.81"/>
    <x v="4"/>
    <x v="11"/>
    <x v="822"/>
    <d v="2012-10-05T22:44:10"/>
  </r>
  <r>
    <x v="0"/>
    <x v="0"/>
    <s v="USD"/>
    <n v="1427062852"/>
    <n v="1424474452"/>
    <b v="0"/>
    <n v="33"/>
    <b v="1"/>
    <s v="music/rock"/>
    <n v="1.7949999999999999"/>
    <n v="43.52"/>
    <x v="4"/>
    <x v="11"/>
    <x v="823"/>
    <d v="2015-03-22T22:20:52"/>
  </r>
  <r>
    <x v="0"/>
    <x v="0"/>
    <s v="USD"/>
    <n v="1271573940"/>
    <n v="1268459318"/>
    <b v="0"/>
    <n v="54"/>
    <b v="1"/>
    <s v="music/rock"/>
    <n v="1.3438000000000001"/>
    <n v="39.82"/>
    <x v="4"/>
    <x v="11"/>
    <x v="824"/>
    <d v="2010-04-18T06:59:00"/>
  </r>
  <r>
    <x v="0"/>
    <x v="0"/>
    <s v="USD"/>
    <n v="1351495284"/>
    <n v="1349335284"/>
    <b v="0"/>
    <n v="99"/>
    <b v="1"/>
    <s v="music/rock"/>
    <n v="1.0043"/>
    <n v="126.81"/>
    <x v="4"/>
    <x v="11"/>
    <x v="825"/>
    <d v="2012-10-29T07:21:24"/>
  </r>
  <r>
    <x v="0"/>
    <x v="0"/>
    <s v="USD"/>
    <n v="1332719730"/>
    <n v="1330908930"/>
    <b v="0"/>
    <n v="49"/>
    <b v="1"/>
    <s v="music/rock"/>
    <n v="1.0145"/>
    <n v="113.88"/>
    <x v="4"/>
    <x v="11"/>
    <x v="826"/>
    <d v="2012-03-25T23:55:30"/>
  </r>
  <r>
    <x v="0"/>
    <x v="0"/>
    <s v="USD"/>
    <n v="1329248940"/>
    <n v="1326972107"/>
    <b v="0"/>
    <n v="11"/>
    <b v="1"/>
    <s v="music/rock"/>
    <n v="1.0333000000000001"/>
    <n v="28.18"/>
    <x v="4"/>
    <x v="11"/>
    <x v="827"/>
    <d v="2012-02-14T19:49:00"/>
  </r>
  <r>
    <x v="0"/>
    <x v="0"/>
    <s v="USD"/>
    <n v="1340641440"/>
    <n v="1339549982"/>
    <b v="0"/>
    <n v="38"/>
    <b v="1"/>
    <s v="music/rock"/>
    <n v="1.07"/>
    <n v="36.61"/>
    <x v="4"/>
    <x v="11"/>
    <x v="828"/>
    <d v="2012-06-25T16:24:00"/>
  </r>
  <r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x v="0"/>
    <x v="0"/>
    <s v="USD"/>
    <n v="1363952225"/>
    <n v="1361363825"/>
    <b v="0"/>
    <n v="32"/>
    <b v="1"/>
    <s v="music/rock"/>
    <n v="1.0783"/>
    <n v="60.66"/>
    <x v="4"/>
    <x v="11"/>
    <x v="830"/>
    <d v="2013-03-22T11:37:05"/>
  </r>
  <r>
    <x v="0"/>
    <x v="0"/>
    <s v="USD"/>
    <n v="1335540694"/>
    <n v="1332948694"/>
    <b v="0"/>
    <n v="20"/>
    <b v="1"/>
    <s v="music/rock"/>
    <n v="2.3332999999999999"/>
    <n v="175"/>
    <x v="4"/>
    <x v="11"/>
    <x v="831"/>
    <d v="2012-04-27T15:31:34"/>
  </r>
  <r>
    <x v="0"/>
    <x v="0"/>
    <s v="USD"/>
    <n v="1327133580"/>
    <n v="1321978335"/>
    <b v="0"/>
    <n v="154"/>
    <b v="1"/>
    <s v="music/rock"/>
    <n v="1.0061"/>
    <n v="97.99"/>
    <x v="4"/>
    <x v="11"/>
    <x v="832"/>
    <d v="2012-01-21T08:13:00"/>
  </r>
  <r>
    <x v="0"/>
    <x v="0"/>
    <s v="USD"/>
    <n v="1397941475"/>
    <n v="1395349475"/>
    <b v="0"/>
    <n v="41"/>
    <b v="1"/>
    <s v="music/rock"/>
    <n v="1.0166999999999999"/>
    <n v="148.78"/>
    <x v="4"/>
    <x v="11"/>
    <x v="833"/>
    <d v="2014-04-19T21:04:35"/>
  </r>
  <r>
    <x v="0"/>
    <x v="0"/>
    <s v="USD"/>
    <n v="1372651140"/>
    <n v="1369770292"/>
    <b v="0"/>
    <n v="75"/>
    <b v="1"/>
    <s v="music/rock"/>
    <n v="1.3102"/>
    <n v="96.08"/>
    <x v="4"/>
    <x v="11"/>
    <x v="834"/>
    <d v="2013-07-01T03:59:00"/>
  </r>
  <r>
    <x v="0"/>
    <x v="0"/>
    <s v="USD"/>
    <n v="1337396400"/>
    <n v="1333709958"/>
    <b v="0"/>
    <n v="40"/>
    <b v="1"/>
    <s v="music/rock"/>
    <n v="1.1725000000000001"/>
    <n v="58.63"/>
    <x v="4"/>
    <x v="11"/>
    <x v="835"/>
    <d v="2012-05-19T03:00:00"/>
  </r>
  <r>
    <x v="0"/>
    <x v="0"/>
    <s v="USD"/>
    <n v="1381108918"/>
    <n v="1378516918"/>
    <b v="0"/>
    <n v="46"/>
    <b v="1"/>
    <s v="music/rock"/>
    <n v="1.0093000000000001"/>
    <n v="109.71"/>
    <x v="4"/>
    <x v="11"/>
    <x v="836"/>
    <d v="2013-10-07T01:21:58"/>
  </r>
  <r>
    <x v="0"/>
    <x v="0"/>
    <s v="USD"/>
    <n v="1398988662"/>
    <n v="1396396662"/>
    <b v="0"/>
    <n v="62"/>
    <b v="1"/>
    <s v="music/rock"/>
    <n v="1.218"/>
    <n v="49.11"/>
    <x v="4"/>
    <x v="11"/>
    <x v="837"/>
    <d v="2014-05-01T23:57:42"/>
  </r>
  <r>
    <x v="0"/>
    <x v="0"/>
    <s v="USD"/>
    <n v="1326835985"/>
    <n v="1324243985"/>
    <b v="0"/>
    <n v="61"/>
    <b v="1"/>
    <s v="music/rock"/>
    <n v="1.454"/>
    <n v="47.67"/>
    <x v="4"/>
    <x v="11"/>
    <x v="838"/>
    <d v="2012-01-17T21:33:05"/>
  </r>
  <r>
    <x v="0"/>
    <x v="0"/>
    <s v="USD"/>
    <n v="1348337956"/>
    <n v="1345745956"/>
    <b v="0"/>
    <n v="96"/>
    <b v="1"/>
    <s v="music/rock"/>
    <n v="1.1661999999999999"/>
    <n v="60.74"/>
    <x v="4"/>
    <x v="11"/>
    <x v="839"/>
    <d v="2012-09-22T18:19:16"/>
  </r>
  <r>
    <x v="0"/>
    <x v="0"/>
    <s v="USD"/>
    <n v="1474694787"/>
    <n v="1472102787"/>
    <b v="0"/>
    <n v="190"/>
    <b v="1"/>
    <s v="music/metal"/>
    <n v="1.2041999999999999"/>
    <n v="63.38"/>
    <x v="4"/>
    <x v="12"/>
    <x v="840"/>
    <d v="2016-09-24T05:26:27"/>
  </r>
  <r>
    <x v="0"/>
    <x v="0"/>
    <s v="USD"/>
    <n v="1415653663"/>
    <n v="1413058063"/>
    <b v="1"/>
    <n v="94"/>
    <b v="1"/>
    <s v="music/metal"/>
    <n v="1.0132000000000001"/>
    <n v="53.89"/>
    <x v="4"/>
    <x v="12"/>
    <x v="841"/>
    <d v="2014-11-10T21:07:43"/>
  </r>
  <r>
    <x v="0"/>
    <x v="5"/>
    <s v="CAD"/>
    <n v="1381723140"/>
    <n v="1378735983"/>
    <b v="1"/>
    <n v="39"/>
    <b v="1"/>
    <s v="music/metal"/>
    <n v="1.0431999999999999"/>
    <n v="66.87"/>
    <x v="4"/>
    <x v="12"/>
    <x v="842"/>
    <d v="2013-10-14T03:59:00"/>
  </r>
  <r>
    <x v="0"/>
    <x v="0"/>
    <s v="USD"/>
    <n v="1481184000"/>
    <n v="1479708680"/>
    <b v="0"/>
    <n v="127"/>
    <b v="1"/>
    <s v="music/metal"/>
    <n v="2.6713"/>
    <n v="63.1"/>
    <x v="4"/>
    <x v="12"/>
    <x v="843"/>
    <d v="2016-12-08T08:00:00"/>
  </r>
  <r>
    <x v="0"/>
    <x v="0"/>
    <s v="USD"/>
    <n v="1414817940"/>
    <n v="1411489552"/>
    <b v="1"/>
    <n v="159"/>
    <b v="1"/>
    <s v="music/metal"/>
    <n v="1.9413"/>
    <n v="36.630000000000003"/>
    <x v="4"/>
    <x v="12"/>
    <x v="844"/>
    <d v="2014-11-01T04:59:00"/>
  </r>
  <r>
    <x v="0"/>
    <x v="0"/>
    <s v="USD"/>
    <n v="1473047940"/>
    <n v="1469595396"/>
    <b v="0"/>
    <n v="177"/>
    <b v="1"/>
    <s v="music/metal"/>
    <n v="1.2038"/>
    <n v="34.01"/>
    <x v="4"/>
    <x v="12"/>
    <x v="845"/>
    <d v="2016-09-05T03:59:00"/>
  </r>
  <r>
    <x v="0"/>
    <x v="1"/>
    <s v="GBP"/>
    <n v="1394460000"/>
    <n v="1393233855"/>
    <b v="0"/>
    <n v="47"/>
    <b v="1"/>
    <s v="music/metal"/>
    <n v="1.22"/>
    <n v="28.55"/>
    <x v="4"/>
    <x v="12"/>
    <x v="846"/>
    <d v="2014-03-10T14:00:00"/>
  </r>
  <r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x v="0"/>
    <x v="0"/>
    <s v="USD"/>
    <n v="1426473264"/>
    <n v="1424057664"/>
    <b v="0"/>
    <n v="115"/>
    <b v="1"/>
    <s v="music/metal"/>
    <n v="1.1990000000000001"/>
    <n v="41.7"/>
    <x v="4"/>
    <x v="12"/>
    <x v="849"/>
    <d v="2015-03-16T02:34:24"/>
  </r>
  <r>
    <x v="0"/>
    <x v="0"/>
    <s v="USD"/>
    <n v="1461560340"/>
    <n v="1458762717"/>
    <b v="0"/>
    <n v="133"/>
    <b v="1"/>
    <s v="music/metal"/>
    <n v="1.5518000000000001"/>
    <n v="46.67"/>
    <x v="4"/>
    <x v="12"/>
    <x v="850"/>
    <d v="2016-04-25T04:59:00"/>
  </r>
  <r>
    <x v="0"/>
    <x v="6"/>
    <s v="EUR"/>
    <n v="1469994300"/>
    <n v="1464815253"/>
    <b v="0"/>
    <n v="70"/>
    <b v="1"/>
    <s v="music/metal"/>
    <n v="1.3045"/>
    <n v="37.270000000000003"/>
    <x v="4"/>
    <x v="12"/>
    <x v="851"/>
    <d v="2016-07-31T19:45:00"/>
  </r>
  <r>
    <x v="0"/>
    <x v="0"/>
    <s v="USD"/>
    <n v="1477342800"/>
    <n v="1476386395"/>
    <b v="0"/>
    <n v="62"/>
    <b v="1"/>
    <s v="music/metal"/>
    <n v="1.0497000000000001"/>
    <n v="59.26"/>
    <x v="4"/>
    <x v="12"/>
    <x v="852"/>
    <d v="2016-10-24T21:00:00"/>
  </r>
  <r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x v="0"/>
    <x v="0"/>
    <s v="USD"/>
    <n v="1482901546"/>
    <n v="1480309546"/>
    <b v="0"/>
    <n v="499"/>
    <b v="1"/>
    <s v="music/metal"/>
    <n v="1.1821999999999999"/>
    <n v="65.86"/>
    <x v="4"/>
    <x v="12"/>
    <x v="854"/>
    <d v="2016-12-28T05:05:46"/>
  </r>
  <r>
    <x v="0"/>
    <x v="0"/>
    <s v="USD"/>
    <n v="1469329217"/>
    <n v="1466737217"/>
    <b v="0"/>
    <n v="47"/>
    <b v="1"/>
    <s v="music/metal"/>
    <n v="1.0345"/>
    <n v="31.91"/>
    <x v="4"/>
    <x v="12"/>
    <x v="855"/>
    <d v="2016-07-24T03:00:17"/>
  </r>
  <r>
    <x v="0"/>
    <x v="12"/>
    <s v="EUR"/>
    <n v="1477422000"/>
    <n v="1472282956"/>
    <b v="0"/>
    <n v="28"/>
    <b v="1"/>
    <s v="music/metal"/>
    <n v="2.1800000000000002"/>
    <n v="19.46"/>
    <x v="4"/>
    <x v="12"/>
    <x v="856"/>
    <d v="2016-10-25T19:00:00"/>
  </r>
  <r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x v="0"/>
    <x v="1"/>
    <s v="GBP"/>
    <n v="1429138740"/>
    <n v="1426528418"/>
    <b v="0"/>
    <n v="76"/>
    <b v="1"/>
    <s v="music/metal"/>
    <n v="1.4400999999999999"/>
    <n v="22.74"/>
    <x v="4"/>
    <x v="12"/>
    <x v="858"/>
    <d v="2015-04-15T22:59:00"/>
  </r>
  <r>
    <x v="0"/>
    <x v="0"/>
    <s v="USD"/>
    <n v="1433376000"/>
    <n v="1430768468"/>
    <b v="0"/>
    <n v="98"/>
    <b v="1"/>
    <s v="music/metal"/>
    <n v="1.0468"/>
    <n v="42.72"/>
    <x v="4"/>
    <x v="12"/>
    <x v="859"/>
    <d v="2015-06-04T00:00:00"/>
  </r>
  <r>
    <x v="2"/>
    <x v="0"/>
    <s v="USD"/>
    <n v="1385123713"/>
    <n v="1382528113"/>
    <b v="0"/>
    <n v="48"/>
    <b v="0"/>
    <s v="music/jazz"/>
    <n v="0.18140000000000001"/>
    <n v="52.92"/>
    <x v="4"/>
    <x v="13"/>
    <x v="860"/>
    <d v="2013-11-22T12:35:13"/>
  </r>
  <r>
    <x v="2"/>
    <x v="0"/>
    <s v="USD"/>
    <n v="1474067404"/>
    <n v="1471475404"/>
    <b v="0"/>
    <n v="2"/>
    <b v="0"/>
    <s v="music/jazz"/>
    <n v="2.24E-2"/>
    <n v="50.5"/>
    <x v="4"/>
    <x v="13"/>
    <x v="861"/>
    <d v="2016-09-16T23:10:04"/>
  </r>
  <r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x v="2"/>
    <x v="0"/>
    <s v="USD"/>
    <n v="1381917540"/>
    <n v="1379990038"/>
    <b v="0"/>
    <n v="79"/>
    <b v="0"/>
    <s v="music/jazz"/>
    <n v="0.41539999999999999"/>
    <n v="34.18"/>
    <x v="4"/>
    <x v="13"/>
    <x v="864"/>
    <d v="2013-10-16T09:59:00"/>
  </r>
  <r>
    <x v="2"/>
    <x v="0"/>
    <s v="USD"/>
    <n v="1358361197"/>
    <n v="1353177197"/>
    <b v="0"/>
    <n v="2"/>
    <b v="0"/>
    <s v="music/jazz"/>
    <n v="2.0500000000000001E-2"/>
    <n v="22.5"/>
    <x v="4"/>
    <x v="13"/>
    <x v="865"/>
    <d v="2013-01-16T18:33:17"/>
  </r>
  <r>
    <x v="2"/>
    <x v="0"/>
    <s v="USD"/>
    <n v="1425136200"/>
    <n v="1421853518"/>
    <b v="0"/>
    <n v="11"/>
    <b v="0"/>
    <s v="music/jazz"/>
    <n v="0.18290000000000001"/>
    <n v="58.18"/>
    <x v="4"/>
    <x v="13"/>
    <x v="866"/>
    <d v="2015-02-28T15:10:00"/>
  </r>
  <r>
    <x v="2"/>
    <x v="0"/>
    <s v="USD"/>
    <n v="1259643540"/>
    <n v="1254450706"/>
    <b v="0"/>
    <n v="11"/>
    <b v="0"/>
    <s v="music/jazz"/>
    <n v="0.2402"/>
    <n v="109.18"/>
    <x v="4"/>
    <x v="13"/>
    <x v="867"/>
    <d v="2009-12-01T04:59:00"/>
  </r>
  <r>
    <x v="2"/>
    <x v="0"/>
    <s v="USD"/>
    <n v="1389055198"/>
    <n v="1386463198"/>
    <b v="0"/>
    <n v="1"/>
    <b v="0"/>
    <s v="music/jazz"/>
    <n v="1.1000000000000001E-3"/>
    <n v="50"/>
    <x v="4"/>
    <x v="13"/>
    <x v="868"/>
    <d v="2014-01-07T00:39:58"/>
  </r>
  <r>
    <x v="2"/>
    <x v="0"/>
    <s v="USD"/>
    <n v="1365448657"/>
    <n v="1362860257"/>
    <b v="0"/>
    <n v="3"/>
    <b v="0"/>
    <s v="music/jazz"/>
    <n v="0.1182"/>
    <n v="346.67"/>
    <x v="4"/>
    <x v="13"/>
    <x v="869"/>
    <d v="2013-04-08T19:17:37"/>
  </r>
  <r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x v="2"/>
    <x v="0"/>
    <s v="USD"/>
    <n v="1385735295"/>
    <n v="1383139695"/>
    <b v="0"/>
    <n v="12"/>
    <b v="0"/>
    <s v="music/jazz"/>
    <n v="5.4199999999999998E-2"/>
    <n v="27.08"/>
    <x v="4"/>
    <x v="13"/>
    <x v="871"/>
    <d v="2013-11-29T14:28:15"/>
  </r>
  <r>
    <x v="2"/>
    <x v="0"/>
    <s v="USD"/>
    <n v="1299786527"/>
    <n v="1295898527"/>
    <b v="0"/>
    <n v="2"/>
    <b v="0"/>
    <s v="music/jazz"/>
    <n v="8.0999999999999996E-3"/>
    <n v="32.5"/>
    <x v="4"/>
    <x v="13"/>
    <x v="872"/>
    <d v="2011-03-10T19:48:47"/>
  </r>
  <r>
    <x v="2"/>
    <x v="0"/>
    <s v="USD"/>
    <n v="1352610040"/>
    <n v="1349150440"/>
    <b v="0"/>
    <n v="5"/>
    <b v="0"/>
    <s v="music/jazz"/>
    <n v="1.29E-2"/>
    <n v="9"/>
    <x v="4"/>
    <x v="13"/>
    <x v="873"/>
    <d v="2012-11-11T05:00:40"/>
  </r>
  <r>
    <x v="2"/>
    <x v="0"/>
    <s v="USD"/>
    <n v="1367676034"/>
    <n v="1365084034"/>
    <b v="0"/>
    <n v="21"/>
    <b v="0"/>
    <s v="music/jazz"/>
    <n v="0.24329999999999999"/>
    <n v="34.76"/>
    <x v="4"/>
    <x v="13"/>
    <x v="874"/>
    <d v="2013-05-04T14:00:34"/>
  </r>
  <r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x v="2"/>
    <x v="1"/>
    <s v="GBP"/>
    <n v="1359978927"/>
    <n v="1357127727"/>
    <b v="0"/>
    <n v="45"/>
    <b v="0"/>
    <s v="music/jazz"/>
    <n v="0.40799999999999997"/>
    <n v="28.58"/>
    <x v="4"/>
    <x v="13"/>
    <x v="876"/>
    <d v="2013-02-04T11:55:27"/>
  </r>
  <r>
    <x v="2"/>
    <x v="0"/>
    <s v="USD"/>
    <n v="1387479360"/>
    <n v="1384887360"/>
    <b v="0"/>
    <n v="29"/>
    <b v="0"/>
    <s v="music/jazz"/>
    <n v="0.67549999999999999"/>
    <n v="46.59"/>
    <x v="4"/>
    <x v="13"/>
    <x v="877"/>
    <d v="2013-12-19T18:56:00"/>
  </r>
  <r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x v="2"/>
    <x v="0"/>
    <s v="USD"/>
    <n v="1338321305"/>
    <n v="1336506905"/>
    <b v="0"/>
    <n v="30"/>
    <b v="0"/>
    <s v="music/jazz"/>
    <n v="0.30669999999999997"/>
    <n v="21.47"/>
    <x v="4"/>
    <x v="13"/>
    <x v="879"/>
    <d v="2012-05-29T19:55:05"/>
  </r>
  <r>
    <x v="2"/>
    <x v="0"/>
    <s v="USD"/>
    <n v="1351582938"/>
    <n v="1348731738"/>
    <b v="0"/>
    <n v="8"/>
    <b v="0"/>
    <s v="music/indie rock"/>
    <n v="2.9899999999999999E-2"/>
    <n v="14.13"/>
    <x v="4"/>
    <x v="11"/>
    <x v="880"/>
    <d v="2012-10-30T07:42:18"/>
  </r>
  <r>
    <x v="2"/>
    <x v="0"/>
    <s v="USD"/>
    <n v="1326520886"/>
    <n v="1322632886"/>
    <b v="0"/>
    <n v="1"/>
    <b v="0"/>
    <s v="music/indie rock"/>
    <n v="8.0000000000000002E-3"/>
    <n v="30"/>
    <x v="4"/>
    <x v="11"/>
    <x v="881"/>
    <d v="2012-01-14T06:01:26"/>
  </r>
  <r>
    <x v="2"/>
    <x v="0"/>
    <s v="USD"/>
    <n v="1315341550"/>
    <n v="1312490350"/>
    <b v="0"/>
    <n v="14"/>
    <b v="0"/>
    <s v="music/indie rock"/>
    <n v="0.20130000000000001"/>
    <n v="21.57"/>
    <x v="4"/>
    <x v="11"/>
    <x v="882"/>
    <d v="2011-09-06T20:39:10"/>
  </r>
  <r>
    <x v="2"/>
    <x v="0"/>
    <s v="USD"/>
    <n v="1456957635"/>
    <n v="1451773635"/>
    <b v="0"/>
    <n v="24"/>
    <b v="0"/>
    <s v="music/indie rock"/>
    <n v="0.4002"/>
    <n v="83.38"/>
    <x v="4"/>
    <x v="11"/>
    <x v="883"/>
    <d v="2016-03-02T22:27:15"/>
  </r>
  <r>
    <x v="2"/>
    <x v="0"/>
    <s v="USD"/>
    <n v="1336789860"/>
    <n v="1331666146"/>
    <b v="0"/>
    <n v="2"/>
    <b v="0"/>
    <s v="music/indie rock"/>
    <n v="0.01"/>
    <n v="10"/>
    <x v="4"/>
    <x v="11"/>
    <x v="884"/>
    <d v="2012-05-12T02:31:00"/>
  </r>
  <r>
    <x v="2"/>
    <x v="0"/>
    <s v="USD"/>
    <n v="1483137311"/>
    <n v="1481322911"/>
    <b v="0"/>
    <n v="21"/>
    <b v="0"/>
    <s v="music/indie rock"/>
    <n v="0.75"/>
    <n v="35.71"/>
    <x v="4"/>
    <x v="11"/>
    <x v="885"/>
    <d v="2016-12-30T22:35:11"/>
  </r>
  <r>
    <x v="2"/>
    <x v="0"/>
    <s v="USD"/>
    <n v="1473972813"/>
    <n v="1471812813"/>
    <b v="0"/>
    <n v="7"/>
    <b v="0"/>
    <s v="music/indie rock"/>
    <n v="0.41"/>
    <n v="29.29"/>
    <x v="4"/>
    <x v="11"/>
    <x v="886"/>
    <d v="2016-09-15T20:53:33"/>
  </r>
  <r>
    <x v="2"/>
    <x v="0"/>
    <s v="USD"/>
    <n v="1338159655"/>
    <n v="1335567655"/>
    <b v="0"/>
    <n v="0"/>
    <b v="0"/>
    <s v="music/indie rock"/>
    <n v="0"/>
    <n v="0"/>
    <x v="4"/>
    <x v="11"/>
    <x v="887"/>
    <d v="2012-05-27T23:00:55"/>
  </r>
  <r>
    <x v="2"/>
    <x v="0"/>
    <s v="USD"/>
    <n v="1314856800"/>
    <n v="1311789885"/>
    <b v="0"/>
    <n v="4"/>
    <b v="0"/>
    <s v="music/indie rock"/>
    <n v="7.1999999999999995E-2"/>
    <n v="18"/>
    <x v="4"/>
    <x v="11"/>
    <x v="888"/>
    <d v="2011-09-01T06:00:00"/>
  </r>
  <r>
    <x v="2"/>
    <x v="0"/>
    <s v="USD"/>
    <n v="1412534943"/>
    <n v="1409942943"/>
    <b v="0"/>
    <n v="32"/>
    <b v="0"/>
    <s v="music/indie rock"/>
    <n v="9.4399999999999998E-2"/>
    <n v="73.760000000000005"/>
    <x v="4"/>
    <x v="11"/>
    <x v="889"/>
    <d v="2014-10-05T18:49:03"/>
  </r>
  <r>
    <x v="2"/>
    <x v="0"/>
    <s v="USD"/>
    <n v="1385055979"/>
    <n v="1382460379"/>
    <b v="0"/>
    <n v="4"/>
    <b v="0"/>
    <s v="music/indie rock"/>
    <n v="4.1700000000000001E-2"/>
    <n v="31.25"/>
    <x v="4"/>
    <x v="11"/>
    <x v="890"/>
    <d v="2013-11-21T17:46:19"/>
  </r>
  <r>
    <x v="2"/>
    <x v="0"/>
    <s v="USD"/>
    <n v="1408581930"/>
    <n v="1405989930"/>
    <b v="0"/>
    <n v="9"/>
    <b v="0"/>
    <s v="music/indie rock"/>
    <n v="3.2500000000000001E-2"/>
    <n v="28.89"/>
    <x v="4"/>
    <x v="11"/>
    <x v="891"/>
    <d v="2014-08-21T00:45:30"/>
  </r>
  <r>
    <x v="2"/>
    <x v="0"/>
    <s v="USD"/>
    <n v="1280635200"/>
    <n v="1273121283"/>
    <b v="0"/>
    <n v="17"/>
    <b v="0"/>
    <s v="music/indie rock"/>
    <n v="0.40749999999999997"/>
    <n v="143.82"/>
    <x v="4"/>
    <x v="11"/>
    <x v="892"/>
    <d v="2010-08-01T04:00:00"/>
  </r>
  <r>
    <x v="2"/>
    <x v="0"/>
    <s v="USD"/>
    <n v="1427920363"/>
    <n v="1425331963"/>
    <b v="0"/>
    <n v="5"/>
    <b v="0"/>
    <s v="music/indie rock"/>
    <n v="0.1"/>
    <n v="40"/>
    <x v="4"/>
    <x v="11"/>
    <x v="893"/>
    <d v="2015-04-01T20:32:43"/>
  </r>
  <r>
    <x v="2"/>
    <x v="0"/>
    <s v="USD"/>
    <n v="1465169610"/>
    <n v="1462577610"/>
    <b v="0"/>
    <n v="53"/>
    <b v="0"/>
    <s v="music/indie rock"/>
    <n v="0.39169999999999999"/>
    <n v="147.81"/>
    <x v="4"/>
    <x v="11"/>
    <x v="894"/>
    <d v="2016-06-05T23:33:30"/>
  </r>
  <r>
    <x v="2"/>
    <x v="0"/>
    <s v="USD"/>
    <n v="1287975829"/>
    <n v="1284087829"/>
    <b v="0"/>
    <n v="7"/>
    <b v="0"/>
    <s v="music/indie rock"/>
    <n v="2.4400000000000002E-2"/>
    <n v="27.86"/>
    <x v="4"/>
    <x v="11"/>
    <x v="895"/>
    <d v="2010-10-25T03:03:49"/>
  </r>
  <r>
    <x v="2"/>
    <x v="0"/>
    <s v="USD"/>
    <n v="1440734400"/>
    <n v="1438549026"/>
    <b v="0"/>
    <n v="72"/>
    <b v="0"/>
    <s v="music/indie rock"/>
    <n v="0.4"/>
    <n v="44.44"/>
    <x v="4"/>
    <x v="11"/>
    <x v="896"/>
    <d v="2015-08-28T04:00:00"/>
  </r>
  <r>
    <x v="2"/>
    <x v="0"/>
    <s v="USD"/>
    <n v="1354123908"/>
    <n v="1351528308"/>
    <b v="0"/>
    <n v="0"/>
    <b v="0"/>
    <s v="music/indie rock"/>
    <n v="0"/>
    <n v="0"/>
    <x v="4"/>
    <x v="11"/>
    <x v="897"/>
    <d v="2012-11-28T17:31:48"/>
  </r>
  <r>
    <x v="2"/>
    <x v="0"/>
    <s v="USD"/>
    <n v="1326651110"/>
    <n v="1322763110"/>
    <b v="0"/>
    <n v="2"/>
    <b v="0"/>
    <s v="music/indie rock"/>
    <n v="2.8000000000000001E-2"/>
    <n v="35"/>
    <x v="4"/>
    <x v="11"/>
    <x v="898"/>
    <d v="2012-01-15T18:11:50"/>
  </r>
  <r>
    <x v="2"/>
    <x v="0"/>
    <s v="USD"/>
    <n v="1306549362"/>
    <n v="1302661362"/>
    <b v="0"/>
    <n v="8"/>
    <b v="0"/>
    <s v="music/indie rock"/>
    <n v="0.37330000000000002"/>
    <n v="35"/>
    <x v="4"/>
    <x v="11"/>
    <x v="899"/>
    <d v="2011-05-28T02:22:42"/>
  </r>
  <r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x v="2"/>
    <x v="0"/>
    <s v="USD"/>
    <n v="1451786137"/>
    <n v="1449194137"/>
    <b v="0"/>
    <n v="3"/>
    <b v="0"/>
    <s v="music/jazz"/>
    <n v="3.0000000000000001E-3"/>
    <n v="50.33"/>
    <x v="4"/>
    <x v="13"/>
    <x v="904"/>
    <d v="2016-01-03T01:55:37"/>
  </r>
  <r>
    <x v="2"/>
    <x v="0"/>
    <s v="USD"/>
    <n v="1295847926"/>
    <n v="1290663926"/>
    <b v="0"/>
    <n v="6"/>
    <b v="0"/>
    <s v="music/jazz"/>
    <n v="3.0200000000000001E-2"/>
    <n v="32.67"/>
    <x v="4"/>
    <x v="13"/>
    <x v="905"/>
    <d v="2011-01-24T05:45:26"/>
  </r>
  <r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x v="2"/>
    <x v="1"/>
    <s v="GBP"/>
    <n v="1488546319"/>
    <n v="1483362319"/>
    <b v="0"/>
    <n v="5"/>
    <b v="0"/>
    <s v="music/jazz"/>
    <n v="0.22359999999999999"/>
    <n v="24.6"/>
    <x v="4"/>
    <x v="13"/>
    <x v="910"/>
    <d v="2017-03-03T13:05:19"/>
  </r>
  <r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x v="2"/>
    <x v="0"/>
    <s v="USD"/>
    <n v="1355197047"/>
    <n v="1350009447"/>
    <b v="0"/>
    <n v="2"/>
    <b v="0"/>
    <s v="music/jazz"/>
    <n v="8.6E-3"/>
    <n v="15"/>
    <x v="4"/>
    <x v="13"/>
    <x v="912"/>
    <d v="2012-12-11T03:37:27"/>
  </r>
  <r>
    <x v="2"/>
    <x v="0"/>
    <s v="USD"/>
    <n v="1336188019"/>
    <n v="1333596019"/>
    <b v="0"/>
    <n v="24"/>
    <b v="0"/>
    <s v="music/jazz"/>
    <n v="6.6100000000000006E-2"/>
    <n v="82.58"/>
    <x v="4"/>
    <x v="13"/>
    <x v="913"/>
    <d v="2012-05-05T03:20:19"/>
  </r>
  <r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x v="2"/>
    <x v="0"/>
    <s v="USD"/>
    <n v="1330577940"/>
    <n v="1327853914"/>
    <b v="0"/>
    <n v="9"/>
    <b v="0"/>
    <s v="music/jazz"/>
    <n v="5.7700000000000001E-2"/>
    <n v="41.67"/>
    <x v="4"/>
    <x v="13"/>
    <x v="915"/>
    <d v="2012-03-01T04:59:00"/>
  </r>
  <r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x v="2"/>
    <x v="1"/>
    <s v="GBP"/>
    <n v="1417474761"/>
    <n v="1414879161"/>
    <b v="0"/>
    <n v="10"/>
    <b v="0"/>
    <s v="music/jazz"/>
    <n v="5.0299999999999997E-2"/>
    <n v="19.600000000000001"/>
    <x v="4"/>
    <x v="13"/>
    <x v="918"/>
    <d v="2014-12-01T22:59:21"/>
  </r>
  <r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x v="2"/>
    <x v="0"/>
    <s v="USD"/>
    <n v="1412167393"/>
    <n v="1409143393"/>
    <b v="0"/>
    <n v="30"/>
    <b v="0"/>
    <s v="music/jazz"/>
    <n v="0.2104"/>
    <n v="189.33"/>
    <x v="4"/>
    <x v="13"/>
    <x v="922"/>
    <d v="2014-10-01T12:43:13"/>
  </r>
  <r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x v="2"/>
    <x v="0"/>
    <s v="USD"/>
    <n v="1385590111"/>
    <n v="1382994511"/>
    <b v="0"/>
    <n v="5"/>
    <b v="0"/>
    <s v="music/jazz"/>
    <n v="2.6700000000000002E-2"/>
    <n v="32"/>
    <x v="4"/>
    <x v="13"/>
    <x v="925"/>
    <d v="2013-11-27T22:08:31"/>
  </r>
  <r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x v="2"/>
    <x v="0"/>
    <s v="USD"/>
    <n v="1353196800"/>
    <n v="1348864913"/>
    <b v="0"/>
    <n v="28"/>
    <b v="0"/>
    <s v="music/jazz"/>
    <n v="0.1086"/>
    <n v="56.25"/>
    <x v="4"/>
    <x v="13"/>
    <x v="928"/>
    <d v="2012-11-18T00:00:00"/>
  </r>
  <r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x v="2"/>
    <x v="0"/>
    <s v="USD"/>
    <n v="1277501520"/>
    <n v="1273874306"/>
    <b v="0"/>
    <n v="5"/>
    <b v="0"/>
    <s v="music/jazz"/>
    <n v="0.38329999999999997"/>
    <n v="69"/>
    <x v="4"/>
    <x v="13"/>
    <x v="930"/>
    <d v="2010-06-25T21:32:00"/>
  </r>
  <r>
    <x v="2"/>
    <x v="1"/>
    <s v="GBP"/>
    <n v="1395007200"/>
    <n v="1392021502"/>
    <b v="0"/>
    <n v="7"/>
    <b v="0"/>
    <s v="music/jazz"/>
    <n v="6.5500000000000003E-2"/>
    <n v="18.71"/>
    <x v="4"/>
    <x v="13"/>
    <x v="931"/>
    <d v="2014-03-16T22:00:00"/>
  </r>
  <r>
    <x v="2"/>
    <x v="0"/>
    <s v="USD"/>
    <n v="1363990545"/>
    <n v="1360106145"/>
    <b v="0"/>
    <n v="30"/>
    <b v="0"/>
    <s v="music/jazz"/>
    <n v="0.1454"/>
    <n v="46.03"/>
    <x v="4"/>
    <x v="13"/>
    <x v="932"/>
    <d v="2013-03-22T22:15:45"/>
  </r>
  <r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x v="2"/>
    <x v="5"/>
    <s v="CAD"/>
    <n v="1399183200"/>
    <n v="1396633284"/>
    <b v="0"/>
    <n v="30"/>
    <b v="0"/>
    <s v="music/jazz"/>
    <n v="0.30399999999999999"/>
    <n v="50.67"/>
    <x v="4"/>
    <x v="13"/>
    <x v="934"/>
    <d v="2014-05-04T06:00:00"/>
  </r>
  <r>
    <x v="2"/>
    <x v="0"/>
    <s v="USD"/>
    <n v="1454054429"/>
    <n v="1451462429"/>
    <b v="0"/>
    <n v="2"/>
    <b v="0"/>
    <s v="music/jazz"/>
    <n v="1.43E-2"/>
    <n v="25"/>
    <x v="4"/>
    <x v="13"/>
    <x v="935"/>
    <d v="2016-01-29T08:00:29"/>
  </r>
  <r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x v="2"/>
    <x v="0"/>
    <s v="USD"/>
    <n v="1383509357"/>
    <n v="1380913757"/>
    <b v="0"/>
    <n v="2"/>
    <b v="0"/>
    <s v="music/jazz"/>
    <n v="1.14E-2"/>
    <n v="20"/>
    <x v="4"/>
    <x v="13"/>
    <x v="937"/>
    <d v="2013-11-03T20:09:17"/>
  </r>
  <r>
    <x v="2"/>
    <x v="0"/>
    <s v="USD"/>
    <n v="1346585448"/>
    <n v="1343993448"/>
    <b v="0"/>
    <n v="1"/>
    <b v="0"/>
    <s v="music/jazz"/>
    <n v="3.5999999999999999E-3"/>
    <n v="25"/>
    <x v="4"/>
    <x v="13"/>
    <x v="938"/>
    <d v="2012-09-02T11:30:48"/>
  </r>
  <r>
    <x v="2"/>
    <x v="0"/>
    <s v="USD"/>
    <n v="1372622280"/>
    <n v="1369246738"/>
    <b v="0"/>
    <n v="2"/>
    <b v="0"/>
    <s v="music/jazz"/>
    <n v="1.4500000000000001E-2"/>
    <n v="20"/>
    <x v="4"/>
    <x v="13"/>
    <x v="939"/>
    <d v="2013-06-30T19:58:00"/>
  </r>
  <r>
    <x v="2"/>
    <x v="0"/>
    <s v="USD"/>
    <n v="1439251926"/>
    <n v="1435363926"/>
    <b v="0"/>
    <n v="14"/>
    <b v="0"/>
    <s v="technology/wearables"/>
    <n v="0.1716"/>
    <n v="110.29"/>
    <x v="2"/>
    <x v="8"/>
    <x v="940"/>
    <d v="2015-08-11T00:12:06"/>
  </r>
  <r>
    <x v="2"/>
    <x v="0"/>
    <s v="USD"/>
    <n v="1486693145"/>
    <n v="1484101145"/>
    <b v="0"/>
    <n v="31"/>
    <b v="0"/>
    <s v="technology/wearables"/>
    <n v="2.3199999999999998E-2"/>
    <n v="37.450000000000003"/>
    <x v="2"/>
    <x v="8"/>
    <x v="941"/>
    <d v="2017-02-10T02:19:05"/>
  </r>
  <r>
    <x v="2"/>
    <x v="0"/>
    <s v="USD"/>
    <n v="1455826460"/>
    <n v="1452716060"/>
    <b v="0"/>
    <n v="16"/>
    <b v="0"/>
    <s v="technology/wearables"/>
    <n v="8.9099999999999999E-2"/>
    <n v="41.75"/>
    <x v="2"/>
    <x v="8"/>
    <x v="942"/>
    <d v="2016-02-18T20:14:20"/>
  </r>
  <r>
    <x v="2"/>
    <x v="0"/>
    <s v="USD"/>
    <n v="1480438905"/>
    <n v="1477843305"/>
    <b v="0"/>
    <n v="12"/>
    <b v="0"/>
    <s v="technology/wearables"/>
    <n v="9.6299999999999997E-2"/>
    <n v="24.08"/>
    <x v="2"/>
    <x v="8"/>
    <x v="943"/>
    <d v="2016-11-29T17:01:45"/>
  </r>
  <r>
    <x v="2"/>
    <x v="0"/>
    <s v="USD"/>
    <n v="1460988000"/>
    <n v="1458050450"/>
    <b v="0"/>
    <n v="96"/>
    <b v="0"/>
    <s v="technology/wearables"/>
    <n v="0.1333"/>
    <n v="69.41"/>
    <x v="2"/>
    <x v="8"/>
    <x v="944"/>
    <d v="2016-04-18T14:00:00"/>
  </r>
  <r>
    <x v="2"/>
    <x v="6"/>
    <s v="EUR"/>
    <n v="1487462340"/>
    <n v="1482958626"/>
    <b v="0"/>
    <n v="16"/>
    <b v="0"/>
    <s v="technology/wearables"/>
    <n v="2.4799999999999999E-2"/>
    <n v="155.25"/>
    <x v="2"/>
    <x v="8"/>
    <x v="945"/>
    <d v="2017-02-18T23:59:00"/>
  </r>
  <r>
    <x v="2"/>
    <x v="0"/>
    <s v="USD"/>
    <n v="1473444048"/>
    <n v="1470852048"/>
    <b v="0"/>
    <n v="5"/>
    <b v="0"/>
    <s v="technology/wearables"/>
    <n v="1.9099999999999999E-2"/>
    <n v="57.2"/>
    <x v="2"/>
    <x v="8"/>
    <x v="946"/>
    <d v="2016-09-09T18:00:48"/>
  </r>
  <r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x v="2"/>
    <x v="12"/>
    <s v="EUR"/>
    <n v="1456016576"/>
    <n v="1450832576"/>
    <b v="0"/>
    <n v="7"/>
    <b v="0"/>
    <s v="technology/wearables"/>
    <n v="1.37E-2"/>
    <n v="39"/>
    <x v="2"/>
    <x v="8"/>
    <x v="949"/>
    <d v="2016-02-21T01:02:56"/>
  </r>
  <r>
    <x v="2"/>
    <x v="5"/>
    <s v="CAD"/>
    <n v="1453053661"/>
    <n v="1450461661"/>
    <b v="0"/>
    <n v="24"/>
    <b v="0"/>
    <s v="technology/wearables"/>
    <n v="0.28039999999999998"/>
    <n v="58.42"/>
    <x v="2"/>
    <x v="8"/>
    <x v="950"/>
    <d v="2016-01-17T18:01:01"/>
  </r>
  <r>
    <x v="2"/>
    <x v="0"/>
    <s v="USD"/>
    <n v="1465054872"/>
    <n v="1461166872"/>
    <b v="0"/>
    <n v="121"/>
    <b v="0"/>
    <s v="technology/wearables"/>
    <n v="0.38390000000000002"/>
    <n v="158.63999999999999"/>
    <x v="2"/>
    <x v="8"/>
    <x v="951"/>
    <d v="2016-06-04T15:41:12"/>
  </r>
  <r>
    <x v="2"/>
    <x v="0"/>
    <s v="USD"/>
    <n v="1479483812"/>
    <n v="1476888212"/>
    <b v="0"/>
    <n v="196"/>
    <b v="0"/>
    <s v="technology/wearables"/>
    <n v="0.39939999999999998"/>
    <n v="99.86"/>
    <x v="2"/>
    <x v="8"/>
    <x v="952"/>
    <d v="2016-11-18T15:43:32"/>
  </r>
  <r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x v="2"/>
    <x v="0"/>
    <s v="USD"/>
    <n v="1440100839"/>
    <n v="1436472039"/>
    <b v="0"/>
    <n v="73"/>
    <b v="0"/>
    <s v="technology/wearables"/>
    <n v="0.43409999999999999"/>
    <n v="89.19"/>
    <x v="2"/>
    <x v="8"/>
    <x v="954"/>
    <d v="2015-08-20T20:00:39"/>
  </r>
  <r>
    <x v="2"/>
    <x v="0"/>
    <s v="USD"/>
    <n v="1473750300"/>
    <n v="1470294300"/>
    <b v="0"/>
    <n v="93"/>
    <b v="0"/>
    <s v="technology/wearables"/>
    <n v="5.6599999999999998E-2"/>
    <n v="182.62"/>
    <x v="2"/>
    <x v="8"/>
    <x v="955"/>
    <d v="2016-09-13T07:05:00"/>
  </r>
  <r>
    <x v="2"/>
    <x v="0"/>
    <s v="USD"/>
    <n v="1430081759"/>
    <n v="1424901359"/>
    <b v="0"/>
    <n v="17"/>
    <b v="0"/>
    <s v="technology/wearables"/>
    <n v="1.72E-2"/>
    <n v="50.65"/>
    <x v="2"/>
    <x v="8"/>
    <x v="956"/>
    <d v="2015-04-26T20:55:59"/>
  </r>
  <r>
    <x v="2"/>
    <x v="0"/>
    <s v="USD"/>
    <n v="1479392133"/>
    <n v="1476710133"/>
    <b v="0"/>
    <n v="7"/>
    <b v="0"/>
    <s v="technology/wearables"/>
    <n v="1.9400000000000001E-2"/>
    <n v="33.29"/>
    <x v="2"/>
    <x v="8"/>
    <x v="957"/>
    <d v="2016-11-17T14:15:33"/>
  </r>
  <r>
    <x v="2"/>
    <x v="0"/>
    <s v="USD"/>
    <n v="1428641940"/>
    <n v="1426792563"/>
    <b v="0"/>
    <n v="17"/>
    <b v="0"/>
    <s v="technology/wearables"/>
    <n v="0.1133"/>
    <n v="51.82"/>
    <x v="2"/>
    <x v="8"/>
    <x v="958"/>
    <d v="2015-04-10T04:59:00"/>
  </r>
  <r>
    <x v="2"/>
    <x v="0"/>
    <s v="USD"/>
    <n v="1421640665"/>
    <n v="1419048665"/>
    <b v="0"/>
    <n v="171"/>
    <b v="0"/>
    <s v="technology/wearables"/>
    <n v="0.3886"/>
    <n v="113.63"/>
    <x v="2"/>
    <x v="8"/>
    <x v="959"/>
    <d v="2015-01-19T04:11:05"/>
  </r>
  <r>
    <x v="2"/>
    <x v="0"/>
    <s v="USD"/>
    <n v="1489500155"/>
    <n v="1485874955"/>
    <b v="0"/>
    <n v="188"/>
    <b v="0"/>
    <s v="technology/wearables"/>
    <n v="0.46100000000000002"/>
    <n v="136.46"/>
    <x v="2"/>
    <x v="8"/>
    <x v="960"/>
    <d v="2017-03-14T14:02:35"/>
  </r>
  <r>
    <x v="2"/>
    <x v="0"/>
    <s v="USD"/>
    <n v="1487617200"/>
    <n v="1483634335"/>
    <b v="0"/>
    <n v="110"/>
    <b v="0"/>
    <s v="technology/wearables"/>
    <n v="0.4219"/>
    <n v="364.35"/>
    <x v="2"/>
    <x v="8"/>
    <x v="961"/>
    <d v="2017-02-20T19:00:00"/>
  </r>
  <r>
    <x v="2"/>
    <x v="0"/>
    <s v="USD"/>
    <n v="1455210353"/>
    <n v="1451927153"/>
    <b v="0"/>
    <n v="37"/>
    <b v="0"/>
    <s v="technology/wearables"/>
    <n v="0.2848"/>
    <n v="19.239999999999998"/>
    <x v="2"/>
    <x v="8"/>
    <x v="962"/>
    <d v="2016-02-11T17:05:53"/>
  </r>
  <r>
    <x v="2"/>
    <x v="0"/>
    <s v="USD"/>
    <n v="1476717319"/>
    <n v="1473693319"/>
    <b v="0"/>
    <n v="9"/>
    <b v="0"/>
    <s v="technology/wearables"/>
    <n v="1.0800000000000001E-2"/>
    <n v="41.89"/>
    <x v="2"/>
    <x v="8"/>
    <x v="963"/>
    <d v="2016-10-17T15:15:19"/>
  </r>
  <r>
    <x v="2"/>
    <x v="5"/>
    <s v="CAD"/>
    <n v="1441119919"/>
    <n v="1437663919"/>
    <b v="0"/>
    <n v="29"/>
    <b v="0"/>
    <s v="technology/wearables"/>
    <n v="8.0000000000000002E-3"/>
    <n v="30.31"/>
    <x v="2"/>
    <x v="8"/>
    <x v="964"/>
    <d v="2015-09-01T15:05:19"/>
  </r>
  <r>
    <x v="2"/>
    <x v="0"/>
    <s v="USD"/>
    <n v="1477454340"/>
    <n v="1474676646"/>
    <b v="0"/>
    <n v="6"/>
    <b v="0"/>
    <s v="technology/wearables"/>
    <n v="1.1900000000000001E-2"/>
    <n v="49.67"/>
    <x v="2"/>
    <x v="8"/>
    <x v="965"/>
    <d v="2016-10-26T03:59:00"/>
  </r>
  <r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x v="2"/>
    <x v="0"/>
    <s v="USD"/>
    <n v="1461301574"/>
    <n v="1456121174"/>
    <b v="0"/>
    <n v="81"/>
    <b v="0"/>
    <s v="technology/wearables"/>
    <n v="0.17810000000000001"/>
    <n v="43.98"/>
    <x v="2"/>
    <x v="8"/>
    <x v="967"/>
    <d v="2016-04-22T05:06:14"/>
  </r>
  <r>
    <x v="2"/>
    <x v="0"/>
    <s v="USD"/>
    <n v="1408134034"/>
    <n v="1405542034"/>
    <b v="0"/>
    <n v="4"/>
    <b v="0"/>
    <s v="technology/wearables"/>
    <n v="1.3299999999999999E-2"/>
    <n v="26.5"/>
    <x v="2"/>
    <x v="8"/>
    <x v="968"/>
    <d v="2014-08-15T20:20:34"/>
  </r>
  <r>
    <x v="2"/>
    <x v="14"/>
    <s v="MXN"/>
    <n v="1486624607"/>
    <n v="1483773407"/>
    <b v="0"/>
    <n v="11"/>
    <b v="0"/>
    <s v="technology/wearables"/>
    <n v="0.4667"/>
    <n v="1272.73"/>
    <x v="2"/>
    <x v="8"/>
    <x v="969"/>
    <d v="2017-02-09T07:16:47"/>
  </r>
  <r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x v="2"/>
    <x v="0"/>
    <s v="USD"/>
    <n v="1433178060"/>
    <n v="1429290060"/>
    <b v="0"/>
    <n v="5"/>
    <b v="0"/>
    <s v="technology/wearables"/>
    <n v="2.3E-3"/>
    <n v="45.2"/>
    <x v="2"/>
    <x v="8"/>
    <x v="971"/>
    <d v="2015-06-01T17:01:00"/>
  </r>
  <r>
    <x v="2"/>
    <x v="0"/>
    <s v="USD"/>
    <n v="1409813940"/>
    <n v="1407271598"/>
    <b v="0"/>
    <n v="45"/>
    <b v="0"/>
    <s v="technology/wearables"/>
    <n v="0.3463"/>
    <n v="153.88999999999999"/>
    <x v="2"/>
    <x v="8"/>
    <x v="972"/>
    <d v="2014-09-04T06:59:00"/>
  </r>
  <r>
    <x v="2"/>
    <x v="0"/>
    <s v="USD"/>
    <n v="1447032093"/>
    <n v="1441844493"/>
    <b v="0"/>
    <n v="8"/>
    <b v="0"/>
    <s v="technology/wearables"/>
    <n v="2.06E-2"/>
    <n v="51.38"/>
    <x v="2"/>
    <x v="8"/>
    <x v="973"/>
    <d v="2015-11-09T01:21:33"/>
  </r>
  <r>
    <x v="2"/>
    <x v="0"/>
    <s v="USD"/>
    <n v="1458925156"/>
    <n v="1456336756"/>
    <b v="0"/>
    <n v="3"/>
    <b v="0"/>
    <s v="technology/wearables"/>
    <n v="5.5999999999999999E-3"/>
    <n v="93.33"/>
    <x v="2"/>
    <x v="8"/>
    <x v="974"/>
    <d v="2016-03-25T16:59:16"/>
  </r>
  <r>
    <x v="2"/>
    <x v="0"/>
    <s v="USD"/>
    <n v="1467132185"/>
    <n v="1461948185"/>
    <b v="0"/>
    <n v="24"/>
    <b v="0"/>
    <s v="technology/wearables"/>
    <n v="2.6100000000000002E-2"/>
    <n v="108.63"/>
    <x v="2"/>
    <x v="8"/>
    <x v="975"/>
    <d v="2016-06-28T16:43:05"/>
  </r>
  <r>
    <x v="2"/>
    <x v="2"/>
    <s v="AUD"/>
    <n v="1439515497"/>
    <n v="1435627497"/>
    <b v="0"/>
    <n v="18"/>
    <b v="0"/>
    <s v="technology/wearables"/>
    <n v="1.9300000000000001E-2"/>
    <n v="160.5"/>
    <x v="2"/>
    <x v="8"/>
    <x v="976"/>
    <d v="2015-08-14T01:24:57"/>
  </r>
  <r>
    <x v="2"/>
    <x v="15"/>
    <s v="EUR"/>
    <n v="1456094197"/>
    <n v="1453502197"/>
    <b v="0"/>
    <n v="12"/>
    <b v="0"/>
    <s v="technology/wearables"/>
    <n v="0.3367"/>
    <n v="75.75"/>
    <x v="2"/>
    <x v="8"/>
    <x v="977"/>
    <d v="2016-02-21T22:36:37"/>
  </r>
  <r>
    <x v="2"/>
    <x v="11"/>
    <s v="SEK"/>
    <n v="1456385101"/>
    <n v="1453793101"/>
    <b v="0"/>
    <n v="123"/>
    <b v="0"/>
    <s v="technology/wearables"/>
    <n v="0.56259999999999999"/>
    <n v="790.84"/>
    <x v="2"/>
    <x v="8"/>
    <x v="978"/>
    <d v="2016-02-25T07:25:01"/>
  </r>
  <r>
    <x v="2"/>
    <x v="0"/>
    <s v="USD"/>
    <n v="1466449140"/>
    <n v="1463392828"/>
    <b v="0"/>
    <n v="96"/>
    <b v="0"/>
    <s v="technology/wearables"/>
    <n v="0.82820000000000005"/>
    <n v="301.94"/>
    <x v="2"/>
    <x v="8"/>
    <x v="979"/>
    <d v="2016-06-20T18:59:00"/>
  </r>
  <r>
    <x v="2"/>
    <x v="0"/>
    <s v="USD"/>
    <n v="1417387322"/>
    <n v="1413495722"/>
    <b v="0"/>
    <n v="31"/>
    <b v="0"/>
    <s v="technology/wearables"/>
    <n v="0.14860000000000001"/>
    <n v="47.94"/>
    <x v="2"/>
    <x v="8"/>
    <x v="980"/>
    <d v="2014-11-30T22:42:02"/>
  </r>
  <r>
    <x v="2"/>
    <x v="0"/>
    <s v="USD"/>
    <n v="1407624222"/>
    <n v="1405032222"/>
    <b v="0"/>
    <n v="4"/>
    <b v="0"/>
    <s v="technology/wearables"/>
    <n v="1E-4"/>
    <n v="2.75"/>
    <x v="2"/>
    <x v="8"/>
    <x v="981"/>
    <d v="2014-08-09T22:43:42"/>
  </r>
  <r>
    <x v="2"/>
    <x v="0"/>
    <s v="USD"/>
    <n v="1475431486"/>
    <n v="1472839486"/>
    <b v="0"/>
    <n v="3"/>
    <b v="0"/>
    <s v="technology/wearables"/>
    <n v="2.0000000000000001E-4"/>
    <n v="1"/>
    <x v="2"/>
    <x v="8"/>
    <x v="982"/>
    <d v="2016-10-02T18:04:46"/>
  </r>
  <r>
    <x v="2"/>
    <x v="3"/>
    <s v="EUR"/>
    <n v="1471985640"/>
    <n v="1469289685"/>
    <b v="0"/>
    <n v="179"/>
    <b v="0"/>
    <s v="technology/wearables"/>
    <n v="0.29509999999999997"/>
    <n v="171.79"/>
    <x v="2"/>
    <x v="8"/>
    <x v="983"/>
    <d v="2016-08-23T20:54:00"/>
  </r>
  <r>
    <x v="2"/>
    <x v="0"/>
    <s v="USD"/>
    <n v="1427507208"/>
    <n v="1424918808"/>
    <b v="0"/>
    <n v="3"/>
    <b v="0"/>
    <s v="technology/wearables"/>
    <n v="1.06E-2"/>
    <n v="35.33"/>
    <x v="2"/>
    <x v="8"/>
    <x v="984"/>
    <d v="2015-03-28T01:46:48"/>
  </r>
  <r>
    <x v="2"/>
    <x v="12"/>
    <s v="EUR"/>
    <n v="1451602800"/>
    <n v="1449011610"/>
    <b v="0"/>
    <n v="23"/>
    <b v="0"/>
    <s v="technology/wearables"/>
    <n v="6.2899999999999998E-2"/>
    <n v="82.09"/>
    <x v="2"/>
    <x v="8"/>
    <x v="985"/>
    <d v="2015-12-31T23:00:00"/>
  </r>
  <r>
    <x v="2"/>
    <x v="1"/>
    <s v="GBP"/>
    <n v="1452384000"/>
    <n v="1447698300"/>
    <b v="0"/>
    <n v="23"/>
    <b v="0"/>
    <s v="technology/wearables"/>
    <n v="0.1275"/>
    <n v="110.87"/>
    <x v="2"/>
    <x v="8"/>
    <x v="986"/>
    <d v="2016-01-10T00:00:00"/>
  </r>
  <r>
    <x v="2"/>
    <x v="9"/>
    <s v="EUR"/>
    <n v="1403507050"/>
    <n v="1400051050"/>
    <b v="0"/>
    <n v="41"/>
    <b v="0"/>
    <s v="technology/wearables"/>
    <n v="0.13220000000000001"/>
    <n v="161.22"/>
    <x v="2"/>
    <x v="8"/>
    <x v="987"/>
    <d v="2014-06-23T07:04:10"/>
  </r>
  <r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x v="2"/>
    <x v="0"/>
    <s v="USD"/>
    <n v="1475101495"/>
    <n v="1472509495"/>
    <b v="0"/>
    <n v="32"/>
    <b v="0"/>
    <s v="technology/wearables"/>
    <n v="0.16769999999999999"/>
    <n v="52.41"/>
    <x v="2"/>
    <x v="8"/>
    <x v="989"/>
    <d v="2016-09-28T22:24:55"/>
  </r>
  <r>
    <x v="2"/>
    <x v="0"/>
    <s v="USD"/>
    <n v="1409770164"/>
    <n v="1407178164"/>
    <b v="0"/>
    <n v="2"/>
    <b v="0"/>
    <s v="technology/wearables"/>
    <n v="1E-3"/>
    <n v="13"/>
    <x v="2"/>
    <x v="8"/>
    <x v="990"/>
    <d v="2014-09-03T18:49:24"/>
  </r>
  <r>
    <x v="2"/>
    <x v="1"/>
    <s v="GBP"/>
    <n v="1468349460"/>
    <n v="1466186988"/>
    <b v="0"/>
    <n v="7"/>
    <b v="0"/>
    <s v="technology/wearables"/>
    <n v="4.24E-2"/>
    <n v="30.29"/>
    <x v="2"/>
    <x v="8"/>
    <x v="991"/>
    <d v="2016-07-12T18:51:00"/>
  </r>
  <r>
    <x v="2"/>
    <x v="0"/>
    <s v="USD"/>
    <n v="1462655519"/>
    <n v="1457475119"/>
    <b v="0"/>
    <n v="4"/>
    <b v="0"/>
    <s v="technology/wearables"/>
    <n v="4.7000000000000002E-3"/>
    <n v="116.75"/>
    <x v="2"/>
    <x v="8"/>
    <x v="992"/>
    <d v="2016-05-07T21:11:59"/>
  </r>
  <r>
    <x v="2"/>
    <x v="0"/>
    <s v="USD"/>
    <n v="1478926800"/>
    <n v="1476054568"/>
    <b v="0"/>
    <n v="196"/>
    <b v="0"/>
    <s v="technology/wearables"/>
    <n v="0.25090000000000001"/>
    <n v="89.6"/>
    <x v="2"/>
    <x v="8"/>
    <x v="993"/>
    <d v="2016-11-12T05:00:00"/>
  </r>
  <r>
    <x v="2"/>
    <x v="0"/>
    <s v="USD"/>
    <n v="1417388340"/>
    <n v="1412835530"/>
    <b v="0"/>
    <n v="11"/>
    <b v="0"/>
    <s v="technology/wearables"/>
    <n v="2.3300000000000001E-2"/>
    <n v="424.45"/>
    <x v="2"/>
    <x v="8"/>
    <x v="994"/>
    <d v="2014-11-30T22:59:00"/>
  </r>
  <r>
    <x v="2"/>
    <x v="0"/>
    <s v="USD"/>
    <n v="1417276800"/>
    <n v="1415140480"/>
    <b v="0"/>
    <n v="9"/>
    <b v="0"/>
    <s v="technology/wearables"/>
    <n v="7.2599999999999998E-2"/>
    <n v="80.67"/>
    <x v="2"/>
    <x v="8"/>
    <x v="995"/>
    <d v="2014-11-29T16:00:00"/>
  </r>
  <r>
    <x v="2"/>
    <x v="0"/>
    <s v="USD"/>
    <n v="1406474820"/>
    <n v="1403902060"/>
    <b v="0"/>
    <n v="5"/>
    <b v="0"/>
    <s v="technology/wearables"/>
    <n v="1.6299999999999999E-2"/>
    <n v="13"/>
    <x v="2"/>
    <x v="8"/>
    <x v="996"/>
    <d v="2014-07-27T15:27:00"/>
  </r>
  <r>
    <x v="2"/>
    <x v="0"/>
    <s v="USD"/>
    <n v="1417145297"/>
    <n v="1414549697"/>
    <b v="0"/>
    <n v="8"/>
    <b v="0"/>
    <s v="technology/wearables"/>
    <n v="1.2999999999999999E-2"/>
    <n v="8.1300000000000008"/>
    <x v="2"/>
    <x v="8"/>
    <x v="997"/>
    <d v="2014-11-28T03:28:17"/>
  </r>
  <r>
    <x v="2"/>
    <x v="5"/>
    <s v="CAD"/>
    <n v="1447909401"/>
    <n v="1444017801"/>
    <b v="0"/>
    <n v="229"/>
    <b v="0"/>
    <s v="technology/wearables"/>
    <n v="0.58560000000000001"/>
    <n v="153.43"/>
    <x v="2"/>
    <x v="8"/>
    <x v="998"/>
    <d v="2015-11-19T05:03:21"/>
  </r>
  <r>
    <x v="2"/>
    <x v="5"/>
    <s v="CAD"/>
    <n v="1415865720"/>
    <n v="1413270690"/>
    <b v="0"/>
    <n v="40"/>
    <b v="0"/>
    <s v="technology/wearables"/>
    <n v="7.7899999999999997E-2"/>
    <n v="292.08"/>
    <x v="2"/>
    <x v="8"/>
    <x v="999"/>
    <d v="2014-11-13T08:02:00"/>
  </r>
  <r>
    <x v="1"/>
    <x v="0"/>
    <s v="USD"/>
    <n v="1489537560"/>
    <n v="1484357160"/>
    <b v="0"/>
    <n v="6"/>
    <b v="0"/>
    <s v="technology/wearables"/>
    <n v="2.2200000000000001E-2"/>
    <n v="3304"/>
    <x v="2"/>
    <x v="8"/>
    <x v="1000"/>
    <d v="2017-03-15T00:26:00"/>
  </r>
  <r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x v="1"/>
    <x v="0"/>
    <s v="USD"/>
    <n v="1450331940"/>
    <n v="1447777514"/>
    <b v="0"/>
    <n v="22"/>
    <b v="0"/>
    <s v="technology/wearables"/>
    <n v="0.29599999999999999"/>
    <n v="134.55000000000001"/>
    <x v="2"/>
    <x v="8"/>
    <x v="1002"/>
    <d v="2015-12-17T05:59:00"/>
  </r>
  <r>
    <x v="1"/>
    <x v="6"/>
    <s v="EUR"/>
    <n v="1489680061"/>
    <n v="1487091661"/>
    <b v="0"/>
    <n v="15"/>
    <b v="0"/>
    <s v="technology/wearables"/>
    <n v="0.16059999999999999"/>
    <n v="214.07"/>
    <x v="2"/>
    <x v="8"/>
    <x v="1003"/>
    <d v="2017-03-16T16:01:01"/>
  </r>
  <r>
    <x v="1"/>
    <x v="0"/>
    <s v="USD"/>
    <n v="1455814827"/>
    <n v="1453222827"/>
    <b v="0"/>
    <n v="95"/>
    <b v="0"/>
    <s v="technology/wearables"/>
    <n v="0.82210000000000005"/>
    <n v="216.34"/>
    <x v="2"/>
    <x v="8"/>
    <x v="1004"/>
    <d v="2016-02-18T17:00:27"/>
  </r>
  <r>
    <x v="1"/>
    <x v="0"/>
    <s v="USD"/>
    <n v="1446217183"/>
    <n v="1443538783"/>
    <b v="0"/>
    <n v="161"/>
    <b v="0"/>
    <s v="technology/wearables"/>
    <n v="0.75049999999999994"/>
    <n v="932.31"/>
    <x v="2"/>
    <x v="8"/>
    <x v="1005"/>
    <d v="2015-10-30T14:59:43"/>
  </r>
  <r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x v="1"/>
    <x v="0"/>
    <s v="USD"/>
    <n v="1481727623"/>
    <n v="1478095223"/>
    <b v="0"/>
    <n v="76"/>
    <b v="0"/>
    <s v="technology/wearables"/>
    <n v="0.44319999999999998"/>
    <n v="174.95"/>
    <x v="2"/>
    <x v="8"/>
    <x v="1007"/>
    <d v="2016-12-14T15:00:23"/>
  </r>
  <r>
    <x v="1"/>
    <x v="14"/>
    <s v="MXN"/>
    <n v="1482953115"/>
    <n v="1480361115"/>
    <b v="0"/>
    <n v="1"/>
    <b v="0"/>
    <s v="technology/wearables"/>
    <n v="2.7000000000000001E-3"/>
    <n v="250"/>
    <x v="2"/>
    <x v="8"/>
    <x v="1008"/>
    <d v="2016-12-28T19:25:15"/>
  </r>
  <r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x v="1"/>
    <x v="0"/>
    <s v="USD"/>
    <n v="1473044340"/>
    <n v="1468180462"/>
    <b v="0"/>
    <n v="4"/>
    <b v="0"/>
    <s v="technology/wearables"/>
    <n v="1.9E-3"/>
    <n v="55"/>
    <x v="2"/>
    <x v="8"/>
    <x v="1010"/>
    <d v="2016-09-05T02:59:00"/>
  </r>
  <r>
    <x v="1"/>
    <x v="0"/>
    <s v="USD"/>
    <n v="1418938395"/>
    <n v="1415050395"/>
    <b v="0"/>
    <n v="1"/>
    <b v="0"/>
    <s v="technology/wearables"/>
    <n v="3.8E-3"/>
    <n v="75"/>
    <x v="2"/>
    <x v="8"/>
    <x v="1011"/>
    <d v="2014-12-18T21:33:15"/>
  </r>
  <r>
    <x v="1"/>
    <x v="0"/>
    <s v="USD"/>
    <n v="1485254052"/>
    <n v="1481366052"/>
    <b v="0"/>
    <n v="775"/>
    <b v="0"/>
    <s v="technology/wearables"/>
    <n v="215.3502"/>
    <n v="1389.36"/>
    <x v="2"/>
    <x v="8"/>
    <x v="1012"/>
    <d v="2017-01-24T10:34:12"/>
  </r>
  <r>
    <x v="1"/>
    <x v="0"/>
    <s v="USD"/>
    <n v="1451419200"/>
    <n v="1449000056"/>
    <b v="0"/>
    <n v="90"/>
    <b v="0"/>
    <s v="technology/wearables"/>
    <n v="0.3453"/>
    <n v="95.91"/>
    <x v="2"/>
    <x v="8"/>
    <x v="1013"/>
    <d v="2015-12-29T20:00:00"/>
  </r>
  <r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x v="1"/>
    <x v="16"/>
    <s v="CHF"/>
    <n v="1448489095"/>
    <n v="1445893495"/>
    <b v="0"/>
    <n v="6"/>
    <b v="0"/>
    <s v="technology/wearables"/>
    <n v="2.6700000000000002E-2"/>
    <n v="40"/>
    <x v="2"/>
    <x v="8"/>
    <x v="1015"/>
    <d v="2015-11-25T22:04:55"/>
  </r>
  <r>
    <x v="1"/>
    <x v="0"/>
    <s v="USD"/>
    <n v="1459992856"/>
    <n v="1456108456"/>
    <b v="0"/>
    <n v="38"/>
    <b v="0"/>
    <s v="technology/wearables"/>
    <n v="2.8400000000000002E-2"/>
    <n v="74.790000000000006"/>
    <x v="2"/>
    <x v="8"/>
    <x v="1016"/>
    <d v="2016-04-07T01:34:16"/>
  </r>
  <r>
    <x v="1"/>
    <x v="0"/>
    <s v="USD"/>
    <n v="1448125935"/>
    <n v="1444666335"/>
    <b v="0"/>
    <n v="355"/>
    <b v="0"/>
    <s v="technology/wearables"/>
    <n v="0.2288"/>
    <n v="161.12"/>
    <x v="2"/>
    <x v="8"/>
    <x v="1017"/>
    <d v="2015-11-21T17:12:15"/>
  </r>
  <r>
    <x v="1"/>
    <x v="0"/>
    <s v="USD"/>
    <n v="1468496933"/>
    <n v="1465904933"/>
    <b v="0"/>
    <n v="7"/>
    <b v="0"/>
    <s v="technology/wearables"/>
    <n v="3.1099999999999999E-2"/>
    <n v="88.71"/>
    <x v="2"/>
    <x v="8"/>
    <x v="1018"/>
    <d v="2016-07-14T11:48:53"/>
  </r>
  <r>
    <x v="1"/>
    <x v="0"/>
    <s v="USD"/>
    <n v="1423092149"/>
    <n v="1420500149"/>
    <b v="0"/>
    <n v="400"/>
    <b v="0"/>
    <s v="technology/wearables"/>
    <n v="0.4733"/>
    <n v="53.25"/>
    <x v="2"/>
    <x v="8"/>
    <x v="1019"/>
    <d v="2015-02-04T23:22:29"/>
  </r>
  <r>
    <x v="0"/>
    <x v="5"/>
    <s v="CAD"/>
    <n v="1433206020"/>
    <n v="1430617209"/>
    <b v="0"/>
    <n v="30"/>
    <b v="1"/>
    <s v="music/electronic music"/>
    <n v="2.0554999999999999"/>
    <n v="106.2"/>
    <x v="4"/>
    <x v="14"/>
    <x v="1020"/>
    <d v="2015-06-02T00:47:00"/>
  </r>
  <r>
    <x v="0"/>
    <x v="0"/>
    <s v="USD"/>
    <n v="1445054400"/>
    <n v="1443074571"/>
    <b v="1"/>
    <n v="478"/>
    <b v="1"/>
    <s v="music/electronic music"/>
    <n v="3.5179999999999998"/>
    <n v="22.08"/>
    <x v="4"/>
    <x v="14"/>
    <x v="1021"/>
    <d v="2015-10-17T04:00:00"/>
  </r>
  <r>
    <x v="0"/>
    <x v="0"/>
    <s v="USD"/>
    <n v="1431876677"/>
    <n v="1429284677"/>
    <b v="1"/>
    <n v="74"/>
    <b v="1"/>
    <s v="music/electronic music"/>
    <n v="1.149"/>
    <n v="31.05"/>
    <x v="4"/>
    <x v="14"/>
    <x v="1022"/>
    <d v="2015-05-17T15:31:17"/>
  </r>
  <r>
    <x v="0"/>
    <x v="1"/>
    <s v="GBP"/>
    <n v="1434837861"/>
    <n v="1432245861"/>
    <b v="0"/>
    <n v="131"/>
    <b v="1"/>
    <s v="music/electronic music"/>
    <n v="2.3715000000000002"/>
    <n v="36.21"/>
    <x v="4"/>
    <x v="14"/>
    <x v="1023"/>
    <d v="2015-06-20T22:04:21"/>
  </r>
  <r>
    <x v="0"/>
    <x v="11"/>
    <s v="SEK"/>
    <n v="1454248563"/>
    <n v="1451656563"/>
    <b v="1"/>
    <n v="61"/>
    <b v="1"/>
    <s v="music/electronic music"/>
    <n v="1.1863999999999999"/>
    <n v="388.98"/>
    <x v="4"/>
    <x v="14"/>
    <x v="1024"/>
    <d v="2016-01-31T13:56:03"/>
  </r>
  <r>
    <x v="0"/>
    <x v="0"/>
    <s v="USD"/>
    <n v="1426532437"/>
    <n v="1423944037"/>
    <b v="1"/>
    <n v="1071"/>
    <b v="1"/>
    <s v="music/electronic music"/>
    <n v="1.0992999999999999"/>
    <n v="71.849999999999994"/>
    <x v="4"/>
    <x v="14"/>
    <x v="1025"/>
    <d v="2015-03-16T19:00:37"/>
  </r>
  <r>
    <x v="0"/>
    <x v="1"/>
    <s v="GBP"/>
    <n v="1459414016"/>
    <n v="1456480016"/>
    <b v="1"/>
    <n v="122"/>
    <b v="1"/>
    <s v="music/electronic music"/>
    <n v="1.0001"/>
    <n v="57.38"/>
    <x v="4"/>
    <x v="14"/>
    <x v="1026"/>
    <d v="2016-03-31T08:46:56"/>
  </r>
  <r>
    <x v="0"/>
    <x v="0"/>
    <s v="USD"/>
    <n v="1414025347"/>
    <n v="1411433347"/>
    <b v="1"/>
    <n v="111"/>
    <b v="1"/>
    <s v="music/electronic music"/>
    <n v="1.0308999999999999"/>
    <n v="69.67"/>
    <x v="4"/>
    <x v="14"/>
    <x v="1027"/>
    <d v="2014-10-23T00:49:07"/>
  </r>
  <r>
    <x v="0"/>
    <x v="1"/>
    <s v="GBP"/>
    <n v="1488830400"/>
    <n v="1484924605"/>
    <b v="1"/>
    <n v="255"/>
    <b v="1"/>
    <s v="music/electronic music"/>
    <n v="1.1727000000000001"/>
    <n v="45.99"/>
    <x v="4"/>
    <x v="14"/>
    <x v="1028"/>
    <d v="2017-03-06T20:00:00"/>
  </r>
  <r>
    <x v="0"/>
    <x v="11"/>
    <s v="SEK"/>
    <n v="1428184740"/>
    <n v="1423501507"/>
    <b v="0"/>
    <n v="141"/>
    <b v="1"/>
    <s v="music/electronic music"/>
    <n v="1.1175999999999999"/>
    <n v="79.260000000000005"/>
    <x v="4"/>
    <x v="14"/>
    <x v="1029"/>
    <d v="2015-04-04T21:59:00"/>
  </r>
  <r>
    <x v="0"/>
    <x v="0"/>
    <s v="USD"/>
    <n v="1473680149"/>
    <n v="1472470549"/>
    <b v="0"/>
    <n v="159"/>
    <b v="1"/>
    <s v="music/electronic music"/>
    <n v="3.4209999999999998"/>
    <n v="43.03"/>
    <x v="4"/>
    <x v="14"/>
    <x v="1030"/>
    <d v="2016-09-12T11:35:49"/>
  </r>
  <r>
    <x v="0"/>
    <x v="0"/>
    <s v="USD"/>
    <n v="1450290010"/>
    <n v="1447698010"/>
    <b v="0"/>
    <n v="99"/>
    <b v="1"/>
    <s v="music/electronic music"/>
    <n v="1.0740000000000001"/>
    <n v="108.48"/>
    <x v="4"/>
    <x v="14"/>
    <x v="1031"/>
    <d v="2015-12-16T18:20:10"/>
  </r>
  <r>
    <x v="0"/>
    <x v="0"/>
    <s v="USD"/>
    <n v="1466697625"/>
    <n v="1464105625"/>
    <b v="0"/>
    <n v="96"/>
    <b v="1"/>
    <s v="music/electronic music"/>
    <n v="1.085"/>
    <n v="61.03"/>
    <x v="4"/>
    <x v="14"/>
    <x v="1032"/>
    <d v="2016-06-23T16:00:25"/>
  </r>
  <r>
    <x v="0"/>
    <x v="1"/>
    <s v="GBP"/>
    <n v="1481564080"/>
    <n v="1479144880"/>
    <b v="0"/>
    <n v="27"/>
    <b v="1"/>
    <s v="music/electronic music"/>
    <n v="1.0286"/>
    <n v="50.59"/>
    <x v="4"/>
    <x v="14"/>
    <x v="1033"/>
    <d v="2016-12-12T17:34:40"/>
  </r>
  <r>
    <x v="0"/>
    <x v="0"/>
    <s v="USD"/>
    <n v="1470369540"/>
    <n v="1467604804"/>
    <b v="0"/>
    <n v="166"/>
    <b v="1"/>
    <s v="music/electronic music"/>
    <n v="1.3"/>
    <n v="39.159999999999997"/>
    <x v="4"/>
    <x v="14"/>
    <x v="1034"/>
    <d v="2016-08-05T03:59:00"/>
  </r>
  <r>
    <x v="0"/>
    <x v="0"/>
    <s v="USD"/>
    <n v="1423668220"/>
    <n v="1421076220"/>
    <b v="0"/>
    <n v="76"/>
    <b v="1"/>
    <s v="music/electronic music"/>
    <n v="1.0765"/>
    <n v="65.16"/>
    <x v="4"/>
    <x v="14"/>
    <x v="1035"/>
    <d v="2015-02-11T15:23:40"/>
  </r>
  <r>
    <x v="0"/>
    <x v="0"/>
    <s v="USD"/>
    <n v="1357545600"/>
    <n v="1354790790"/>
    <b v="0"/>
    <n v="211"/>
    <b v="1"/>
    <s v="music/electronic music"/>
    <n v="1.1235999999999999"/>
    <n v="23.96"/>
    <x v="4"/>
    <x v="14"/>
    <x v="1036"/>
    <d v="2013-01-07T08:00:00"/>
  </r>
  <r>
    <x v="0"/>
    <x v="0"/>
    <s v="USD"/>
    <n v="1431925200"/>
    <n v="1429991062"/>
    <b v="0"/>
    <n v="21"/>
    <b v="1"/>
    <s v="music/electronic music"/>
    <n v="1.0209999999999999"/>
    <n v="48.62"/>
    <x v="4"/>
    <x v="14"/>
    <x v="1037"/>
    <d v="2015-05-18T05:00:00"/>
  </r>
  <r>
    <x v="0"/>
    <x v="0"/>
    <s v="USD"/>
    <n v="1458362023"/>
    <n v="1455773623"/>
    <b v="0"/>
    <n v="61"/>
    <b v="1"/>
    <s v="music/electronic music"/>
    <n v="1.4533"/>
    <n v="35.74"/>
    <x v="4"/>
    <x v="14"/>
    <x v="1038"/>
    <d v="2016-03-19T04:33:43"/>
  </r>
  <r>
    <x v="0"/>
    <x v="0"/>
    <s v="USD"/>
    <n v="1481615940"/>
    <n v="1479436646"/>
    <b v="0"/>
    <n v="30"/>
    <b v="1"/>
    <s v="music/electronic music"/>
    <n v="1.282"/>
    <n v="21.37"/>
    <x v="4"/>
    <x v="14"/>
    <x v="1039"/>
    <d v="2016-12-13T07:59:00"/>
  </r>
  <r>
    <x v="1"/>
    <x v="0"/>
    <s v="USD"/>
    <n v="1472317209"/>
    <n v="1469725209"/>
    <b v="0"/>
    <n v="1"/>
    <b v="0"/>
    <s v="journalism/audio"/>
    <n v="2.8999999999999998E-3"/>
    <n v="250"/>
    <x v="5"/>
    <x v="15"/>
    <x v="1040"/>
    <d v="2016-08-27T17:00:09"/>
  </r>
  <r>
    <x v="1"/>
    <x v="0"/>
    <s v="USD"/>
    <n v="1406769992"/>
    <n v="1405041992"/>
    <b v="0"/>
    <n v="0"/>
    <b v="0"/>
    <s v="journalism/audio"/>
    <n v="0"/>
    <n v="0"/>
    <x v="5"/>
    <x v="15"/>
    <x v="1041"/>
    <d v="2014-07-31T01:26:32"/>
  </r>
  <r>
    <x v="1"/>
    <x v="0"/>
    <s v="USD"/>
    <n v="1410516000"/>
    <n v="1406824948"/>
    <b v="0"/>
    <n v="1"/>
    <b v="0"/>
    <s v="journalism/audio"/>
    <n v="1.54E-2"/>
    <n v="10"/>
    <x v="5"/>
    <x v="15"/>
    <x v="1042"/>
    <d v="2014-09-12T10:00:00"/>
  </r>
  <r>
    <x v="1"/>
    <x v="0"/>
    <s v="USD"/>
    <n v="1432101855"/>
    <n v="1429509855"/>
    <b v="0"/>
    <n v="292"/>
    <b v="0"/>
    <s v="journalism/audio"/>
    <n v="8.5400000000000004E-2"/>
    <n v="29.24"/>
    <x v="5"/>
    <x v="15"/>
    <x v="1043"/>
    <d v="2015-05-20T06:04:15"/>
  </r>
  <r>
    <x v="1"/>
    <x v="0"/>
    <s v="USD"/>
    <n v="1425587220"/>
    <n v="1420668801"/>
    <b v="0"/>
    <n v="2"/>
    <b v="0"/>
    <s v="journalism/audio"/>
    <n v="8.9999999999999998E-4"/>
    <n v="3"/>
    <x v="5"/>
    <x v="15"/>
    <x v="1044"/>
    <d v="2015-03-05T20:27:00"/>
  </r>
  <r>
    <x v="1"/>
    <x v="0"/>
    <s v="USD"/>
    <n v="1408827550"/>
    <n v="1406235550"/>
    <b v="0"/>
    <n v="8"/>
    <b v="0"/>
    <s v="journalism/audio"/>
    <n v="2.6599999999999999E-2"/>
    <n v="33.25"/>
    <x v="5"/>
    <x v="15"/>
    <x v="1045"/>
    <d v="2014-08-23T20:59:10"/>
  </r>
  <r>
    <x v="1"/>
    <x v="12"/>
    <s v="EUR"/>
    <n v="1451161560"/>
    <n v="1447273560"/>
    <b v="0"/>
    <n v="0"/>
    <b v="0"/>
    <s v="journalism/audio"/>
    <n v="0"/>
    <n v="0"/>
    <x v="5"/>
    <x v="15"/>
    <x v="1046"/>
    <d v="2015-12-26T20:26:00"/>
  </r>
  <r>
    <x v="1"/>
    <x v="0"/>
    <s v="USD"/>
    <n v="1415219915"/>
    <n v="1412624315"/>
    <b v="0"/>
    <n v="1"/>
    <b v="0"/>
    <s v="journalism/audio"/>
    <n v="5.0000000000000001E-4"/>
    <n v="1"/>
    <x v="5"/>
    <x v="15"/>
    <x v="1047"/>
    <d v="2014-11-05T20:38:35"/>
  </r>
  <r>
    <x v="1"/>
    <x v="0"/>
    <s v="USD"/>
    <n v="1474766189"/>
    <n v="1471310189"/>
    <b v="0"/>
    <n v="4"/>
    <b v="0"/>
    <s v="journalism/audio"/>
    <n v="1.41E-2"/>
    <n v="53"/>
    <x v="5"/>
    <x v="15"/>
    <x v="1048"/>
    <d v="2016-09-25T01:16:29"/>
  </r>
  <r>
    <x v="1"/>
    <x v="0"/>
    <s v="USD"/>
    <n v="1455272445"/>
    <n v="1452680445"/>
    <b v="0"/>
    <n v="0"/>
    <b v="0"/>
    <s v="journalism/audio"/>
    <n v="0"/>
    <n v="0"/>
    <x v="5"/>
    <x v="15"/>
    <x v="1049"/>
    <d v="2016-02-12T10:20:45"/>
  </r>
  <r>
    <x v="1"/>
    <x v="0"/>
    <s v="USD"/>
    <n v="1442257677"/>
    <n v="1439665677"/>
    <b v="0"/>
    <n v="0"/>
    <b v="0"/>
    <s v="journalism/audio"/>
    <n v="0"/>
    <n v="0"/>
    <x v="5"/>
    <x v="15"/>
    <x v="1050"/>
    <d v="2015-09-14T19:07:57"/>
  </r>
  <r>
    <x v="1"/>
    <x v="0"/>
    <s v="USD"/>
    <n v="1409098825"/>
    <n v="1406679625"/>
    <b v="0"/>
    <n v="0"/>
    <b v="0"/>
    <s v="journalism/audio"/>
    <n v="0"/>
    <n v="0"/>
    <x v="5"/>
    <x v="15"/>
    <x v="1051"/>
    <d v="2014-08-27T00:20:25"/>
  </r>
  <r>
    <x v="1"/>
    <x v="0"/>
    <s v="USD"/>
    <n v="1465243740"/>
    <n v="1461438495"/>
    <b v="0"/>
    <n v="0"/>
    <b v="0"/>
    <s v="journalism/audio"/>
    <n v="0"/>
    <n v="0"/>
    <x v="5"/>
    <x v="15"/>
    <x v="1052"/>
    <d v="2016-06-06T20:09:00"/>
  </r>
  <r>
    <x v="1"/>
    <x v="0"/>
    <s v="USD"/>
    <n v="1488773332"/>
    <n v="1486613332"/>
    <b v="0"/>
    <n v="1"/>
    <b v="0"/>
    <s v="journalism/audio"/>
    <n v="0.01"/>
    <n v="15"/>
    <x v="5"/>
    <x v="15"/>
    <x v="1053"/>
    <d v="2017-03-06T04:08:52"/>
  </r>
  <r>
    <x v="1"/>
    <x v="0"/>
    <s v="USD"/>
    <n v="1407708000"/>
    <n v="1405110399"/>
    <b v="0"/>
    <n v="0"/>
    <b v="0"/>
    <s v="journalism/audio"/>
    <n v="0"/>
    <n v="0"/>
    <x v="5"/>
    <x v="15"/>
    <x v="1054"/>
    <d v="2014-08-10T22:00:00"/>
  </r>
  <r>
    <x v="1"/>
    <x v="0"/>
    <s v="USD"/>
    <n v="1457394545"/>
    <n v="1454802545"/>
    <b v="0"/>
    <n v="0"/>
    <b v="0"/>
    <s v="journalism/audio"/>
    <n v="0"/>
    <n v="0"/>
    <x v="5"/>
    <x v="15"/>
    <x v="1055"/>
    <d v="2016-03-07T23:49:05"/>
  </r>
  <r>
    <x v="1"/>
    <x v="0"/>
    <s v="USD"/>
    <n v="1429892177"/>
    <n v="1424711777"/>
    <b v="0"/>
    <n v="0"/>
    <b v="0"/>
    <s v="journalism/audio"/>
    <n v="0"/>
    <n v="0"/>
    <x v="5"/>
    <x v="15"/>
    <x v="1056"/>
    <d v="2015-04-24T16:16:17"/>
  </r>
  <r>
    <x v="1"/>
    <x v="0"/>
    <s v="USD"/>
    <n v="1480888483"/>
    <n v="1478292883"/>
    <b v="0"/>
    <n v="0"/>
    <b v="0"/>
    <s v="journalism/audio"/>
    <n v="0"/>
    <n v="0"/>
    <x v="5"/>
    <x v="15"/>
    <x v="1057"/>
    <d v="2016-12-04T21:54:43"/>
  </r>
  <r>
    <x v="1"/>
    <x v="0"/>
    <s v="USD"/>
    <n v="1427328000"/>
    <n v="1423777043"/>
    <b v="0"/>
    <n v="0"/>
    <b v="0"/>
    <s v="journalism/audio"/>
    <n v="0"/>
    <n v="0"/>
    <x v="5"/>
    <x v="15"/>
    <x v="1058"/>
    <d v="2015-03-26T00:00:00"/>
  </r>
  <r>
    <x v="1"/>
    <x v="0"/>
    <s v="USD"/>
    <n v="1426269456"/>
    <n v="1423681056"/>
    <b v="0"/>
    <n v="0"/>
    <b v="0"/>
    <s v="journalism/audio"/>
    <n v="0"/>
    <n v="0"/>
    <x v="5"/>
    <x v="15"/>
    <x v="1059"/>
    <d v="2015-03-13T17:57:36"/>
  </r>
  <r>
    <x v="1"/>
    <x v="0"/>
    <s v="USD"/>
    <n v="1429134893"/>
    <n v="1426542893"/>
    <b v="0"/>
    <n v="1"/>
    <b v="0"/>
    <s v="journalism/audio"/>
    <n v="0.01"/>
    <n v="50"/>
    <x v="5"/>
    <x v="15"/>
    <x v="1060"/>
    <d v="2015-04-15T21:54:53"/>
  </r>
  <r>
    <x v="1"/>
    <x v="0"/>
    <s v="USD"/>
    <n v="1462150800"/>
    <n v="1456987108"/>
    <b v="0"/>
    <n v="0"/>
    <b v="0"/>
    <s v="journalism/audio"/>
    <n v="0"/>
    <n v="0"/>
    <x v="5"/>
    <x v="15"/>
    <x v="1061"/>
    <d v="2016-05-02T01:00:00"/>
  </r>
  <r>
    <x v="1"/>
    <x v="0"/>
    <s v="USD"/>
    <n v="1468351341"/>
    <n v="1467746541"/>
    <b v="0"/>
    <n v="4"/>
    <b v="0"/>
    <s v="journalism/audio"/>
    <n v="0.95479999999999998"/>
    <n v="47.5"/>
    <x v="5"/>
    <x v="15"/>
    <x v="1062"/>
    <d v="2016-07-12T19:22:21"/>
  </r>
  <r>
    <x v="1"/>
    <x v="0"/>
    <s v="USD"/>
    <n v="1472604262"/>
    <n v="1470012262"/>
    <b v="0"/>
    <n v="0"/>
    <b v="0"/>
    <s v="journalism/audio"/>
    <n v="0"/>
    <n v="0"/>
    <x v="5"/>
    <x v="15"/>
    <x v="1063"/>
    <d v="2016-08-31T00:44:22"/>
  </r>
  <r>
    <x v="2"/>
    <x v="0"/>
    <s v="USD"/>
    <n v="1373174903"/>
    <n v="1369286903"/>
    <b v="0"/>
    <n v="123"/>
    <b v="0"/>
    <s v="games/video games"/>
    <n v="8.9700000000000002E-2"/>
    <n v="65.67"/>
    <x v="6"/>
    <x v="16"/>
    <x v="1064"/>
    <d v="2013-07-07T05:28:23"/>
  </r>
  <r>
    <x v="2"/>
    <x v="2"/>
    <s v="AUD"/>
    <n v="1392800922"/>
    <n v="1390381722"/>
    <b v="0"/>
    <n v="5"/>
    <b v="0"/>
    <s v="games/video games"/>
    <n v="2.7E-2"/>
    <n v="16.2"/>
    <x v="6"/>
    <x v="16"/>
    <x v="1065"/>
    <d v="2014-02-19T09:08:42"/>
  </r>
  <r>
    <x v="2"/>
    <x v="0"/>
    <s v="USD"/>
    <n v="1375657582"/>
    <n v="1371769582"/>
    <b v="0"/>
    <n v="148"/>
    <b v="0"/>
    <s v="games/video games"/>
    <n v="3.3700000000000001E-2"/>
    <n v="34.130000000000003"/>
    <x v="6"/>
    <x v="16"/>
    <x v="1066"/>
    <d v="2013-08-04T23:06:22"/>
  </r>
  <r>
    <x v="2"/>
    <x v="0"/>
    <s v="USD"/>
    <n v="1387657931"/>
    <n v="1385065931"/>
    <b v="0"/>
    <n v="10"/>
    <b v="0"/>
    <s v="games/video games"/>
    <n v="0.26"/>
    <n v="13"/>
    <x v="6"/>
    <x v="16"/>
    <x v="1067"/>
    <d v="2013-12-21T20:32:11"/>
  </r>
  <r>
    <x v="2"/>
    <x v="0"/>
    <s v="USD"/>
    <n v="1460274864"/>
    <n v="1457686464"/>
    <b v="0"/>
    <n v="4"/>
    <b v="0"/>
    <s v="games/video games"/>
    <n v="1.5E-3"/>
    <n v="11.25"/>
    <x v="6"/>
    <x v="16"/>
    <x v="1068"/>
    <d v="2016-04-10T07:54:24"/>
  </r>
  <r>
    <x v="2"/>
    <x v="0"/>
    <s v="USD"/>
    <n v="1385447459"/>
    <n v="1382679059"/>
    <b v="0"/>
    <n v="21"/>
    <b v="0"/>
    <s v="games/video games"/>
    <n v="0.38640000000000002"/>
    <n v="40.479999999999997"/>
    <x v="6"/>
    <x v="16"/>
    <x v="1069"/>
    <d v="2013-11-26T06:30:59"/>
  </r>
  <r>
    <x v="2"/>
    <x v="0"/>
    <s v="USD"/>
    <n v="1349050622"/>
    <n v="1347322622"/>
    <b v="0"/>
    <n v="2"/>
    <b v="0"/>
    <s v="games/video games"/>
    <n v="7.0000000000000001E-3"/>
    <n v="35"/>
    <x v="6"/>
    <x v="16"/>
    <x v="1070"/>
    <d v="2012-10-01T00:17:02"/>
  </r>
  <r>
    <x v="2"/>
    <x v="10"/>
    <s v="NOK"/>
    <n v="1447787093"/>
    <n v="1445191493"/>
    <b v="0"/>
    <n v="0"/>
    <b v="0"/>
    <s v="games/video games"/>
    <n v="0"/>
    <n v="0"/>
    <x v="6"/>
    <x v="16"/>
    <x v="1071"/>
    <d v="2015-11-17T19:04:53"/>
  </r>
  <r>
    <x v="2"/>
    <x v="0"/>
    <s v="USD"/>
    <n v="1391630297"/>
    <n v="1389038297"/>
    <b v="0"/>
    <n v="4"/>
    <b v="0"/>
    <s v="games/video games"/>
    <n v="6.9999999999999999E-4"/>
    <n v="12.75"/>
    <x v="6"/>
    <x v="16"/>
    <x v="1072"/>
    <d v="2014-02-05T19:58:17"/>
  </r>
  <r>
    <x v="2"/>
    <x v="0"/>
    <s v="USD"/>
    <n v="1318806541"/>
    <n v="1316214541"/>
    <b v="0"/>
    <n v="1"/>
    <b v="0"/>
    <s v="games/video games"/>
    <n v="1.3299999999999999E-2"/>
    <n v="10"/>
    <x v="6"/>
    <x v="16"/>
    <x v="1073"/>
    <d v="2011-10-16T23:09:01"/>
  </r>
  <r>
    <x v="2"/>
    <x v="0"/>
    <s v="USD"/>
    <n v="1388808545"/>
    <n v="1386216545"/>
    <b v="0"/>
    <n v="30"/>
    <b v="0"/>
    <s v="games/video games"/>
    <n v="6.3100000000000003E-2"/>
    <n v="113.57"/>
    <x v="6"/>
    <x v="16"/>
    <x v="1074"/>
    <d v="2014-01-04T04:09:05"/>
  </r>
  <r>
    <x v="2"/>
    <x v="0"/>
    <s v="USD"/>
    <n v="1336340516"/>
    <n v="1333748516"/>
    <b v="0"/>
    <n v="3"/>
    <b v="0"/>
    <s v="games/video games"/>
    <n v="4.4999999999999998E-2"/>
    <n v="15"/>
    <x v="6"/>
    <x v="16"/>
    <x v="1075"/>
    <d v="2012-05-06T21:41:56"/>
  </r>
  <r>
    <x v="2"/>
    <x v="0"/>
    <s v="USD"/>
    <n v="1410426250"/>
    <n v="1405674250"/>
    <b v="0"/>
    <n v="975"/>
    <b v="0"/>
    <s v="games/video games"/>
    <n v="0.62770000000000004"/>
    <n v="48.28"/>
    <x v="6"/>
    <x v="16"/>
    <x v="1076"/>
    <d v="2014-09-11T09:04:10"/>
  </r>
  <r>
    <x v="2"/>
    <x v="0"/>
    <s v="USD"/>
    <n v="1452744011"/>
    <n v="1450152011"/>
    <b v="0"/>
    <n v="167"/>
    <b v="0"/>
    <s v="games/video games"/>
    <n v="0.29380000000000001"/>
    <n v="43.98"/>
    <x v="6"/>
    <x v="16"/>
    <x v="1077"/>
    <d v="2016-01-14T04:00:11"/>
  </r>
  <r>
    <x v="2"/>
    <x v="0"/>
    <s v="USD"/>
    <n v="1311309721"/>
    <n v="1307421721"/>
    <b v="0"/>
    <n v="5"/>
    <b v="0"/>
    <s v="games/video games"/>
    <n v="7.4999999999999997E-2"/>
    <n v="9"/>
    <x v="6"/>
    <x v="16"/>
    <x v="1078"/>
    <d v="2011-07-22T04:42:01"/>
  </r>
  <r>
    <x v="2"/>
    <x v="12"/>
    <s v="EUR"/>
    <n v="1463232936"/>
    <n v="1461072936"/>
    <b v="0"/>
    <n v="18"/>
    <b v="0"/>
    <s v="games/video games"/>
    <n v="2.6100000000000002E-2"/>
    <n v="37.67"/>
    <x v="6"/>
    <x v="16"/>
    <x v="1079"/>
    <d v="2016-05-14T13:35:36"/>
  </r>
  <r>
    <x v="2"/>
    <x v="0"/>
    <s v="USD"/>
    <n v="1399778333"/>
    <n v="1397186333"/>
    <b v="0"/>
    <n v="98"/>
    <b v="0"/>
    <s v="games/video games"/>
    <n v="9.11E-2"/>
    <n v="18.579999999999998"/>
    <x v="6"/>
    <x v="16"/>
    <x v="1080"/>
    <d v="2014-05-11T03:18:53"/>
  </r>
  <r>
    <x v="2"/>
    <x v="0"/>
    <s v="USD"/>
    <n v="1422483292"/>
    <n v="1419891292"/>
    <b v="0"/>
    <n v="4"/>
    <b v="0"/>
    <s v="games/video games"/>
    <n v="2.0000000000000001E-4"/>
    <n v="3"/>
    <x v="6"/>
    <x v="16"/>
    <x v="1081"/>
    <d v="2015-01-28T22:14:52"/>
  </r>
  <r>
    <x v="2"/>
    <x v="0"/>
    <s v="USD"/>
    <n v="1344635088"/>
    <n v="1342043088"/>
    <b v="0"/>
    <n v="3"/>
    <b v="0"/>
    <s v="games/video games"/>
    <n v="5.5999999999999999E-3"/>
    <n v="18.670000000000002"/>
    <x v="6"/>
    <x v="16"/>
    <x v="1082"/>
    <d v="2012-08-10T21:44:48"/>
  </r>
  <r>
    <x v="2"/>
    <x v="5"/>
    <s v="CAD"/>
    <n v="1406994583"/>
    <n v="1401810583"/>
    <b v="0"/>
    <n v="1"/>
    <b v="0"/>
    <s v="games/video games"/>
    <n v="8.2000000000000007E-3"/>
    <n v="410"/>
    <x v="6"/>
    <x v="16"/>
    <x v="1083"/>
    <d v="2014-08-02T15:49:43"/>
  </r>
  <r>
    <x v="2"/>
    <x v="0"/>
    <s v="USD"/>
    <n v="1407534804"/>
    <n v="1404942804"/>
    <b v="0"/>
    <n v="0"/>
    <b v="0"/>
    <s v="games/video games"/>
    <n v="0"/>
    <n v="0"/>
    <x v="6"/>
    <x v="16"/>
    <x v="1084"/>
    <d v="2014-08-08T21:53:24"/>
  </r>
  <r>
    <x v="2"/>
    <x v="5"/>
    <s v="CAD"/>
    <n v="1457967975"/>
    <n v="1455379575"/>
    <b v="0"/>
    <n v="9"/>
    <b v="0"/>
    <s v="games/video games"/>
    <n v="3.4200000000000001E-2"/>
    <n v="114"/>
    <x v="6"/>
    <x v="16"/>
    <x v="1085"/>
    <d v="2016-03-14T15:06:15"/>
  </r>
  <r>
    <x v="2"/>
    <x v="0"/>
    <s v="USD"/>
    <n v="1408913291"/>
    <n v="1406321291"/>
    <b v="0"/>
    <n v="2"/>
    <b v="0"/>
    <s v="games/video games"/>
    <n v="8.0000000000000004E-4"/>
    <n v="7.5"/>
    <x v="6"/>
    <x v="16"/>
    <x v="1086"/>
    <d v="2014-08-24T20:48:11"/>
  </r>
  <r>
    <x v="2"/>
    <x v="0"/>
    <s v="USD"/>
    <n v="1402852087"/>
    <n v="1400260087"/>
    <b v="0"/>
    <n v="0"/>
    <b v="0"/>
    <s v="games/video games"/>
    <n v="0"/>
    <n v="0"/>
    <x v="6"/>
    <x v="16"/>
    <x v="1087"/>
    <d v="2014-06-15T17:08:07"/>
  </r>
  <r>
    <x v="2"/>
    <x v="0"/>
    <s v="USD"/>
    <n v="1398366667"/>
    <n v="1395774667"/>
    <b v="0"/>
    <n v="147"/>
    <b v="0"/>
    <s v="games/video games"/>
    <n v="0.14180000000000001"/>
    <n v="43.42"/>
    <x v="6"/>
    <x v="16"/>
    <x v="1088"/>
    <d v="2014-04-24T19:11:07"/>
  </r>
  <r>
    <x v="2"/>
    <x v="6"/>
    <s v="EUR"/>
    <n v="1435293175"/>
    <n v="1432701175"/>
    <b v="0"/>
    <n v="49"/>
    <b v="0"/>
    <s v="games/video games"/>
    <n v="7.8299999999999995E-2"/>
    <n v="23.96"/>
    <x v="6"/>
    <x v="16"/>
    <x v="1089"/>
    <d v="2015-06-26T04:32:55"/>
  </r>
  <r>
    <x v="2"/>
    <x v="2"/>
    <s v="AUD"/>
    <n v="1432873653"/>
    <n v="1430281653"/>
    <b v="0"/>
    <n v="1"/>
    <b v="0"/>
    <s v="games/video games"/>
    <n v="4.0000000000000002E-4"/>
    <n v="5"/>
    <x v="6"/>
    <x v="16"/>
    <x v="1090"/>
    <d v="2015-05-29T04:27:33"/>
  </r>
  <r>
    <x v="2"/>
    <x v="1"/>
    <s v="GBP"/>
    <n v="1460313672"/>
    <n v="1457725272"/>
    <b v="0"/>
    <n v="2"/>
    <b v="0"/>
    <s v="games/video games"/>
    <n v="0.125"/>
    <n v="12.5"/>
    <x v="6"/>
    <x v="16"/>
    <x v="1091"/>
    <d v="2016-04-10T18:41:12"/>
  </r>
  <r>
    <x v="2"/>
    <x v="0"/>
    <s v="USD"/>
    <n v="1357432638"/>
    <n v="1354840638"/>
    <b v="0"/>
    <n v="7"/>
    <b v="0"/>
    <s v="games/video games"/>
    <n v="1.0500000000000001E-2"/>
    <n v="3"/>
    <x v="6"/>
    <x v="16"/>
    <x v="1092"/>
    <d v="2013-01-06T00:37:18"/>
  </r>
  <r>
    <x v="2"/>
    <x v="5"/>
    <s v="CAD"/>
    <n v="1455232937"/>
    <n v="1453936937"/>
    <b v="0"/>
    <n v="4"/>
    <b v="0"/>
    <s v="games/video games"/>
    <n v="0.14080000000000001"/>
    <n v="10.56"/>
    <x v="6"/>
    <x v="16"/>
    <x v="1093"/>
    <d v="2016-02-11T23:22:17"/>
  </r>
  <r>
    <x v="2"/>
    <x v="0"/>
    <s v="USD"/>
    <n v="1318180033"/>
    <n v="1315588033"/>
    <b v="0"/>
    <n v="27"/>
    <b v="0"/>
    <s v="games/video games"/>
    <n v="0.183"/>
    <n v="122"/>
    <x v="6"/>
    <x v="16"/>
    <x v="1094"/>
    <d v="2011-10-09T17:07:13"/>
  </r>
  <r>
    <x v="2"/>
    <x v="0"/>
    <s v="USD"/>
    <n v="1377867220"/>
    <n v="1375275220"/>
    <b v="0"/>
    <n v="94"/>
    <b v="0"/>
    <s v="games/video games"/>
    <n v="5.0299999999999997E-2"/>
    <n v="267.81"/>
    <x v="6"/>
    <x v="16"/>
    <x v="1095"/>
    <d v="2013-08-30T12:53:40"/>
  </r>
  <r>
    <x v="2"/>
    <x v="0"/>
    <s v="USD"/>
    <n v="1412393400"/>
    <n v="1409747154"/>
    <b v="0"/>
    <n v="29"/>
    <b v="0"/>
    <s v="games/video games"/>
    <n v="0.17929999999999999"/>
    <n v="74.209999999999994"/>
    <x v="6"/>
    <x v="16"/>
    <x v="1096"/>
    <d v="2014-10-04T03:30:00"/>
  </r>
  <r>
    <x v="2"/>
    <x v="0"/>
    <s v="USD"/>
    <n v="1393786877"/>
    <n v="1390330877"/>
    <b v="0"/>
    <n v="7"/>
    <b v="0"/>
    <s v="games/video games"/>
    <n v="5.0000000000000001E-4"/>
    <n v="6.71"/>
    <x v="6"/>
    <x v="16"/>
    <x v="1097"/>
    <d v="2014-03-02T19:01:17"/>
  </r>
  <r>
    <x v="2"/>
    <x v="0"/>
    <s v="USD"/>
    <n v="1397413095"/>
    <n v="1394821095"/>
    <b v="0"/>
    <n v="22"/>
    <b v="0"/>
    <s v="games/video games"/>
    <n v="7.2099999999999997E-2"/>
    <n v="81.95"/>
    <x v="6"/>
    <x v="16"/>
    <x v="1098"/>
    <d v="2014-04-13T18:18:15"/>
  </r>
  <r>
    <x v="2"/>
    <x v="1"/>
    <s v="GBP"/>
    <n v="1431547468"/>
    <n v="1428955468"/>
    <b v="0"/>
    <n v="1"/>
    <b v="0"/>
    <s v="games/video games"/>
    <n v="5.0000000000000001E-3"/>
    <n v="25"/>
    <x v="6"/>
    <x v="16"/>
    <x v="1099"/>
    <d v="2015-05-13T20:04:28"/>
  </r>
  <r>
    <x v="2"/>
    <x v="12"/>
    <s v="EUR"/>
    <n v="1455417571"/>
    <n v="1452825571"/>
    <b v="0"/>
    <n v="10"/>
    <b v="0"/>
    <s v="games/video games"/>
    <n v="2.5000000000000001E-2"/>
    <n v="10"/>
    <x v="6"/>
    <x v="16"/>
    <x v="1100"/>
    <d v="2016-02-14T02:39:31"/>
  </r>
  <r>
    <x v="2"/>
    <x v="0"/>
    <s v="USD"/>
    <n v="1468519920"/>
    <n v="1466188338"/>
    <b v="0"/>
    <n v="6"/>
    <b v="0"/>
    <s v="games/video games"/>
    <n v="4.0000000000000002E-4"/>
    <n v="6.83"/>
    <x v="6"/>
    <x v="16"/>
    <x v="1101"/>
    <d v="2016-07-14T18:12:00"/>
  </r>
  <r>
    <x v="2"/>
    <x v="0"/>
    <s v="USD"/>
    <n v="1386568740"/>
    <n v="1383095125"/>
    <b v="0"/>
    <n v="24"/>
    <b v="0"/>
    <s v="games/video games"/>
    <n v="5.3100000000000001E-2"/>
    <n v="17.71"/>
    <x v="6"/>
    <x v="16"/>
    <x v="1102"/>
    <d v="2013-12-09T05:59:00"/>
  </r>
  <r>
    <x v="2"/>
    <x v="0"/>
    <s v="USD"/>
    <n v="1466227190"/>
    <n v="1461043190"/>
    <b v="0"/>
    <n v="15"/>
    <b v="0"/>
    <s v="games/video games"/>
    <n v="1.6199999999999999E-2"/>
    <n v="16.2"/>
    <x v="6"/>
    <x v="16"/>
    <x v="1103"/>
    <d v="2016-06-18T05:19:50"/>
  </r>
  <r>
    <x v="2"/>
    <x v="1"/>
    <s v="GBP"/>
    <n v="1402480221"/>
    <n v="1399888221"/>
    <b v="0"/>
    <n v="37"/>
    <b v="0"/>
    <s v="games/video games"/>
    <n v="4.9500000000000002E-2"/>
    <n v="80.3"/>
    <x v="6"/>
    <x v="16"/>
    <x v="1104"/>
    <d v="2014-06-11T09:50:21"/>
  </r>
  <r>
    <x v="2"/>
    <x v="0"/>
    <s v="USD"/>
    <n v="1395627327"/>
    <n v="1393038927"/>
    <b v="0"/>
    <n v="20"/>
    <b v="0"/>
    <s v="games/video games"/>
    <n v="1.6000000000000001E-3"/>
    <n v="71.55"/>
    <x v="6"/>
    <x v="16"/>
    <x v="1105"/>
    <d v="2014-03-24T02:15:27"/>
  </r>
  <r>
    <x v="2"/>
    <x v="0"/>
    <s v="USD"/>
    <n v="1333557975"/>
    <n v="1330969575"/>
    <b v="0"/>
    <n v="7"/>
    <b v="0"/>
    <s v="games/video games"/>
    <n v="0.41249999999999998"/>
    <n v="23.57"/>
    <x v="6"/>
    <x v="16"/>
    <x v="1106"/>
    <d v="2012-04-04T16:46:15"/>
  </r>
  <r>
    <x v="2"/>
    <x v="0"/>
    <s v="USD"/>
    <n v="1406148024"/>
    <n v="1403556024"/>
    <b v="0"/>
    <n v="0"/>
    <b v="0"/>
    <s v="games/video games"/>
    <n v="0"/>
    <n v="0"/>
    <x v="6"/>
    <x v="16"/>
    <x v="1107"/>
    <d v="2014-07-23T20:40:24"/>
  </r>
  <r>
    <x v="2"/>
    <x v="0"/>
    <s v="USD"/>
    <n v="1334326635"/>
    <n v="1329146235"/>
    <b v="0"/>
    <n v="21"/>
    <b v="0"/>
    <s v="games/video games"/>
    <n v="2.93E-2"/>
    <n v="34.880000000000003"/>
    <x v="6"/>
    <x v="16"/>
    <x v="1108"/>
    <d v="2012-04-13T14:17:15"/>
  </r>
  <r>
    <x v="2"/>
    <x v="0"/>
    <s v="USD"/>
    <n v="1479495790"/>
    <n v="1476900190"/>
    <b v="0"/>
    <n v="3"/>
    <b v="0"/>
    <s v="games/video games"/>
    <n v="4.4999999999999997E-3"/>
    <n v="15"/>
    <x v="6"/>
    <x v="16"/>
    <x v="1109"/>
    <d v="2016-11-18T19:03:10"/>
  </r>
  <r>
    <x v="2"/>
    <x v="0"/>
    <s v="USD"/>
    <n v="1354919022"/>
    <n v="1352327022"/>
    <b v="0"/>
    <n v="11"/>
    <b v="0"/>
    <s v="games/video games"/>
    <n v="5.1000000000000004E-3"/>
    <n v="23.18"/>
    <x v="6"/>
    <x v="16"/>
    <x v="1110"/>
    <d v="2012-12-07T22:23:42"/>
  </r>
  <r>
    <x v="2"/>
    <x v="0"/>
    <s v="USD"/>
    <n v="1452228790"/>
    <n v="1449636790"/>
    <b v="0"/>
    <n v="1"/>
    <b v="0"/>
    <s v="games/video games"/>
    <n v="4.0000000000000002E-4"/>
    <n v="1"/>
    <x v="6"/>
    <x v="16"/>
    <x v="1111"/>
    <d v="2016-01-08T04:53:10"/>
  </r>
  <r>
    <x v="2"/>
    <x v="0"/>
    <s v="USD"/>
    <n v="1421656200"/>
    <n v="1416507211"/>
    <b v="0"/>
    <n v="312"/>
    <b v="0"/>
    <s v="games/video games"/>
    <n v="0.35539999999999999"/>
    <n v="100.23"/>
    <x v="6"/>
    <x v="16"/>
    <x v="1112"/>
    <d v="2015-01-19T08:30:00"/>
  </r>
  <r>
    <x v="2"/>
    <x v="1"/>
    <s v="GBP"/>
    <n v="1408058820"/>
    <n v="1405466820"/>
    <b v="0"/>
    <n v="1"/>
    <b v="0"/>
    <s v="games/video games"/>
    <n v="5.0000000000000001E-3"/>
    <n v="5"/>
    <x v="6"/>
    <x v="16"/>
    <x v="1113"/>
    <d v="2014-08-14T23:27:00"/>
  </r>
  <r>
    <x v="2"/>
    <x v="1"/>
    <s v="GBP"/>
    <n v="1381306687"/>
    <n v="1378714687"/>
    <b v="0"/>
    <n v="3"/>
    <b v="0"/>
    <s v="games/video games"/>
    <n v="1.6999999999999999E-3"/>
    <n v="3.33"/>
    <x v="6"/>
    <x v="16"/>
    <x v="1114"/>
    <d v="2013-10-09T08:18:07"/>
  </r>
  <r>
    <x v="2"/>
    <x v="0"/>
    <s v="USD"/>
    <n v="1459352495"/>
    <n v="1456764095"/>
    <b v="0"/>
    <n v="4"/>
    <b v="0"/>
    <s v="games/video games"/>
    <n v="1.2999999999999999E-3"/>
    <n v="13.25"/>
    <x v="6"/>
    <x v="16"/>
    <x v="1115"/>
    <d v="2016-03-30T15:41:35"/>
  </r>
  <r>
    <x v="2"/>
    <x v="0"/>
    <s v="USD"/>
    <n v="1339273208"/>
    <n v="1334089208"/>
    <b v="0"/>
    <n v="10"/>
    <b v="0"/>
    <s v="games/video games"/>
    <n v="4.0000000000000002E-4"/>
    <n v="17.850000000000001"/>
    <x v="6"/>
    <x v="16"/>
    <x v="1116"/>
    <d v="2012-06-09T20:20:08"/>
  </r>
  <r>
    <x v="2"/>
    <x v="12"/>
    <s v="EUR"/>
    <n v="1451053313"/>
    <n v="1448461313"/>
    <b v="0"/>
    <n v="8"/>
    <b v="0"/>
    <s v="games/video games"/>
    <n v="8.3000000000000004E-2"/>
    <n v="10.38"/>
    <x v="6"/>
    <x v="16"/>
    <x v="1117"/>
    <d v="2015-12-25T14:21:53"/>
  </r>
  <r>
    <x v="2"/>
    <x v="2"/>
    <s v="AUD"/>
    <n v="1396666779"/>
    <n v="1394078379"/>
    <b v="0"/>
    <n v="3"/>
    <b v="0"/>
    <s v="games/video games"/>
    <n v="2.4199999999999999E-2"/>
    <n v="36.33"/>
    <x v="6"/>
    <x v="16"/>
    <x v="1118"/>
    <d v="2014-04-05T02:59:39"/>
  </r>
  <r>
    <x v="2"/>
    <x v="0"/>
    <s v="USD"/>
    <n v="1396810864"/>
    <n v="1395687664"/>
    <b v="0"/>
    <n v="1"/>
    <b v="0"/>
    <s v="games/video games"/>
    <n v="2.3999999999999998E-3"/>
    <n v="5"/>
    <x v="6"/>
    <x v="16"/>
    <x v="1119"/>
    <d v="2014-04-06T19:01:04"/>
  </r>
  <r>
    <x v="2"/>
    <x v="0"/>
    <s v="USD"/>
    <n v="1319835400"/>
    <n v="1315947400"/>
    <b v="0"/>
    <n v="0"/>
    <b v="0"/>
    <s v="games/video games"/>
    <n v="0"/>
    <n v="0"/>
    <x v="6"/>
    <x v="16"/>
    <x v="1120"/>
    <d v="2011-10-28T20:56:40"/>
  </r>
  <r>
    <x v="2"/>
    <x v="0"/>
    <s v="USD"/>
    <n v="1457904316"/>
    <n v="1455315916"/>
    <b v="0"/>
    <n v="5"/>
    <b v="0"/>
    <s v="games/video games"/>
    <n v="1E-4"/>
    <n v="5.8"/>
    <x v="6"/>
    <x v="16"/>
    <x v="1121"/>
    <d v="2016-03-13T21:25:16"/>
  </r>
  <r>
    <x v="2"/>
    <x v="1"/>
    <s v="GBP"/>
    <n v="1369932825"/>
    <n v="1368723225"/>
    <b v="0"/>
    <n v="0"/>
    <b v="0"/>
    <s v="games/video games"/>
    <n v="0"/>
    <n v="0"/>
    <x v="6"/>
    <x v="16"/>
    <x v="1122"/>
    <d v="2013-05-30T16:53:45"/>
  </r>
  <r>
    <x v="2"/>
    <x v="0"/>
    <s v="USD"/>
    <n v="1397910848"/>
    <n v="1395318848"/>
    <b v="0"/>
    <n v="3"/>
    <b v="0"/>
    <s v="games/video games"/>
    <n v="2.2000000000000001E-3"/>
    <n v="3.67"/>
    <x v="6"/>
    <x v="16"/>
    <x v="1123"/>
    <d v="2014-04-19T12:34:08"/>
  </r>
  <r>
    <x v="2"/>
    <x v="0"/>
    <s v="USD"/>
    <n v="1430409651"/>
    <n v="1427817651"/>
    <b v="0"/>
    <n v="7"/>
    <b v="0"/>
    <s v="games/mobile games"/>
    <n v="4.7000000000000002E-3"/>
    <n v="60.71"/>
    <x v="6"/>
    <x v="16"/>
    <x v="1124"/>
    <d v="2015-04-30T16:00:51"/>
  </r>
  <r>
    <x v="2"/>
    <x v="1"/>
    <s v="GBP"/>
    <n v="1443193130"/>
    <n v="1438009130"/>
    <b v="0"/>
    <n v="0"/>
    <b v="0"/>
    <s v="games/mobile games"/>
    <n v="0"/>
    <n v="0"/>
    <x v="6"/>
    <x v="16"/>
    <x v="1125"/>
    <d v="2015-09-25T14:58:50"/>
  </r>
  <r>
    <x v="2"/>
    <x v="0"/>
    <s v="USD"/>
    <n v="1468482694"/>
    <n v="1465890694"/>
    <b v="0"/>
    <n v="2"/>
    <b v="0"/>
    <s v="games/mobile games"/>
    <n v="5.0000000000000001E-3"/>
    <n v="5"/>
    <x v="6"/>
    <x v="16"/>
    <x v="1126"/>
    <d v="2016-07-14T07:51:34"/>
  </r>
  <r>
    <x v="2"/>
    <x v="0"/>
    <s v="USD"/>
    <n v="1416000600"/>
    <n v="1413318600"/>
    <b v="0"/>
    <n v="23"/>
    <b v="0"/>
    <s v="games/mobile games"/>
    <n v="1.67E-2"/>
    <n v="25.43"/>
    <x v="6"/>
    <x v="16"/>
    <x v="1127"/>
    <d v="2014-11-14T21:30:00"/>
  </r>
  <r>
    <x v="2"/>
    <x v="1"/>
    <s v="GBP"/>
    <n v="1407425717"/>
    <n v="1404833717"/>
    <b v="0"/>
    <n v="1"/>
    <b v="0"/>
    <s v="games/mobile games"/>
    <n v="1E-3"/>
    <n v="1"/>
    <x v="6"/>
    <x v="16"/>
    <x v="1128"/>
    <d v="2014-08-07T15:35:17"/>
  </r>
  <r>
    <x v="2"/>
    <x v="0"/>
    <s v="USD"/>
    <n v="1465107693"/>
    <n v="1462515693"/>
    <b v="0"/>
    <n v="2"/>
    <b v="0"/>
    <s v="games/mobile games"/>
    <n v="1.1000000000000001E-3"/>
    <n v="10.5"/>
    <x v="6"/>
    <x v="16"/>
    <x v="1129"/>
    <d v="2016-06-05T06:21:33"/>
  </r>
  <r>
    <x v="2"/>
    <x v="0"/>
    <s v="USD"/>
    <n v="1416963300"/>
    <n v="1411775700"/>
    <b v="0"/>
    <n v="3"/>
    <b v="0"/>
    <s v="games/mobile games"/>
    <n v="2.2000000000000001E-3"/>
    <n v="3.67"/>
    <x v="6"/>
    <x v="16"/>
    <x v="1130"/>
    <d v="2014-11-26T00:55:00"/>
  </r>
  <r>
    <x v="2"/>
    <x v="2"/>
    <s v="AUD"/>
    <n v="1450993668"/>
    <n v="1448401668"/>
    <b v="0"/>
    <n v="0"/>
    <b v="0"/>
    <s v="games/mobile games"/>
    <n v="0"/>
    <n v="0"/>
    <x v="6"/>
    <x v="16"/>
    <x v="1131"/>
    <d v="2015-12-24T21:47:48"/>
  </r>
  <r>
    <x v="2"/>
    <x v="5"/>
    <s v="CAD"/>
    <n v="1483238771"/>
    <n v="1480646771"/>
    <b v="0"/>
    <n v="13"/>
    <b v="0"/>
    <s v="games/mobile games"/>
    <n v="0.14380000000000001"/>
    <n v="110.62"/>
    <x v="6"/>
    <x v="16"/>
    <x v="1132"/>
    <d v="2017-01-01T02:46:11"/>
  </r>
  <r>
    <x v="2"/>
    <x v="1"/>
    <s v="GBP"/>
    <n v="1406799981"/>
    <n v="1404207981"/>
    <b v="0"/>
    <n v="1"/>
    <b v="0"/>
    <s v="games/mobile games"/>
    <n v="6.7000000000000002E-3"/>
    <n v="20"/>
    <x v="6"/>
    <x v="16"/>
    <x v="1133"/>
    <d v="2014-07-31T09:46:21"/>
  </r>
  <r>
    <x v="2"/>
    <x v="2"/>
    <s v="AUD"/>
    <n v="1417235580"/>
    <n v="1416034228"/>
    <b v="0"/>
    <n v="1"/>
    <b v="0"/>
    <s v="games/mobile games"/>
    <n v="0"/>
    <n v="1"/>
    <x v="6"/>
    <x v="16"/>
    <x v="1134"/>
    <d v="2014-11-29T04:33:00"/>
  </r>
  <r>
    <x v="2"/>
    <x v="12"/>
    <s v="EUR"/>
    <n v="1470527094"/>
    <n v="1467935094"/>
    <b v="0"/>
    <n v="1"/>
    <b v="0"/>
    <s v="games/mobile games"/>
    <n v="0.05"/>
    <n v="50"/>
    <x v="6"/>
    <x v="16"/>
    <x v="1135"/>
    <d v="2016-08-06T23:44:54"/>
  </r>
  <r>
    <x v="2"/>
    <x v="6"/>
    <s v="EUR"/>
    <n v="1450541229"/>
    <n v="1447949229"/>
    <b v="0"/>
    <n v="6"/>
    <b v="0"/>
    <s v="games/mobile games"/>
    <n v="6.4399999999999999E-2"/>
    <n v="45"/>
    <x v="6"/>
    <x v="16"/>
    <x v="1136"/>
    <d v="2015-12-19T16:07:09"/>
  </r>
  <r>
    <x v="2"/>
    <x v="0"/>
    <s v="USD"/>
    <n v="1461440421"/>
    <n v="1458848421"/>
    <b v="0"/>
    <n v="39"/>
    <b v="0"/>
    <s v="games/mobile games"/>
    <n v="0.39500000000000002"/>
    <n v="253.21"/>
    <x v="6"/>
    <x v="16"/>
    <x v="1137"/>
    <d v="2016-04-23T19:40:21"/>
  </r>
  <r>
    <x v="2"/>
    <x v="0"/>
    <s v="USD"/>
    <n v="1485035131"/>
    <n v="1483307131"/>
    <b v="0"/>
    <n v="4"/>
    <b v="0"/>
    <s v="games/mobile games"/>
    <n v="3.5999999999999999E-3"/>
    <n v="31.25"/>
    <x v="6"/>
    <x v="16"/>
    <x v="1138"/>
    <d v="2017-01-21T21:45:31"/>
  </r>
  <r>
    <x v="2"/>
    <x v="0"/>
    <s v="USD"/>
    <n v="1420100426"/>
    <n v="1417508426"/>
    <b v="0"/>
    <n v="1"/>
    <b v="0"/>
    <s v="games/mobile games"/>
    <n v="5.9999999999999995E-4"/>
    <n v="5"/>
    <x v="6"/>
    <x v="16"/>
    <x v="1139"/>
    <d v="2015-01-01T08:20:26"/>
  </r>
  <r>
    <x v="2"/>
    <x v="1"/>
    <s v="GBP"/>
    <n v="1438859121"/>
    <n v="1436267121"/>
    <b v="0"/>
    <n v="0"/>
    <b v="0"/>
    <s v="games/mobile games"/>
    <n v="0"/>
    <n v="0"/>
    <x v="6"/>
    <x v="16"/>
    <x v="1140"/>
    <d v="2015-08-06T11:05:21"/>
  </r>
  <r>
    <x v="2"/>
    <x v="12"/>
    <s v="EUR"/>
    <n v="1436460450"/>
    <n v="1433868450"/>
    <b v="0"/>
    <n v="0"/>
    <b v="0"/>
    <s v="games/mobile games"/>
    <n v="0"/>
    <n v="0"/>
    <x v="6"/>
    <x v="16"/>
    <x v="1141"/>
    <d v="2015-07-09T16:47:30"/>
  </r>
  <r>
    <x v="2"/>
    <x v="0"/>
    <s v="USD"/>
    <n v="1424131727"/>
    <n v="1421539727"/>
    <b v="0"/>
    <n v="0"/>
    <b v="0"/>
    <s v="games/mobile games"/>
    <n v="0"/>
    <n v="0"/>
    <x v="6"/>
    <x v="16"/>
    <x v="1142"/>
    <d v="2015-02-17T00:08:47"/>
  </r>
  <r>
    <x v="2"/>
    <x v="0"/>
    <s v="USD"/>
    <n v="1450327126"/>
    <n v="1447735126"/>
    <b v="0"/>
    <n v="8"/>
    <b v="0"/>
    <s v="games/mobile games"/>
    <n v="4.1000000000000003E-3"/>
    <n v="23.25"/>
    <x v="6"/>
    <x v="16"/>
    <x v="1143"/>
    <d v="2015-12-17T04:38:46"/>
  </r>
  <r>
    <x v="2"/>
    <x v="0"/>
    <s v="USD"/>
    <n v="1430281320"/>
    <n v="1427689320"/>
    <b v="0"/>
    <n v="0"/>
    <b v="0"/>
    <s v="food/food trucks"/>
    <n v="0"/>
    <n v="0"/>
    <x v="7"/>
    <x v="17"/>
    <x v="1144"/>
    <d v="2015-04-29T04:22:00"/>
  </r>
  <r>
    <x v="2"/>
    <x v="0"/>
    <s v="USD"/>
    <n v="1412272592"/>
    <n v="1407088592"/>
    <b v="0"/>
    <n v="1"/>
    <b v="0"/>
    <s v="food/food trucks"/>
    <n v="1.2999999999999999E-3"/>
    <n v="100"/>
    <x v="7"/>
    <x v="17"/>
    <x v="1145"/>
    <d v="2014-10-02T17:56:32"/>
  </r>
  <r>
    <x v="2"/>
    <x v="0"/>
    <s v="USD"/>
    <n v="1399071173"/>
    <n v="1395787973"/>
    <b v="0"/>
    <n v="12"/>
    <b v="0"/>
    <s v="food/food trucks"/>
    <n v="8.8300000000000003E-2"/>
    <n v="44.17"/>
    <x v="7"/>
    <x v="17"/>
    <x v="1146"/>
    <d v="2014-05-02T22:52:53"/>
  </r>
  <r>
    <x v="2"/>
    <x v="5"/>
    <s v="CAD"/>
    <n v="1413760783"/>
    <n v="1408576783"/>
    <b v="0"/>
    <n v="0"/>
    <b v="0"/>
    <s v="food/food trucks"/>
    <n v="0"/>
    <n v="0"/>
    <x v="7"/>
    <x v="17"/>
    <x v="1147"/>
    <d v="2014-10-19T23:19:43"/>
  </r>
  <r>
    <x v="2"/>
    <x v="0"/>
    <s v="USD"/>
    <n v="1480568781"/>
    <n v="1477973181"/>
    <b v="0"/>
    <n v="3"/>
    <b v="0"/>
    <s v="food/food trucks"/>
    <n v="4.8999999999999998E-3"/>
    <n v="24.33"/>
    <x v="7"/>
    <x v="17"/>
    <x v="1148"/>
    <d v="2016-12-01T05:06:21"/>
  </r>
  <r>
    <x v="2"/>
    <x v="0"/>
    <s v="USD"/>
    <n v="1466096566"/>
    <n v="1463504566"/>
    <b v="0"/>
    <n v="2"/>
    <b v="0"/>
    <s v="food/food trucks"/>
    <n v="1.5E-3"/>
    <n v="37.5"/>
    <x v="7"/>
    <x v="17"/>
    <x v="1149"/>
    <d v="2016-06-16T17:02:46"/>
  </r>
  <r>
    <x v="2"/>
    <x v="0"/>
    <s v="USD"/>
    <n v="1452293675"/>
    <n v="1447109675"/>
    <b v="0"/>
    <n v="6"/>
    <b v="0"/>
    <s v="food/food trucks"/>
    <n v="0.1008"/>
    <n v="42"/>
    <x v="7"/>
    <x v="17"/>
    <x v="1150"/>
    <d v="2016-01-08T22:54:35"/>
  </r>
  <r>
    <x v="2"/>
    <x v="0"/>
    <s v="USD"/>
    <n v="1441592863"/>
    <n v="1439000863"/>
    <b v="0"/>
    <n v="0"/>
    <b v="0"/>
    <s v="food/food trucks"/>
    <n v="0"/>
    <n v="0"/>
    <x v="7"/>
    <x v="17"/>
    <x v="1151"/>
    <d v="2015-09-07T02:27:43"/>
  </r>
  <r>
    <x v="2"/>
    <x v="0"/>
    <s v="USD"/>
    <n v="1431709312"/>
    <n v="1429117312"/>
    <b v="0"/>
    <n v="15"/>
    <b v="0"/>
    <s v="food/food trucks"/>
    <n v="5.6899999999999999E-2"/>
    <n v="60.73"/>
    <x v="7"/>
    <x v="17"/>
    <x v="1152"/>
    <d v="2015-05-15T17:01:52"/>
  </r>
  <r>
    <x v="2"/>
    <x v="0"/>
    <s v="USD"/>
    <n v="1434647305"/>
    <n v="1432055305"/>
    <b v="0"/>
    <n v="1"/>
    <b v="0"/>
    <s v="food/food trucks"/>
    <n v="6.3E-3"/>
    <n v="50"/>
    <x v="7"/>
    <x v="17"/>
    <x v="1153"/>
    <d v="2015-06-18T17:08:25"/>
  </r>
  <r>
    <x v="2"/>
    <x v="0"/>
    <s v="USD"/>
    <n v="1441507006"/>
    <n v="1438915006"/>
    <b v="0"/>
    <n v="3"/>
    <b v="0"/>
    <s v="food/food trucks"/>
    <n v="6.5000000000000002E-2"/>
    <n v="108.33"/>
    <x v="7"/>
    <x v="17"/>
    <x v="1154"/>
    <d v="2015-09-06T02:36:46"/>
  </r>
  <r>
    <x v="2"/>
    <x v="0"/>
    <s v="USD"/>
    <n v="1408040408"/>
    <n v="1405448408"/>
    <b v="0"/>
    <n v="8"/>
    <b v="0"/>
    <s v="food/food trucks"/>
    <n v="7.4999999999999997E-3"/>
    <n v="23.5"/>
    <x v="7"/>
    <x v="17"/>
    <x v="1155"/>
    <d v="2014-08-14T18:20:08"/>
  </r>
  <r>
    <x v="2"/>
    <x v="0"/>
    <s v="USD"/>
    <n v="1424742162"/>
    <n v="1422150162"/>
    <b v="0"/>
    <n v="0"/>
    <b v="0"/>
    <s v="food/food trucks"/>
    <n v="0"/>
    <n v="0"/>
    <x v="7"/>
    <x v="17"/>
    <x v="1156"/>
    <d v="2015-02-24T01:42:42"/>
  </r>
  <r>
    <x v="2"/>
    <x v="0"/>
    <s v="USD"/>
    <n v="1417795480"/>
    <n v="1412607880"/>
    <b v="0"/>
    <n v="3"/>
    <b v="0"/>
    <s v="food/food trucks"/>
    <n v="1.5100000000000001E-2"/>
    <n v="50.33"/>
    <x v="7"/>
    <x v="17"/>
    <x v="1157"/>
    <d v="2014-12-05T16:04:40"/>
  </r>
  <r>
    <x v="2"/>
    <x v="0"/>
    <s v="USD"/>
    <n v="1418091128"/>
    <n v="1415499128"/>
    <b v="0"/>
    <n v="3"/>
    <b v="0"/>
    <s v="food/food trucks"/>
    <n v="4.7000000000000002E-3"/>
    <n v="11.67"/>
    <x v="7"/>
    <x v="17"/>
    <x v="1158"/>
    <d v="2014-12-09T02:12:08"/>
  </r>
  <r>
    <x v="2"/>
    <x v="0"/>
    <s v="USD"/>
    <n v="1435679100"/>
    <n v="1433006765"/>
    <b v="0"/>
    <n v="0"/>
    <b v="0"/>
    <s v="food/food trucks"/>
    <n v="0"/>
    <n v="0"/>
    <x v="7"/>
    <x v="17"/>
    <x v="1159"/>
    <d v="2015-06-30T15:45:00"/>
  </r>
  <r>
    <x v="2"/>
    <x v="0"/>
    <s v="USD"/>
    <n v="1427510586"/>
    <n v="1424922186"/>
    <b v="0"/>
    <n v="19"/>
    <b v="0"/>
    <s v="food/food trucks"/>
    <n v="3.85E-2"/>
    <n v="60.79"/>
    <x v="7"/>
    <x v="17"/>
    <x v="1160"/>
    <d v="2015-03-28T02:43:06"/>
  </r>
  <r>
    <x v="2"/>
    <x v="0"/>
    <s v="USD"/>
    <n v="1432047989"/>
    <n v="1430233589"/>
    <b v="0"/>
    <n v="0"/>
    <b v="0"/>
    <s v="food/food trucks"/>
    <n v="0"/>
    <n v="0"/>
    <x v="7"/>
    <x v="17"/>
    <x v="1161"/>
    <d v="2015-05-19T15:06:29"/>
  </r>
  <r>
    <x v="2"/>
    <x v="0"/>
    <s v="USD"/>
    <n v="1411662264"/>
    <n v="1408983864"/>
    <b v="0"/>
    <n v="2"/>
    <b v="0"/>
    <s v="food/food trucks"/>
    <n v="5.9999999999999995E-4"/>
    <n v="17.5"/>
    <x v="7"/>
    <x v="17"/>
    <x v="1162"/>
    <d v="2014-09-25T16:24:24"/>
  </r>
  <r>
    <x v="2"/>
    <x v="0"/>
    <s v="USD"/>
    <n v="1407604920"/>
    <n v="1405012920"/>
    <b v="0"/>
    <n v="0"/>
    <b v="0"/>
    <s v="food/food trucks"/>
    <n v="0"/>
    <n v="0"/>
    <x v="7"/>
    <x v="17"/>
    <x v="1163"/>
    <d v="2014-08-09T17:22:00"/>
  </r>
  <r>
    <x v="2"/>
    <x v="0"/>
    <s v="USD"/>
    <n v="1466270582"/>
    <n v="1463678582"/>
    <b v="0"/>
    <n v="0"/>
    <b v="0"/>
    <s v="food/food trucks"/>
    <n v="0"/>
    <n v="0"/>
    <x v="7"/>
    <x v="17"/>
    <x v="1164"/>
    <d v="2016-06-18T17:23:02"/>
  </r>
  <r>
    <x v="2"/>
    <x v="0"/>
    <s v="USD"/>
    <n v="1404623330"/>
    <n v="1401685730"/>
    <b v="0"/>
    <n v="25"/>
    <b v="0"/>
    <s v="food/food trucks"/>
    <n v="0.20710000000000001"/>
    <n v="82.82"/>
    <x v="7"/>
    <x v="17"/>
    <x v="1165"/>
    <d v="2014-07-06T05:08:50"/>
  </r>
  <r>
    <x v="2"/>
    <x v="0"/>
    <s v="USD"/>
    <n v="1435291200"/>
    <n v="1432640342"/>
    <b v="0"/>
    <n v="8"/>
    <b v="0"/>
    <s v="food/food trucks"/>
    <n v="0.19139999999999999"/>
    <n v="358.88"/>
    <x v="7"/>
    <x v="17"/>
    <x v="1166"/>
    <d v="2015-06-26T04:00:00"/>
  </r>
  <r>
    <x v="2"/>
    <x v="0"/>
    <s v="USD"/>
    <n v="1410543495"/>
    <n v="1407865095"/>
    <b v="0"/>
    <n v="16"/>
    <b v="0"/>
    <s v="food/food trucks"/>
    <n v="1.6299999999999999E-2"/>
    <n v="61.19"/>
    <x v="7"/>
    <x v="17"/>
    <x v="1167"/>
    <d v="2014-09-12T17:38:15"/>
  </r>
  <r>
    <x v="2"/>
    <x v="0"/>
    <s v="USD"/>
    <n v="1474507065"/>
    <n v="1471915065"/>
    <b v="0"/>
    <n v="3"/>
    <b v="0"/>
    <s v="food/food trucks"/>
    <n v="5.67E-2"/>
    <n v="340"/>
    <x v="7"/>
    <x v="17"/>
    <x v="1168"/>
    <d v="2016-09-22T01:17:45"/>
  </r>
  <r>
    <x v="2"/>
    <x v="0"/>
    <s v="USD"/>
    <n v="1424593763"/>
    <n v="1422001763"/>
    <b v="0"/>
    <n v="3"/>
    <b v="0"/>
    <s v="food/food trucks"/>
    <n v="1.6999999999999999E-3"/>
    <n v="5.67"/>
    <x v="7"/>
    <x v="17"/>
    <x v="1169"/>
    <d v="2015-02-22T08:29:23"/>
  </r>
  <r>
    <x v="2"/>
    <x v="1"/>
    <s v="GBP"/>
    <n v="1433021171"/>
    <n v="1430429171"/>
    <b v="0"/>
    <n v="2"/>
    <b v="0"/>
    <s v="food/food trucks"/>
    <n v="4.0000000000000001E-3"/>
    <n v="50"/>
    <x v="7"/>
    <x v="17"/>
    <x v="1170"/>
    <d v="2015-05-30T21:26:11"/>
  </r>
  <r>
    <x v="2"/>
    <x v="0"/>
    <s v="USD"/>
    <n v="1415909927"/>
    <n v="1414351127"/>
    <b v="0"/>
    <n v="1"/>
    <b v="0"/>
    <s v="food/food trucks"/>
    <n v="1E-3"/>
    <n v="25"/>
    <x v="7"/>
    <x v="17"/>
    <x v="1171"/>
    <d v="2014-11-13T20:18:47"/>
  </r>
  <r>
    <x v="2"/>
    <x v="0"/>
    <s v="USD"/>
    <n v="1408551752"/>
    <n v="1405959752"/>
    <b v="0"/>
    <n v="0"/>
    <b v="0"/>
    <s v="food/food trucks"/>
    <n v="0"/>
    <n v="0"/>
    <x v="7"/>
    <x v="17"/>
    <x v="1172"/>
    <d v="2014-08-20T16:22:32"/>
  </r>
  <r>
    <x v="2"/>
    <x v="0"/>
    <s v="USD"/>
    <n v="1438576057"/>
    <n v="1435552057"/>
    <b v="0"/>
    <n v="1"/>
    <b v="0"/>
    <s v="food/food trucks"/>
    <n v="2.0000000000000001E-4"/>
    <n v="30"/>
    <x v="7"/>
    <x v="17"/>
    <x v="1173"/>
    <d v="2015-08-03T04:27:37"/>
  </r>
  <r>
    <x v="2"/>
    <x v="0"/>
    <s v="USD"/>
    <n v="1462738327"/>
    <n v="1460146327"/>
    <b v="0"/>
    <n v="19"/>
    <b v="0"/>
    <s v="food/food trucks"/>
    <n v="5.91E-2"/>
    <n v="46.63"/>
    <x v="7"/>
    <x v="17"/>
    <x v="1174"/>
    <d v="2016-05-08T20:12:07"/>
  </r>
  <r>
    <x v="2"/>
    <x v="0"/>
    <s v="USD"/>
    <n v="1436981339"/>
    <n v="1434389339"/>
    <b v="0"/>
    <n v="9"/>
    <b v="0"/>
    <s v="food/food trucks"/>
    <n v="2.93E-2"/>
    <n v="65"/>
    <x v="7"/>
    <x v="17"/>
    <x v="1175"/>
    <d v="2015-07-15T17:28:59"/>
  </r>
  <r>
    <x v="2"/>
    <x v="2"/>
    <s v="AUD"/>
    <n v="1488805200"/>
    <n v="1484094498"/>
    <b v="0"/>
    <n v="1"/>
    <b v="0"/>
    <s v="food/food trucks"/>
    <n v="1E-4"/>
    <n v="10"/>
    <x v="7"/>
    <x v="17"/>
    <x v="1176"/>
    <d v="2017-03-06T13:00:00"/>
  </r>
  <r>
    <x v="2"/>
    <x v="1"/>
    <s v="GBP"/>
    <n v="1413388296"/>
    <n v="1410796296"/>
    <b v="0"/>
    <n v="0"/>
    <b v="0"/>
    <s v="food/food trucks"/>
    <n v="0"/>
    <n v="0"/>
    <x v="7"/>
    <x v="17"/>
    <x v="1177"/>
    <d v="2014-10-15T15:51:36"/>
  </r>
  <r>
    <x v="2"/>
    <x v="0"/>
    <s v="USD"/>
    <n v="1408225452"/>
    <n v="1405633452"/>
    <b v="0"/>
    <n v="1"/>
    <b v="0"/>
    <s v="food/food trucks"/>
    <n v="1E-4"/>
    <n v="5"/>
    <x v="7"/>
    <x v="17"/>
    <x v="1178"/>
    <d v="2014-08-16T21:44:12"/>
  </r>
  <r>
    <x v="2"/>
    <x v="5"/>
    <s v="CAD"/>
    <n v="1446052627"/>
    <n v="1443460627"/>
    <b v="0"/>
    <n v="5"/>
    <b v="0"/>
    <s v="food/food trucks"/>
    <n v="5.33E-2"/>
    <n v="640"/>
    <x v="7"/>
    <x v="17"/>
    <x v="1179"/>
    <d v="2015-10-28T17:17:07"/>
  </r>
  <r>
    <x v="2"/>
    <x v="0"/>
    <s v="USD"/>
    <n v="1403983314"/>
    <n v="1400786514"/>
    <b v="0"/>
    <n v="85"/>
    <b v="0"/>
    <s v="food/food trucks"/>
    <n v="0.11749999999999999"/>
    <n v="69.12"/>
    <x v="7"/>
    <x v="17"/>
    <x v="1180"/>
    <d v="2014-06-28T19:21:54"/>
  </r>
  <r>
    <x v="2"/>
    <x v="0"/>
    <s v="USD"/>
    <n v="1425197321"/>
    <n v="1422605321"/>
    <b v="0"/>
    <n v="3"/>
    <b v="0"/>
    <s v="food/food trucks"/>
    <n v="1E-4"/>
    <n v="1.33"/>
    <x v="7"/>
    <x v="17"/>
    <x v="1181"/>
    <d v="2015-03-01T08:08:41"/>
  </r>
  <r>
    <x v="2"/>
    <x v="0"/>
    <s v="USD"/>
    <n v="1484239320"/>
    <n v="1482609088"/>
    <b v="0"/>
    <n v="4"/>
    <b v="0"/>
    <s v="food/food trucks"/>
    <n v="4.2000000000000003E-2"/>
    <n v="10.5"/>
    <x v="7"/>
    <x v="17"/>
    <x v="1182"/>
    <d v="2017-01-12T16:42:00"/>
  </r>
  <r>
    <x v="2"/>
    <x v="0"/>
    <s v="USD"/>
    <n v="1478059140"/>
    <n v="1476391223"/>
    <b v="0"/>
    <n v="3"/>
    <b v="0"/>
    <s v="food/food trucks"/>
    <n v="0.04"/>
    <n v="33.33"/>
    <x v="7"/>
    <x v="17"/>
    <x v="1183"/>
    <d v="2016-11-02T03:59:00"/>
  </r>
  <r>
    <x v="0"/>
    <x v="1"/>
    <s v="GBP"/>
    <n v="1486391011"/>
    <n v="1483712611"/>
    <b v="0"/>
    <n v="375"/>
    <b v="1"/>
    <s v="photography/photobooks"/>
    <n v="1.0494000000000001"/>
    <n v="61.56"/>
    <x v="8"/>
    <x v="18"/>
    <x v="1184"/>
    <d v="2017-02-06T14:23:31"/>
  </r>
  <r>
    <x v="0"/>
    <x v="0"/>
    <s v="USD"/>
    <n v="1433736000"/>
    <n v="1430945149"/>
    <b v="0"/>
    <n v="111"/>
    <b v="1"/>
    <s v="photography/photobooks"/>
    <n v="1.0544"/>
    <n v="118.74"/>
    <x v="8"/>
    <x v="18"/>
    <x v="1185"/>
    <d v="2015-06-08T04:00:00"/>
  </r>
  <r>
    <x v="0"/>
    <x v="1"/>
    <s v="GBP"/>
    <n v="1433198520"/>
    <n v="1430340195"/>
    <b v="0"/>
    <n v="123"/>
    <b v="1"/>
    <s v="photography/photobooks"/>
    <n v="1.0672999999999999"/>
    <n v="65.08"/>
    <x v="8"/>
    <x v="18"/>
    <x v="1186"/>
    <d v="2015-06-01T22:42:00"/>
  </r>
  <r>
    <x v="0"/>
    <x v="0"/>
    <s v="USD"/>
    <n v="1431885600"/>
    <n v="1429133323"/>
    <b v="0"/>
    <n v="70"/>
    <b v="1"/>
    <s v="photography/photobooks"/>
    <n v="1.0412999999999999"/>
    <n v="130.16"/>
    <x v="8"/>
    <x v="18"/>
    <x v="1187"/>
    <d v="2015-05-17T18:00:00"/>
  </r>
  <r>
    <x v="0"/>
    <x v="5"/>
    <s v="CAD"/>
    <n v="1482943740"/>
    <n v="1481129340"/>
    <b v="0"/>
    <n v="85"/>
    <b v="1"/>
    <s v="photography/photobooks"/>
    <n v="1.6054999999999999"/>
    <n v="37.78"/>
    <x v="8"/>
    <x v="18"/>
    <x v="1188"/>
    <d v="2016-12-28T16:49:00"/>
  </r>
  <r>
    <x v="0"/>
    <x v="0"/>
    <s v="USD"/>
    <n v="1467242995"/>
    <n v="1465428595"/>
    <b v="0"/>
    <n v="86"/>
    <b v="1"/>
    <s v="photography/photobooks"/>
    <n v="1.0778000000000001"/>
    <n v="112.79"/>
    <x v="8"/>
    <x v="18"/>
    <x v="1189"/>
    <d v="2016-06-29T23:29:55"/>
  </r>
  <r>
    <x v="0"/>
    <x v="0"/>
    <s v="USD"/>
    <n v="1409500725"/>
    <n v="1406908725"/>
    <b v="0"/>
    <n v="13"/>
    <b v="1"/>
    <s v="photography/photobooks"/>
    <n v="1.35"/>
    <n v="51.92"/>
    <x v="8"/>
    <x v="18"/>
    <x v="1190"/>
    <d v="2014-08-31T15:58:45"/>
  </r>
  <r>
    <x v="0"/>
    <x v="0"/>
    <s v="USD"/>
    <n v="1458480560"/>
    <n v="1455892160"/>
    <b v="0"/>
    <n v="33"/>
    <b v="1"/>
    <s v="photography/photobooks"/>
    <n v="1.0907"/>
    <n v="89.24"/>
    <x v="8"/>
    <x v="18"/>
    <x v="1191"/>
    <d v="2016-03-20T13:29:20"/>
  </r>
  <r>
    <x v="0"/>
    <x v="1"/>
    <s v="GBP"/>
    <n v="1486814978"/>
    <n v="1484222978"/>
    <b v="0"/>
    <n v="15"/>
    <b v="1"/>
    <s v="photography/photobooks"/>
    <n v="2.9"/>
    <n v="19.329999999999998"/>
    <x v="8"/>
    <x v="18"/>
    <x v="1192"/>
    <d v="2017-02-11T12:09:38"/>
  </r>
  <r>
    <x v="0"/>
    <x v="0"/>
    <s v="USD"/>
    <n v="1460223453"/>
    <n v="1455043053"/>
    <b v="0"/>
    <n v="273"/>
    <b v="1"/>
    <s v="photography/photobooks"/>
    <n v="1.0396000000000001"/>
    <n v="79.97"/>
    <x v="8"/>
    <x v="18"/>
    <x v="1193"/>
    <d v="2016-04-09T17:37:33"/>
  </r>
  <r>
    <x v="0"/>
    <x v="17"/>
    <s v="EUR"/>
    <n v="1428493379"/>
    <n v="1425901379"/>
    <b v="0"/>
    <n v="714"/>
    <b v="1"/>
    <s v="photography/photobooks"/>
    <n v="3.2223999999999999"/>
    <n v="56.41"/>
    <x v="8"/>
    <x v="18"/>
    <x v="1194"/>
    <d v="2015-04-08T11:42:59"/>
  </r>
  <r>
    <x v="0"/>
    <x v="13"/>
    <s v="EUR"/>
    <n v="1450602000"/>
    <n v="1445415653"/>
    <b v="0"/>
    <n v="170"/>
    <b v="1"/>
    <s v="photography/photobooks"/>
    <n v="1.35"/>
    <n v="79.41"/>
    <x v="8"/>
    <x v="18"/>
    <x v="1195"/>
    <d v="2015-12-20T09:00:00"/>
  </r>
  <r>
    <x v="0"/>
    <x v="1"/>
    <s v="GBP"/>
    <n v="1450467539"/>
    <n v="1447875539"/>
    <b v="0"/>
    <n v="512"/>
    <b v="1"/>
    <s v="photography/photobooks"/>
    <n v="2.6991000000000001"/>
    <n v="76.44"/>
    <x v="8"/>
    <x v="18"/>
    <x v="1196"/>
    <d v="2015-12-18T19:38:59"/>
  </r>
  <r>
    <x v="0"/>
    <x v="0"/>
    <s v="USD"/>
    <n v="1465797540"/>
    <n v="1463155034"/>
    <b v="0"/>
    <n v="314"/>
    <b v="1"/>
    <s v="photography/photobooks"/>
    <n v="2.5329000000000002"/>
    <n v="121"/>
    <x v="8"/>
    <x v="18"/>
    <x v="1197"/>
    <d v="2016-06-13T05:59:00"/>
  </r>
  <r>
    <x v="0"/>
    <x v="0"/>
    <s v="USD"/>
    <n v="1451530800"/>
    <n v="1448463086"/>
    <b v="0"/>
    <n v="167"/>
    <b v="1"/>
    <s v="photography/photobooks"/>
    <n v="2.6059999999999999"/>
    <n v="54.62"/>
    <x v="8"/>
    <x v="18"/>
    <x v="1198"/>
    <d v="2015-12-31T03:00:00"/>
  </r>
  <r>
    <x v="0"/>
    <x v="1"/>
    <s v="GBP"/>
    <n v="1436380200"/>
    <n v="1433615400"/>
    <b v="0"/>
    <n v="9"/>
    <b v="1"/>
    <s v="photography/photobooks"/>
    <n v="1.0132000000000001"/>
    <n v="299.22000000000003"/>
    <x v="8"/>
    <x v="18"/>
    <x v="1199"/>
    <d v="2015-07-08T18:30:00"/>
  </r>
  <r>
    <x v="0"/>
    <x v="0"/>
    <s v="USD"/>
    <n v="1429183656"/>
    <n v="1427369256"/>
    <b v="0"/>
    <n v="103"/>
    <b v="1"/>
    <s v="photography/photobooks"/>
    <n v="1.256"/>
    <n v="58.53"/>
    <x v="8"/>
    <x v="18"/>
    <x v="1200"/>
    <d v="2015-04-16T11:27:36"/>
  </r>
  <r>
    <x v="0"/>
    <x v="1"/>
    <s v="GBP"/>
    <n v="1468593246"/>
    <n v="1466001246"/>
    <b v="0"/>
    <n v="111"/>
    <b v="1"/>
    <s v="photography/photobooks"/>
    <n v="1.0244"/>
    <n v="55.37"/>
    <x v="8"/>
    <x v="18"/>
    <x v="1201"/>
    <d v="2016-07-15T14:34:06"/>
  </r>
  <r>
    <x v="0"/>
    <x v="2"/>
    <s v="AUD"/>
    <n v="1435388154"/>
    <n v="1432796154"/>
    <b v="0"/>
    <n v="271"/>
    <b v="1"/>
    <s v="photography/photobooks"/>
    <n v="1.9923999999999999"/>
    <n v="183.8"/>
    <x v="8"/>
    <x v="18"/>
    <x v="1202"/>
    <d v="2015-06-27T06:55:54"/>
  </r>
  <r>
    <x v="0"/>
    <x v="0"/>
    <s v="USD"/>
    <n v="1433083527"/>
    <n v="1430491527"/>
    <b v="0"/>
    <n v="101"/>
    <b v="1"/>
    <s v="photography/photobooks"/>
    <n v="1.0245"/>
    <n v="165.35"/>
    <x v="8"/>
    <x v="18"/>
    <x v="1203"/>
    <d v="2015-05-31T14:45:27"/>
  </r>
  <r>
    <x v="0"/>
    <x v="0"/>
    <s v="USD"/>
    <n v="1449205200"/>
    <n v="1445363833"/>
    <b v="0"/>
    <n v="57"/>
    <b v="1"/>
    <s v="photography/photobooks"/>
    <n v="1.0295000000000001"/>
    <n v="234.79"/>
    <x v="8"/>
    <x v="18"/>
    <x v="1204"/>
    <d v="2015-12-04T05:00:00"/>
  </r>
  <r>
    <x v="0"/>
    <x v="12"/>
    <s v="EUR"/>
    <n v="1434197351"/>
    <n v="1431605351"/>
    <b v="0"/>
    <n v="62"/>
    <b v="1"/>
    <s v="photography/photobooks"/>
    <n v="1.0085999999999999"/>
    <n v="211.48"/>
    <x v="8"/>
    <x v="18"/>
    <x v="1205"/>
    <d v="2015-06-13T12:09:11"/>
  </r>
  <r>
    <x v="0"/>
    <x v="15"/>
    <s v="EUR"/>
    <n v="1489238940"/>
    <n v="1486406253"/>
    <b v="0"/>
    <n v="32"/>
    <b v="1"/>
    <s v="photography/photobooks"/>
    <n v="1.1499999999999999"/>
    <n v="32.340000000000003"/>
    <x v="8"/>
    <x v="18"/>
    <x v="1206"/>
    <d v="2017-03-11T13:29:00"/>
  </r>
  <r>
    <x v="0"/>
    <x v="13"/>
    <s v="EUR"/>
    <n v="1459418400"/>
    <n v="1456827573"/>
    <b v="0"/>
    <n v="141"/>
    <b v="1"/>
    <s v="photography/photobooks"/>
    <n v="1.0417000000000001"/>
    <n v="123.38"/>
    <x v="8"/>
    <x v="18"/>
    <x v="1207"/>
    <d v="2016-03-31T10:00:00"/>
  </r>
  <r>
    <x v="0"/>
    <x v="0"/>
    <s v="USD"/>
    <n v="1458835264"/>
    <n v="1456246864"/>
    <b v="0"/>
    <n v="75"/>
    <b v="1"/>
    <s v="photography/photobooks"/>
    <n v="1.5529999999999999"/>
    <n v="207.07"/>
    <x v="8"/>
    <x v="18"/>
    <x v="1208"/>
    <d v="2016-03-24T16:01:04"/>
  </r>
  <r>
    <x v="0"/>
    <x v="0"/>
    <s v="USD"/>
    <n v="1488053905"/>
    <n v="1485461905"/>
    <b v="0"/>
    <n v="46"/>
    <b v="1"/>
    <s v="photography/photobooks"/>
    <n v="1.06"/>
    <n v="138.26"/>
    <x v="8"/>
    <x v="18"/>
    <x v="1209"/>
    <d v="2017-02-25T20:18:25"/>
  </r>
  <r>
    <x v="0"/>
    <x v="11"/>
    <s v="SEK"/>
    <n v="1433106000"/>
    <n v="1431124572"/>
    <b v="0"/>
    <n v="103"/>
    <b v="1"/>
    <s v="photography/photobooks"/>
    <n v="2.5432000000000001"/>
    <n v="493.82"/>
    <x v="8"/>
    <x v="18"/>
    <x v="1210"/>
    <d v="2015-05-31T21:00:00"/>
  </r>
  <r>
    <x v="0"/>
    <x v="5"/>
    <s v="CAD"/>
    <n v="1465505261"/>
    <n v="1464209261"/>
    <b v="0"/>
    <n v="6"/>
    <b v="1"/>
    <s v="photography/photobooks"/>
    <n v="1.0109999999999999"/>
    <n v="168.5"/>
    <x v="8"/>
    <x v="18"/>
    <x v="1211"/>
    <d v="2016-06-09T20:47:41"/>
  </r>
  <r>
    <x v="0"/>
    <x v="0"/>
    <s v="USD"/>
    <n v="1448586000"/>
    <n v="1447195695"/>
    <b v="0"/>
    <n v="83"/>
    <b v="1"/>
    <s v="photography/photobooks"/>
    <n v="1.2904"/>
    <n v="38.869999999999997"/>
    <x v="8"/>
    <x v="18"/>
    <x v="1212"/>
    <d v="2015-11-27T01:00:00"/>
  </r>
  <r>
    <x v="0"/>
    <x v="1"/>
    <s v="GBP"/>
    <n v="1485886100"/>
    <n v="1482862100"/>
    <b v="0"/>
    <n v="108"/>
    <b v="1"/>
    <s v="photography/photobooks"/>
    <n v="1.0223"/>
    <n v="61.53"/>
    <x v="8"/>
    <x v="18"/>
    <x v="1213"/>
    <d v="2017-01-31T18:08:20"/>
  </r>
  <r>
    <x v="0"/>
    <x v="0"/>
    <s v="USD"/>
    <n v="1433880605"/>
    <n v="1428696605"/>
    <b v="0"/>
    <n v="25"/>
    <b v="1"/>
    <s v="photography/photobooks"/>
    <n v="1.3180000000000001"/>
    <n v="105.44"/>
    <x v="8"/>
    <x v="18"/>
    <x v="1214"/>
    <d v="2015-06-09T20:10:05"/>
  </r>
  <r>
    <x v="0"/>
    <x v="0"/>
    <s v="USD"/>
    <n v="1401487756"/>
    <n v="1398895756"/>
    <b v="0"/>
    <n v="549"/>
    <b v="1"/>
    <s v="photography/photobooks"/>
    <n v="7.8608000000000002"/>
    <n v="71.59"/>
    <x v="8"/>
    <x v="18"/>
    <x v="1215"/>
    <d v="2014-05-30T22:09:16"/>
  </r>
  <r>
    <x v="0"/>
    <x v="0"/>
    <s v="USD"/>
    <n v="1443826980"/>
    <n v="1441032457"/>
    <b v="0"/>
    <n v="222"/>
    <b v="1"/>
    <s v="photography/photobooks"/>
    <n v="1.4570000000000001"/>
    <n v="91.88"/>
    <x v="8"/>
    <x v="18"/>
    <x v="1216"/>
    <d v="2015-10-02T23:03:00"/>
  </r>
  <r>
    <x v="0"/>
    <x v="0"/>
    <s v="USD"/>
    <n v="1468524340"/>
    <n v="1465932340"/>
    <b v="0"/>
    <n v="183"/>
    <b v="1"/>
    <s v="photography/photobooks"/>
    <n v="1.026"/>
    <n v="148.57"/>
    <x v="8"/>
    <x v="18"/>
    <x v="1217"/>
    <d v="2016-07-14T19:25:40"/>
  </r>
  <r>
    <x v="0"/>
    <x v="0"/>
    <s v="USD"/>
    <n v="1446346800"/>
    <n v="1443714800"/>
    <b v="0"/>
    <n v="89"/>
    <b v="1"/>
    <s v="photography/photobooks"/>
    <n v="1.7228000000000001"/>
    <n v="174.21"/>
    <x v="8"/>
    <x v="18"/>
    <x v="1218"/>
    <d v="2015-11-01T03:00:00"/>
  </r>
  <r>
    <x v="0"/>
    <x v="0"/>
    <s v="USD"/>
    <n v="1476961513"/>
    <n v="1474369513"/>
    <b v="0"/>
    <n v="253"/>
    <b v="1"/>
    <s v="photography/photobooks"/>
    <n v="1.5916999999999999"/>
    <n v="102.86"/>
    <x v="8"/>
    <x v="18"/>
    <x v="1219"/>
    <d v="2016-10-20T11:05:13"/>
  </r>
  <r>
    <x v="0"/>
    <x v="12"/>
    <s v="EUR"/>
    <n v="1440515112"/>
    <n v="1437923112"/>
    <b v="0"/>
    <n v="140"/>
    <b v="1"/>
    <s v="photography/photobooks"/>
    <n v="1.0377000000000001"/>
    <n v="111.18"/>
    <x v="8"/>
    <x v="18"/>
    <x v="1220"/>
    <d v="2015-08-25T15:05:12"/>
  </r>
  <r>
    <x v="0"/>
    <x v="1"/>
    <s v="GBP"/>
    <n v="1480809600"/>
    <n v="1478431488"/>
    <b v="0"/>
    <n v="103"/>
    <b v="1"/>
    <s v="photography/photobooks"/>
    <n v="1.1141000000000001"/>
    <n v="23.8"/>
    <x v="8"/>
    <x v="18"/>
    <x v="1221"/>
    <d v="2016-12-04T00:00:00"/>
  </r>
  <r>
    <x v="0"/>
    <x v="5"/>
    <s v="CAD"/>
    <n v="1459483200"/>
    <n v="1456852647"/>
    <b v="0"/>
    <n v="138"/>
    <b v="1"/>
    <s v="photography/photobooks"/>
    <n v="2.8037999999999998"/>
    <n v="81.27"/>
    <x v="8"/>
    <x v="18"/>
    <x v="1222"/>
    <d v="2016-04-01T04:00:00"/>
  </r>
  <r>
    <x v="0"/>
    <x v="0"/>
    <s v="USD"/>
    <n v="1478754909"/>
    <n v="1476159309"/>
    <b v="0"/>
    <n v="191"/>
    <b v="1"/>
    <s v="photography/photobooks"/>
    <n v="1.1211"/>
    <n v="116.21"/>
    <x v="8"/>
    <x v="18"/>
    <x v="1223"/>
    <d v="2016-11-10T05:15:09"/>
  </r>
  <r>
    <x v="1"/>
    <x v="0"/>
    <s v="USD"/>
    <n v="1402060302"/>
    <n v="1396876302"/>
    <b v="0"/>
    <n v="18"/>
    <b v="0"/>
    <s v="music/world music"/>
    <n v="7.0699999999999999E-2"/>
    <n v="58.89"/>
    <x v="4"/>
    <x v="14"/>
    <x v="1224"/>
    <d v="2014-06-06T13:11:42"/>
  </r>
  <r>
    <x v="1"/>
    <x v="0"/>
    <s v="USD"/>
    <n v="1382478278"/>
    <n v="1377294278"/>
    <b v="0"/>
    <n v="3"/>
    <b v="0"/>
    <s v="music/world music"/>
    <n v="4.3999999999999997E-2"/>
    <n v="44"/>
    <x v="4"/>
    <x v="14"/>
    <x v="1225"/>
    <d v="2013-10-22T21:44:38"/>
  </r>
  <r>
    <x v="1"/>
    <x v="0"/>
    <s v="USD"/>
    <n v="1398042000"/>
    <n v="1395089981"/>
    <b v="0"/>
    <n v="40"/>
    <b v="0"/>
    <s v="music/world music"/>
    <n v="3.8699999999999998E-2"/>
    <n v="48.43"/>
    <x v="4"/>
    <x v="14"/>
    <x v="1226"/>
    <d v="2014-04-21T01:00:00"/>
  </r>
  <r>
    <x v="1"/>
    <x v="0"/>
    <s v="USD"/>
    <n v="1407394800"/>
    <n v="1404770616"/>
    <b v="0"/>
    <n v="0"/>
    <b v="0"/>
    <s v="music/world music"/>
    <n v="0"/>
    <n v="0"/>
    <x v="4"/>
    <x v="14"/>
    <x v="1227"/>
    <d v="2014-08-07T07:00:00"/>
  </r>
  <r>
    <x v="1"/>
    <x v="0"/>
    <s v="USD"/>
    <n v="1317231008"/>
    <n v="1312047008"/>
    <b v="0"/>
    <n v="24"/>
    <b v="0"/>
    <s v="music/world music"/>
    <n v="0.29299999999999998"/>
    <n v="61.04"/>
    <x v="4"/>
    <x v="14"/>
    <x v="1228"/>
    <d v="2011-09-28T17:30:08"/>
  </r>
  <r>
    <x v="1"/>
    <x v="0"/>
    <s v="USD"/>
    <n v="1334592000"/>
    <n v="1331982127"/>
    <b v="0"/>
    <n v="1"/>
    <b v="0"/>
    <s v="music/world music"/>
    <n v="9.1000000000000004E-3"/>
    <n v="25"/>
    <x v="4"/>
    <x v="14"/>
    <x v="1229"/>
    <d v="2012-04-16T16:00:00"/>
  </r>
  <r>
    <x v="1"/>
    <x v="0"/>
    <s v="USD"/>
    <n v="1298589630"/>
    <n v="1295997630"/>
    <b v="0"/>
    <n v="0"/>
    <b v="0"/>
    <s v="music/world music"/>
    <n v="0"/>
    <n v="0"/>
    <x v="4"/>
    <x v="14"/>
    <x v="1230"/>
    <d v="2011-02-24T23:20:30"/>
  </r>
  <r>
    <x v="1"/>
    <x v="0"/>
    <s v="USD"/>
    <n v="1440723600"/>
    <n v="1436394968"/>
    <b v="0"/>
    <n v="0"/>
    <b v="0"/>
    <s v="music/world music"/>
    <n v="0"/>
    <n v="0"/>
    <x v="4"/>
    <x v="14"/>
    <x v="1231"/>
    <d v="2015-08-28T01:00:00"/>
  </r>
  <r>
    <x v="1"/>
    <x v="0"/>
    <s v="USD"/>
    <n v="1381090870"/>
    <n v="1377030070"/>
    <b v="0"/>
    <n v="1"/>
    <b v="0"/>
    <s v="music/world music"/>
    <n v="8.0000000000000002E-3"/>
    <n v="40"/>
    <x v="4"/>
    <x v="14"/>
    <x v="1232"/>
    <d v="2013-10-06T20:21:10"/>
  </r>
  <r>
    <x v="1"/>
    <x v="0"/>
    <s v="USD"/>
    <n v="1329864374"/>
    <n v="1328049974"/>
    <b v="0"/>
    <n v="6"/>
    <b v="0"/>
    <s v="music/world music"/>
    <n v="0.11600000000000001"/>
    <n v="19.329999999999998"/>
    <x v="4"/>
    <x v="14"/>
    <x v="1233"/>
    <d v="2012-02-21T22:46:14"/>
  </r>
  <r>
    <x v="1"/>
    <x v="1"/>
    <s v="GBP"/>
    <n v="1422903342"/>
    <n v="1420311342"/>
    <b v="0"/>
    <n v="0"/>
    <b v="0"/>
    <s v="music/world music"/>
    <n v="0"/>
    <n v="0"/>
    <x v="4"/>
    <x v="14"/>
    <x v="1234"/>
    <d v="2015-02-02T18:55:42"/>
  </r>
  <r>
    <x v="1"/>
    <x v="0"/>
    <s v="USD"/>
    <n v="1387077299"/>
    <n v="1383621299"/>
    <b v="0"/>
    <n v="6"/>
    <b v="0"/>
    <s v="music/world music"/>
    <n v="2.7900000000000001E-2"/>
    <n v="35"/>
    <x v="4"/>
    <x v="14"/>
    <x v="1235"/>
    <d v="2013-12-15T03:14:59"/>
  </r>
  <r>
    <x v="1"/>
    <x v="0"/>
    <s v="USD"/>
    <n v="1343491200"/>
    <n v="1342801164"/>
    <b v="0"/>
    <n v="0"/>
    <b v="0"/>
    <s v="music/world music"/>
    <n v="0"/>
    <n v="0"/>
    <x v="4"/>
    <x v="14"/>
    <x v="1236"/>
    <d v="2012-07-28T16:00:00"/>
  </r>
  <r>
    <x v="1"/>
    <x v="0"/>
    <s v="USD"/>
    <n v="1345790865"/>
    <n v="1344062865"/>
    <b v="0"/>
    <n v="0"/>
    <b v="0"/>
    <s v="music/world music"/>
    <n v="0"/>
    <n v="0"/>
    <x v="4"/>
    <x v="14"/>
    <x v="1237"/>
    <d v="2012-08-24T06:47:45"/>
  </r>
  <r>
    <x v="1"/>
    <x v="0"/>
    <s v="USD"/>
    <n v="1312641536"/>
    <n v="1310049536"/>
    <b v="0"/>
    <n v="3"/>
    <b v="0"/>
    <s v="music/world music"/>
    <n v="0.17799999999999999"/>
    <n v="59.33"/>
    <x v="4"/>
    <x v="14"/>
    <x v="1238"/>
    <d v="2011-08-06T14:38:56"/>
  </r>
  <r>
    <x v="1"/>
    <x v="0"/>
    <s v="USD"/>
    <n v="1325804767"/>
    <n v="1323212767"/>
    <b v="0"/>
    <n v="0"/>
    <b v="0"/>
    <s v="music/world music"/>
    <n v="0"/>
    <n v="0"/>
    <x v="4"/>
    <x v="14"/>
    <x v="1239"/>
    <d v="2012-01-05T23:06:07"/>
  </r>
  <r>
    <x v="1"/>
    <x v="0"/>
    <s v="USD"/>
    <n v="1373665860"/>
    <n v="1368579457"/>
    <b v="0"/>
    <n v="8"/>
    <b v="0"/>
    <s v="music/world music"/>
    <n v="3.0099999999999998E-2"/>
    <n v="30.13"/>
    <x v="4"/>
    <x v="14"/>
    <x v="1240"/>
    <d v="2013-07-12T21:51:00"/>
  </r>
  <r>
    <x v="1"/>
    <x v="0"/>
    <s v="USD"/>
    <n v="1414994340"/>
    <n v="1413057980"/>
    <b v="0"/>
    <n v="34"/>
    <b v="0"/>
    <s v="music/world music"/>
    <n v="0.50739999999999996"/>
    <n v="74.62"/>
    <x v="4"/>
    <x v="14"/>
    <x v="1241"/>
    <d v="2014-11-03T05:59:00"/>
  </r>
  <r>
    <x v="1"/>
    <x v="0"/>
    <s v="USD"/>
    <n v="1315747080"/>
    <n v="1314417502"/>
    <b v="0"/>
    <n v="1"/>
    <b v="0"/>
    <s v="music/world music"/>
    <n v="5.4999999999999997E-3"/>
    <n v="5"/>
    <x v="4"/>
    <x v="14"/>
    <x v="1242"/>
    <d v="2011-09-11T13:18:00"/>
  </r>
  <r>
    <x v="1"/>
    <x v="0"/>
    <s v="USD"/>
    <n v="1310158800"/>
    <n v="1304888771"/>
    <b v="0"/>
    <n v="38"/>
    <b v="0"/>
    <s v="music/world music"/>
    <n v="0.1409"/>
    <n v="44.5"/>
    <x v="4"/>
    <x v="14"/>
    <x v="1243"/>
    <d v="2011-07-08T21:00:00"/>
  </r>
  <r>
    <x v="0"/>
    <x v="0"/>
    <s v="USD"/>
    <n v="1366664400"/>
    <n v="1363981723"/>
    <b v="1"/>
    <n v="45"/>
    <b v="1"/>
    <s v="music/rock"/>
    <n v="1.038"/>
    <n v="46.13"/>
    <x v="4"/>
    <x v="11"/>
    <x v="1244"/>
    <d v="2013-04-22T21:00:00"/>
  </r>
  <r>
    <x v="0"/>
    <x v="0"/>
    <s v="USD"/>
    <n v="1402755834"/>
    <n v="1400163834"/>
    <b v="1"/>
    <n v="17"/>
    <b v="1"/>
    <s v="music/rock"/>
    <n v="1.2024999999999999"/>
    <n v="141.47"/>
    <x v="4"/>
    <x v="11"/>
    <x v="1245"/>
    <d v="2014-06-14T14:23:54"/>
  </r>
  <r>
    <x v="0"/>
    <x v="0"/>
    <s v="USD"/>
    <n v="1323136949"/>
    <n v="1319245349"/>
    <b v="1"/>
    <n v="31"/>
    <b v="1"/>
    <s v="music/rock"/>
    <n v="1.17"/>
    <n v="75.48"/>
    <x v="4"/>
    <x v="11"/>
    <x v="1246"/>
    <d v="2011-12-06T02:02:29"/>
  </r>
  <r>
    <x v="0"/>
    <x v="0"/>
    <s v="USD"/>
    <n v="1367823655"/>
    <n v="1365231655"/>
    <b v="1"/>
    <n v="50"/>
    <b v="1"/>
    <s v="music/rock"/>
    <n v="1.2214"/>
    <n v="85.5"/>
    <x v="4"/>
    <x v="11"/>
    <x v="1247"/>
    <d v="2013-05-06T07:00:55"/>
  </r>
  <r>
    <x v="0"/>
    <x v="0"/>
    <s v="USD"/>
    <n v="1402642740"/>
    <n v="1399563953"/>
    <b v="1"/>
    <n v="59"/>
    <b v="1"/>
    <s v="music/rock"/>
    <n v="1.5164"/>
    <n v="64.25"/>
    <x v="4"/>
    <x v="11"/>
    <x v="1248"/>
    <d v="2014-06-13T06:59:00"/>
  </r>
  <r>
    <x v="0"/>
    <x v="0"/>
    <s v="USD"/>
    <n v="1341683211"/>
    <n v="1339091211"/>
    <b v="1"/>
    <n v="81"/>
    <b v="1"/>
    <s v="music/rock"/>
    <n v="1.0444"/>
    <n v="64.47"/>
    <x v="4"/>
    <x v="11"/>
    <x v="1249"/>
    <d v="2012-07-07T17:46:51"/>
  </r>
  <r>
    <x v="0"/>
    <x v="0"/>
    <s v="USD"/>
    <n v="1410017131"/>
    <n v="1406129131"/>
    <b v="1"/>
    <n v="508"/>
    <b v="1"/>
    <s v="music/rock"/>
    <n v="2.0015000000000001"/>
    <n v="118.2"/>
    <x v="4"/>
    <x v="11"/>
    <x v="1250"/>
    <d v="2014-09-06T15:25:31"/>
  </r>
  <r>
    <x v="0"/>
    <x v="0"/>
    <s v="USD"/>
    <n v="1316979167"/>
    <n v="1311795167"/>
    <b v="1"/>
    <n v="74"/>
    <b v="1"/>
    <s v="music/rock"/>
    <n v="1.018"/>
    <n v="82.54"/>
    <x v="4"/>
    <x v="11"/>
    <x v="1251"/>
    <d v="2011-09-25T19:32:47"/>
  </r>
  <r>
    <x v="0"/>
    <x v="0"/>
    <s v="USD"/>
    <n v="1382658169"/>
    <n v="1380238969"/>
    <b v="1"/>
    <n v="141"/>
    <b v="1"/>
    <s v="music/rock"/>
    <n v="1.3766"/>
    <n v="34.17"/>
    <x v="4"/>
    <x v="11"/>
    <x v="1252"/>
    <d v="2013-10-24T23:42:49"/>
  </r>
  <r>
    <x v="0"/>
    <x v="0"/>
    <s v="USD"/>
    <n v="1409770107"/>
    <n v="1407178107"/>
    <b v="1"/>
    <n v="711"/>
    <b v="1"/>
    <s v="music/rock"/>
    <n v="3038.3319999999999"/>
    <n v="42.73"/>
    <x v="4"/>
    <x v="11"/>
    <x v="1253"/>
    <d v="2014-09-03T18:48:27"/>
  </r>
  <r>
    <x v="0"/>
    <x v="0"/>
    <s v="USD"/>
    <n v="1293857940"/>
    <n v="1288968886"/>
    <b v="1"/>
    <n v="141"/>
    <b v="1"/>
    <s v="music/rock"/>
    <n v="1.9884999999999999"/>
    <n v="94.49"/>
    <x v="4"/>
    <x v="11"/>
    <x v="1254"/>
    <d v="2011-01-01T04:59:00"/>
  </r>
  <r>
    <x v="0"/>
    <x v="0"/>
    <s v="USD"/>
    <n v="1385932652"/>
    <n v="1383337052"/>
    <b v="1"/>
    <n v="109"/>
    <b v="1"/>
    <s v="music/rock"/>
    <n v="2.0236999999999998"/>
    <n v="55.7"/>
    <x v="4"/>
    <x v="11"/>
    <x v="1255"/>
    <d v="2013-12-01T21:17:32"/>
  </r>
  <r>
    <x v="0"/>
    <x v="0"/>
    <s v="USD"/>
    <n v="1329084231"/>
    <n v="1326492231"/>
    <b v="1"/>
    <n v="361"/>
    <b v="1"/>
    <s v="music/rock"/>
    <n v="1.1796"/>
    <n v="98.03"/>
    <x v="4"/>
    <x v="11"/>
    <x v="1256"/>
    <d v="2012-02-12T22:03:51"/>
  </r>
  <r>
    <x v="0"/>
    <x v="0"/>
    <s v="USD"/>
    <n v="1301792590"/>
    <n v="1297562590"/>
    <b v="1"/>
    <n v="176"/>
    <b v="1"/>
    <s v="music/rock"/>
    <n v="2.9472999999999998"/>
    <n v="92.1"/>
    <x v="4"/>
    <x v="11"/>
    <x v="1257"/>
    <d v="2011-04-03T01:03:10"/>
  </r>
  <r>
    <x v="0"/>
    <x v="0"/>
    <s v="USD"/>
    <n v="1377960012"/>
    <n v="1375368012"/>
    <b v="1"/>
    <n v="670"/>
    <b v="1"/>
    <s v="music/rock"/>
    <n v="2.1315"/>
    <n v="38.18"/>
    <x v="4"/>
    <x v="11"/>
    <x v="1258"/>
    <d v="2013-08-31T14:40:12"/>
  </r>
  <r>
    <x v="0"/>
    <x v="0"/>
    <s v="USD"/>
    <n v="1402286340"/>
    <n v="1399504664"/>
    <b v="1"/>
    <n v="96"/>
    <b v="1"/>
    <s v="music/rock"/>
    <n v="1.0424"/>
    <n v="27.15"/>
    <x v="4"/>
    <x v="11"/>
    <x v="1259"/>
    <d v="2014-06-09T03:59:00"/>
  </r>
  <r>
    <x v="0"/>
    <x v="0"/>
    <s v="USD"/>
    <n v="1393445620"/>
    <n v="1390853620"/>
    <b v="1"/>
    <n v="74"/>
    <b v="1"/>
    <s v="music/rock"/>
    <n v="1.1367"/>
    <n v="50.69"/>
    <x v="4"/>
    <x v="11"/>
    <x v="1260"/>
    <d v="2014-02-26T20:13:40"/>
  </r>
  <r>
    <x v="0"/>
    <x v="0"/>
    <s v="USD"/>
    <n v="1390983227"/>
    <n v="1388391227"/>
    <b v="1"/>
    <n v="52"/>
    <b v="1"/>
    <s v="music/rock"/>
    <n v="1.0125"/>
    <n v="38.94"/>
    <x v="4"/>
    <x v="11"/>
    <x v="1261"/>
    <d v="2014-01-29T08:13:47"/>
  </r>
  <r>
    <x v="0"/>
    <x v="5"/>
    <s v="CAD"/>
    <n v="1392574692"/>
    <n v="1389982692"/>
    <b v="1"/>
    <n v="105"/>
    <b v="1"/>
    <s v="music/rock"/>
    <n v="1.2542"/>
    <n v="77.64"/>
    <x v="4"/>
    <x v="11"/>
    <x v="1262"/>
    <d v="2014-02-16T18:18:12"/>
  </r>
  <r>
    <x v="0"/>
    <x v="0"/>
    <s v="USD"/>
    <n v="1396054800"/>
    <n v="1393034470"/>
    <b v="1"/>
    <n v="41"/>
    <b v="1"/>
    <s v="music/rock"/>
    <n v="1.19"/>
    <n v="43.54"/>
    <x v="4"/>
    <x v="11"/>
    <x v="1263"/>
    <d v="2014-03-29T01:00:00"/>
  </r>
  <r>
    <x v="0"/>
    <x v="0"/>
    <s v="USD"/>
    <n v="1383062083"/>
    <n v="1380556483"/>
    <b v="1"/>
    <n v="34"/>
    <b v="1"/>
    <s v="music/rock"/>
    <n v="1.6646000000000001"/>
    <n v="31.82"/>
    <x v="4"/>
    <x v="11"/>
    <x v="1264"/>
    <d v="2013-10-29T15:54:43"/>
  </r>
  <r>
    <x v="0"/>
    <x v="0"/>
    <s v="USD"/>
    <n v="1291131815"/>
    <n v="1287071015"/>
    <b v="1"/>
    <n v="66"/>
    <b v="1"/>
    <s v="music/rock"/>
    <n v="1.1915"/>
    <n v="63.18"/>
    <x v="4"/>
    <x v="11"/>
    <x v="1265"/>
    <d v="2010-11-30T15:43:35"/>
  </r>
  <r>
    <x v="0"/>
    <x v="0"/>
    <s v="USD"/>
    <n v="1389474145"/>
    <n v="1386882145"/>
    <b v="1"/>
    <n v="50"/>
    <b v="1"/>
    <s v="music/rock"/>
    <n v="1.0046999999999999"/>
    <n v="190.9"/>
    <x v="4"/>
    <x v="11"/>
    <x v="1266"/>
    <d v="2014-01-11T21:02:25"/>
  </r>
  <r>
    <x v="0"/>
    <x v="0"/>
    <s v="USD"/>
    <n v="1374674558"/>
    <n v="1372082558"/>
    <b v="1"/>
    <n v="159"/>
    <b v="1"/>
    <s v="music/rock"/>
    <n v="1.018"/>
    <n v="140.86000000000001"/>
    <x v="4"/>
    <x v="11"/>
    <x v="1267"/>
    <d v="2013-07-24T14:02:38"/>
  </r>
  <r>
    <x v="0"/>
    <x v="0"/>
    <s v="USD"/>
    <n v="1379708247"/>
    <n v="1377116247"/>
    <b v="1"/>
    <n v="182"/>
    <b v="1"/>
    <s v="music/rock"/>
    <n v="1.1667000000000001"/>
    <n v="76.92"/>
    <x v="4"/>
    <x v="11"/>
    <x v="1268"/>
    <d v="2013-09-20T20:17:27"/>
  </r>
  <r>
    <x v="0"/>
    <x v="0"/>
    <s v="USD"/>
    <n v="1460764800"/>
    <n v="1458157512"/>
    <b v="1"/>
    <n v="206"/>
    <b v="1"/>
    <s v="music/rock"/>
    <n v="1.0865"/>
    <n v="99.16"/>
    <x v="4"/>
    <x v="11"/>
    <x v="1269"/>
    <d v="2016-04-16T00:00:00"/>
  </r>
  <r>
    <x v="0"/>
    <x v="0"/>
    <s v="USD"/>
    <n v="1332704042"/>
    <n v="1327523642"/>
    <b v="1"/>
    <n v="169"/>
    <b v="1"/>
    <s v="music/rock"/>
    <n v="1.1472"/>
    <n v="67.88"/>
    <x v="4"/>
    <x v="11"/>
    <x v="1270"/>
    <d v="2012-03-25T19:34:02"/>
  </r>
  <r>
    <x v="0"/>
    <x v="0"/>
    <s v="USD"/>
    <n v="1384363459"/>
    <n v="1381767859"/>
    <b v="1"/>
    <n v="31"/>
    <b v="1"/>
    <s v="music/rock"/>
    <n v="1.018"/>
    <n v="246.29"/>
    <x v="4"/>
    <x v="11"/>
    <x v="1271"/>
    <d v="2013-11-13T17:24:19"/>
  </r>
  <r>
    <x v="0"/>
    <x v="0"/>
    <s v="USD"/>
    <n v="1276574400"/>
    <n v="1270576379"/>
    <b v="1"/>
    <n v="28"/>
    <b v="1"/>
    <s v="music/rock"/>
    <n v="1.06"/>
    <n v="189.29"/>
    <x v="4"/>
    <x v="11"/>
    <x v="1272"/>
    <d v="2010-06-15T04:00:00"/>
  </r>
  <r>
    <x v="0"/>
    <x v="5"/>
    <s v="CAD"/>
    <n v="1409506291"/>
    <n v="1406914291"/>
    <b v="1"/>
    <n v="54"/>
    <b v="1"/>
    <s v="music/rock"/>
    <n v="1.0349999999999999"/>
    <n v="76.67"/>
    <x v="4"/>
    <x v="11"/>
    <x v="1273"/>
    <d v="2014-08-31T17:31:31"/>
  </r>
  <r>
    <x v="0"/>
    <x v="0"/>
    <s v="USD"/>
    <n v="1346344425"/>
    <n v="1343320425"/>
    <b v="1"/>
    <n v="467"/>
    <b v="1"/>
    <s v="music/rock"/>
    <n v="1.5498000000000001"/>
    <n v="82.96"/>
    <x v="4"/>
    <x v="11"/>
    <x v="1274"/>
    <d v="2012-08-30T16:33:45"/>
  </r>
  <r>
    <x v="0"/>
    <x v="0"/>
    <s v="USD"/>
    <n v="1375908587"/>
    <n v="1372884587"/>
    <b v="1"/>
    <n v="389"/>
    <b v="1"/>
    <s v="music/rock"/>
    <n v="1.6214"/>
    <n v="62.52"/>
    <x v="4"/>
    <x v="11"/>
    <x v="1275"/>
    <d v="2013-08-07T20:49:47"/>
  </r>
  <r>
    <x v="0"/>
    <x v="0"/>
    <s v="USD"/>
    <n v="1251777600"/>
    <n v="1247504047"/>
    <b v="1"/>
    <n v="68"/>
    <b v="1"/>
    <s v="music/rock"/>
    <n v="1.0442"/>
    <n v="46.07"/>
    <x v="4"/>
    <x v="11"/>
    <x v="1276"/>
    <d v="2009-09-01T04:00:00"/>
  </r>
  <r>
    <x v="0"/>
    <x v="0"/>
    <s v="USD"/>
    <n v="1346765347"/>
    <n v="1343741347"/>
    <b v="1"/>
    <n v="413"/>
    <b v="1"/>
    <s v="music/rock"/>
    <n v="1.0611999999999999"/>
    <n v="38.54"/>
    <x v="4"/>
    <x v="11"/>
    <x v="1277"/>
    <d v="2012-09-04T13:29:07"/>
  </r>
  <r>
    <x v="0"/>
    <x v="0"/>
    <s v="USD"/>
    <n v="1403661600"/>
    <n v="1401196766"/>
    <b v="1"/>
    <n v="190"/>
    <b v="1"/>
    <s v="music/rock"/>
    <n v="1.5494000000000001"/>
    <n v="53.01"/>
    <x v="4"/>
    <x v="11"/>
    <x v="1278"/>
    <d v="2014-06-25T02:00:00"/>
  </r>
  <r>
    <x v="0"/>
    <x v="0"/>
    <s v="USD"/>
    <n v="1395624170"/>
    <n v="1392171770"/>
    <b v="1"/>
    <n v="189"/>
    <b v="1"/>
    <s v="music/rock"/>
    <n v="1.1076999999999999"/>
    <n v="73.36"/>
    <x v="4"/>
    <x v="11"/>
    <x v="1279"/>
    <d v="2014-03-24T01:22:50"/>
  </r>
  <r>
    <x v="0"/>
    <x v="0"/>
    <s v="USD"/>
    <n v="1299003054"/>
    <n v="1291227054"/>
    <b v="1"/>
    <n v="130"/>
    <b v="1"/>
    <s v="music/rock"/>
    <n v="1.1091"/>
    <n v="127.98"/>
    <x v="4"/>
    <x v="11"/>
    <x v="1280"/>
    <d v="2011-03-01T18:10:54"/>
  </r>
  <r>
    <x v="0"/>
    <x v="0"/>
    <s v="USD"/>
    <n v="1375033836"/>
    <n v="1373305836"/>
    <b v="1"/>
    <n v="74"/>
    <b v="1"/>
    <s v="music/rock"/>
    <n v="1.1071"/>
    <n v="104.73"/>
    <x v="4"/>
    <x v="11"/>
    <x v="1281"/>
    <d v="2013-07-28T17:50:36"/>
  </r>
  <r>
    <x v="0"/>
    <x v="0"/>
    <s v="USD"/>
    <n v="1386565140"/>
    <n v="1383909855"/>
    <b v="1"/>
    <n v="274"/>
    <b v="1"/>
    <s v="music/rock"/>
    <n v="1.2361"/>
    <n v="67.67"/>
    <x v="4"/>
    <x v="11"/>
    <x v="1282"/>
    <d v="2013-12-09T04:59:00"/>
  </r>
  <r>
    <x v="0"/>
    <x v="0"/>
    <s v="USD"/>
    <n v="1362974400"/>
    <n v="1360948389"/>
    <b v="1"/>
    <n v="22"/>
    <b v="1"/>
    <s v="music/rock"/>
    <n v="2.1105"/>
    <n v="95.93"/>
    <x v="4"/>
    <x v="11"/>
    <x v="1283"/>
    <d v="2013-03-11T04:00:00"/>
  </r>
  <r>
    <x v="0"/>
    <x v="0"/>
    <s v="USD"/>
    <n v="1483203540"/>
    <n v="1481175482"/>
    <b v="0"/>
    <n v="31"/>
    <b v="1"/>
    <s v="theater/plays"/>
    <n v="1.01"/>
    <n v="65.16"/>
    <x v="1"/>
    <x v="6"/>
    <x v="1284"/>
    <d v="2016-12-31T16:59:00"/>
  </r>
  <r>
    <x v="0"/>
    <x v="1"/>
    <s v="GBP"/>
    <n v="1434808775"/>
    <n v="1433512775"/>
    <b v="0"/>
    <n v="63"/>
    <b v="1"/>
    <s v="theater/plays"/>
    <n v="1.0165"/>
    <n v="32.270000000000003"/>
    <x v="1"/>
    <x v="6"/>
    <x v="1285"/>
    <d v="2015-06-20T13:59:35"/>
  </r>
  <r>
    <x v="0"/>
    <x v="1"/>
    <s v="GBP"/>
    <n v="1424181600"/>
    <n v="1423041227"/>
    <b v="0"/>
    <n v="20"/>
    <b v="1"/>
    <s v="theater/plays"/>
    <n v="1.0832999999999999"/>
    <n v="81.25"/>
    <x v="1"/>
    <x v="6"/>
    <x v="1286"/>
    <d v="2015-02-17T14:00:00"/>
  </r>
  <r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x v="0"/>
    <x v="0"/>
    <s v="USD"/>
    <n v="1470801600"/>
    <n v="1468122163"/>
    <b v="0"/>
    <n v="61"/>
    <b v="1"/>
    <s v="theater/plays"/>
    <n v="1.0044999999999999"/>
    <n v="65.87"/>
    <x v="1"/>
    <x v="6"/>
    <x v="1288"/>
    <d v="2016-08-10T04:00:00"/>
  </r>
  <r>
    <x v="0"/>
    <x v="0"/>
    <s v="USD"/>
    <n v="1483499645"/>
    <n v="1480907645"/>
    <b v="0"/>
    <n v="52"/>
    <b v="1"/>
    <s v="theater/plays"/>
    <n v="1.2506999999999999"/>
    <n v="36.08"/>
    <x v="1"/>
    <x v="6"/>
    <x v="1289"/>
    <d v="2017-01-04T03:14:05"/>
  </r>
  <r>
    <x v="0"/>
    <x v="0"/>
    <s v="USD"/>
    <n v="1429772340"/>
    <n v="1427121931"/>
    <b v="0"/>
    <n v="86"/>
    <b v="1"/>
    <s v="theater/plays"/>
    <n v="1.0857000000000001"/>
    <n v="44.19"/>
    <x v="1"/>
    <x v="6"/>
    <x v="1290"/>
    <d v="2015-04-23T06:59:00"/>
  </r>
  <r>
    <x v="0"/>
    <x v="0"/>
    <s v="USD"/>
    <n v="1428390000"/>
    <n v="1425224391"/>
    <b v="0"/>
    <n v="42"/>
    <b v="1"/>
    <s v="theater/plays"/>
    <n v="1.4570000000000001"/>
    <n v="104.07"/>
    <x v="1"/>
    <x v="6"/>
    <x v="1291"/>
    <d v="2015-04-07T07:00:00"/>
  </r>
  <r>
    <x v="0"/>
    <x v="1"/>
    <s v="GBP"/>
    <n v="1444172340"/>
    <n v="1441822828"/>
    <b v="0"/>
    <n v="52"/>
    <b v="1"/>
    <s v="theater/plays"/>
    <n v="1.1000000000000001"/>
    <n v="35.96"/>
    <x v="1"/>
    <x v="6"/>
    <x v="1292"/>
    <d v="2015-10-06T22:59:00"/>
  </r>
  <r>
    <x v="0"/>
    <x v="0"/>
    <s v="USD"/>
    <n v="1447523371"/>
    <n v="1444927771"/>
    <b v="0"/>
    <n v="120"/>
    <b v="1"/>
    <s v="theater/plays"/>
    <n v="1.0223"/>
    <n v="127.79"/>
    <x v="1"/>
    <x v="6"/>
    <x v="1293"/>
    <d v="2015-11-14T17:49:31"/>
  </r>
  <r>
    <x v="0"/>
    <x v="1"/>
    <s v="GBP"/>
    <n v="1445252400"/>
    <n v="1443696797"/>
    <b v="0"/>
    <n v="22"/>
    <b v="1"/>
    <s v="theater/plays"/>
    <n v="1.22"/>
    <n v="27.73"/>
    <x v="1"/>
    <x v="6"/>
    <x v="1294"/>
    <d v="2015-10-19T11:00:00"/>
  </r>
  <r>
    <x v="0"/>
    <x v="1"/>
    <s v="GBP"/>
    <n v="1438189200"/>
    <n v="1435585497"/>
    <b v="0"/>
    <n v="64"/>
    <b v="1"/>
    <s v="theater/plays"/>
    <n v="1.0196000000000001"/>
    <n v="39.83"/>
    <x v="1"/>
    <x v="6"/>
    <x v="1295"/>
    <d v="2015-07-29T17:00:00"/>
  </r>
  <r>
    <x v="0"/>
    <x v="1"/>
    <s v="GBP"/>
    <n v="1457914373"/>
    <n v="1456189973"/>
    <b v="0"/>
    <n v="23"/>
    <b v="1"/>
    <s v="theater/plays"/>
    <n v="1.4117999999999999"/>
    <n v="52.17"/>
    <x v="1"/>
    <x v="6"/>
    <x v="1296"/>
    <d v="2016-03-14T00:12:53"/>
  </r>
  <r>
    <x v="0"/>
    <x v="0"/>
    <s v="USD"/>
    <n v="1462125358"/>
    <n v="1459533358"/>
    <b v="0"/>
    <n v="238"/>
    <b v="1"/>
    <s v="theater/plays"/>
    <n v="1.0952999999999999"/>
    <n v="92.04"/>
    <x v="1"/>
    <x v="6"/>
    <x v="1297"/>
    <d v="2016-05-01T17:55:58"/>
  </r>
  <r>
    <x v="0"/>
    <x v="1"/>
    <s v="GBP"/>
    <n v="1461860432"/>
    <n v="1459268432"/>
    <b v="0"/>
    <n v="33"/>
    <b v="1"/>
    <s v="theater/plays"/>
    <n v="1.0465"/>
    <n v="63.42"/>
    <x v="1"/>
    <x v="6"/>
    <x v="1298"/>
    <d v="2016-04-28T16:20:32"/>
  </r>
  <r>
    <x v="0"/>
    <x v="0"/>
    <s v="USD"/>
    <n v="1436902359"/>
    <n v="1434310359"/>
    <b v="0"/>
    <n v="32"/>
    <b v="1"/>
    <s v="theater/plays"/>
    <n v="1.24"/>
    <n v="135.63"/>
    <x v="1"/>
    <x v="6"/>
    <x v="1299"/>
    <d v="2015-07-14T19:32:39"/>
  </r>
  <r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x v="0"/>
    <x v="0"/>
    <s v="USD"/>
    <n v="1437447600"/>
    <n v="1436551178"/>
    <b v="0"/>
    <n v="29"/>
    <b v="1"/>
    <s v="theater/plays"/>
    <n v="1.0275000000000001"/>
    <n v="70.86"/>
    <x v="1"/>
    <x v="6"/>
    <x v="1301"/>
    <d v="2015-07-21T03:00:00"/>
  </r>
  <r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x v="0"/>
    <x v="1"/>
    <s v="GBP"/>
    <n v="1469962800"/>
    <n v="1468578920"/>
    <b v="0"/>
    <n v="108"/>
    <b v="1"/>
    <s v="theater/plays"/>
    <n v="1.3026"/>
    <n v="42.21"/>
    <x v="1"/>
    <x v="6"/>
    <x v="1303"/>
    <d v="2016-07-31T11:00:00"/>
  </r>
  <r>
    <x v="1"/>
    <x v="1"/>
    <s v="GBP"/>
    <n v="1489376405"/>
    <n v="1484196005"/>
    <b v="0"/>
    <n v="104"/>
    <b v="0"/>
    <s v="technology/wearables"/>
    <n v="0.39629999999999999"/>
    <n v="152.41"/>
    <x v="2"/>
    <x v="8"/>
    <x v="1304"/>
    <d v="2017-03-13T03:40:05"/>
  </r>
  <r>
    <x v="1"/>
    <x v="0"/>
    <s v="USD"/>
    <n v="1469122200"/>
    <n v="1466611108"/>
    <b v="0"/>
    <n v="86"/>
    <b v="0"/>
    <s v="technology/wearables"/>
    <n v="0.25979999999999998"/>
    <n v="90.62"/>
    <x v="2"/>
    <x v="8"/>
    <x v="1305"/>
    <d v="2016-07-21T17:30:00"/>
  </r>
  <r>
    <x v="1"/>
    <x v="0"/>
    <s v="USD"/>
    <n v="1417690734"/>
    <n v="1415098734"/>
    <b v="0"/>
    <n v="356"/>
    <b v="0"/>
    <s v="technology/wearables"/>
    <n v="0.65249999999999997"/>
    <n v="201.6"/>
    <x v="2"/>
    <x v="8"/>
    <x v="1306"/>
    <d v="2014-12-04T10:58:54"/>
  </r>
  <r>
    <x v="1"/>
    <x v="0"/>
    <s v="USD"/>
    <n v="1455710679"/>
    <n v="1453118679"/>
    <b v="0"/>
    <n v="45"/>
    <b v="0"/>
    <s v="technology/wearables"/>
    <n v="0.11509999999999999"/>
    <n v="127.93"/>
    <x v="2"/>
    <x v="8"/>
    <x v="1307"/>
    <d v="2016-02-17T12:04:39"/>
  </r>
  <r>
    <x v="1"/>
    <x v="0"/>
    <s v="USD"/>
    <n v="1475937812"/>
    <n v="1472481812"/>
    <b v="0"/>
    <n v="38"/>
    <b v="0"/>
    <s v="technology/wearables"/>
    <n v="0.11360000000000001"/>
    <n v="29.89"/>
    <x v="2"/>
    <x v="8"/>
    <x v="1308"/>
    <d v="2016-10-08T14:43:32"/>
  </r>
  <r>
    <x v="1"/>
    <x v="0"/>
    <s v="USD"/>
    <n v="1444943468"/>
    <n v="1441919468"/>
    <b v="0"/>
    <n v="35"/>
    <b v="0"/>
    <s v="technology/wearables"/>
    <n v="1.1198999999999999"/>
    <n v="367.97"/>
    <x v="2"/>
    <x v="8"/>
    <x v="1309"/>
    <d v="2015-10-15T21:11:08"/>
  </r>
  <r>
    <x v="1"/>
    <x v="0"/>
    <s v="USD"/>
    <n v="1471622450"/>
    <n v="1467734450"/>
    <b v="0"/>
    <n v="24"/>
    <b v="0"/>
    <s v="technology/wearables"/>
    <n v="0.155"/>
    <n v="129.16999999999999"/>
    <x v="2"/>
    <x v="8"/>
    <x v="1310"/>
    <d v="2016-08-19T16:00:50"/>
  </r>
  <r>
    <x v="1"/>
    <x v="0"/>
    <s v="USD"/>
    <n v="1480536919"/>
    <n v="1477509319"/>
    <b v="0"/>
    <n v="100"/>
    <b v="0"/>
    <s v="technology/wearables"/>
    <n v="0.32029999999999997"/>
    <n v="800.7"/>
    <x v="2"/>
    <x v="8"/>
    <x v="1311"/>
    <d v="2016-11-30T20:15:19"/>
  </r>
  <r>
    <x v="1"/>
    <x v="0"/>
    <s v="USD"/>
    <n v="1429375922"/>
    <n v="1426783922"/>
    <b v="0"/>
    <n v="1"/>
    <b v="0"/>
    <s v="technology/wearables"/>
    <n v="6.1000000000000004E-3"/>
    <n v="28"/>
    <x v="2"/>
    <x v="8"/>
    <x v="1312"/>
    <d v="2015-04-18T16:52:02"/>
  </r>
  <r>
    <x v="1"/>
    <x v="0"/>
    <s v="USD"/>
    <n v="1457024514"/>
    <n v="1454432514"/>
    <b v="0"/>
    <n v="122"/>
    <b v="0"/>
    <s v="technology/wearables"/>
    <n v="0.31119999999999998"/>
    <n v="102.02"/>
    <x v="2"/>
    <x v="8"/>
    <x v="1313"/>
    <d v="2016-03-03T17:01:54"/>
  </r>
  <r>
    <x v="1"/>
    <x v="0"/>
    <s v="USD"/>
    <n v="1477065860"/>
    <n v="1471881860"/>
    <b v="0"/>
    <n v="11"/>
    <b v="0"/>
    <s v="technology/wearables"/>
    <n v="1.1299999999999999E-2"/>
    <n v="184.36"/>
    <x v="2"/>
    <x v="8"/>
    <x v="1314"/>
    <d v="2016-10-21T16:04:20"/>
  </r>
  <r>
    <x v="1"/>
    <x v="0"/>
    <s v="USD"/>
    <n v="1446771600"/>
    <n v="1443700648"/>
    <b v="0"/>
    <n v="248"/>
    <b v="0"/>
    <s v="technology/wearables"/>
    <n v="0.40400000000000003"/>
    <n v="162.91999999999999"/>
    <x v="2"/>
    <x v="8"/>
    <x v="1315"/>
    <d v="2015-11-06T01:00:00"/>
  </r>
  <r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</r>
  <r>
    <x v="1"/>
    <x v="8"/>
    <s v="DKK"/>
    <n v="1469109600"/>
    <n v="1464586746"/>
    <b v="0"/>
    <n v="19"/>
    <b v="0"/>
    <s v="technology/wearables"/>
    <n v="5.7299999999999997E-2"/>
    <n v="603.53"/>
    <x v="2"/>
    <x v="8"/>
    <x v="1317"/>
    <d v="2016-07-21T14:00:00"/>
  </r>
  <r>
    <x v="1"/>
    <x v="0"/>
    <s v="USD"/>
    <n v="1420938172"/>
    <n v="1418346172"/>
    <b v="0"/>
    <n v="135"/>
    <b v="0"/>
    <s v="technology/wearables"/>
    <n v="0.15329999999999999"/>
    <n v="45.41"/>
    <x v="2"/>
    <x v="8"/>
    <x v="1318"/>
    <d v="2015-01-11T01:02:52"/>
  </r>
  <r>
    <x v="1"/>
    <x v="1"/>
    <s v="GBP"/>
    <n v="1405094400"/>
    <n v="1403810965"/>
    <b v="0"/>
    <n v="9"/>
    <b v="0"/>
    <s v="technology/wearables"/>
    <n v="0.151"/>
    <n v="97.33"/>
    <x v="2"/>
    <x v="8"/>
    <x v="1319"/>
    <d v="2014-07-11T16:00:00"/>
  </r>
  <r>
    <x v="1"/>
    <x v="9"/>
    <s v="EUR"/>
    <n v="1483138800"/>
    <n v="1480610046"/>
    <b v="0"/>
    <n v="3"/>
    <b v="0"/>
    <s v="technology/wearables"/>
    <n v="5.0000000000000001E-3"/>
    <n v="167.67"/>
    <x v="2"/>
    <x v="8"/>
    <x v="1320"/>
    <d v="2016-12-30T23:00:00"/>
  </r>
  <r>
    <x v="1"/>
    <x v="11"/>
    <s v="SEK"/>
    <n v="1482515937"/>
    <n v="1479923937"/>
    <b v="0"/>
    <n v="7"/>
    <b v="0"/>
    <s v="technology/wearables"/>
    <n v="1.2999999999999999E-2"/>
    <n v="859.86"/>
    <x v="2"/>
    <x v="8"/>
    <x v="1321"/>
    <d v="2016-12-23T17:58:57"/>
  </r>
  <r>
    <x v="1"/>
    <x v="1"/>
    <s v="GBP"/>
    <n v="1432223125"/>
    <n v="1429631125"/>
    <b v="0"/>
    <n v="4"/>
    <b v="0"/>
    <s v="technology/wearables"/>
    <n v="3.0000000000000001E-3"/>
    <n v="26.5"/>
    <x v="2"/>
    <x v="8"/>
    <x v="1322"/>
    <d v="2015-05-21T15:45:25"/>
  </r>
  <r>
    <x v="1"/>
    <x v="0"/>
    <s v="USD"/>
    <n v="1461653700"/>
    <n v="1458665146"/>
    <b v="0"/>
    <n v="44"/>
    <b v="0"/>
    <s v="technology/wearables"/>
    <n v="8.8800000000000004E-2"/>
    <n v="30.27"/>
    <x v="2"/>
    <x v="8"/>
    <x v="1323"/>
    <d v="2016-04-26T06:55:00"/>
  </r>
  <r>
    <x v="1"/>
    <x v="0"/>
    <s v="USD"/>
    <n v="1476371552"/>
    <n v="1473779552"/>
    <b v="0"/>
    <n v="90"/>
    <b v="0"/>
    <s v="technology/wearables"/>
    <n v="9.8400000000000001E-2"/>
    <n v="54.67"/>
    <x v="2"/>
    <x v="8"/>
    <x v="1324"/>
    <d v="2016-10-13T15:12:32"/>
  </r>
  <r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x v="1"/>
    <x v="0"/>
    <s v="USD"/>
    <n v="1421348428"/>
    <n v="1417460428"/>
    <b v="0"/>
    <n v="11"/>
    <b v="0"/>
    <s v="technology/wearables"/>
    <n v="1.1299999999999999E-2"/>
    <n v="102.73"/>
    <x v="2"/>
    <x v="8"/>
    <x v="1326"/>
    <d v="2015-01-15T19:00:28"/>
  </r>
  <r>
    <x v="1"/>
    <x v="0"/>
    <s v="USD"/>
    <n v="1432916235"/>
    <n v="1430324235"/>
    <b v="0"/>
    <n v="41"/>
    <b v="0"/>
    <s v="technology/wearables"/>
    <n v="3.5499999999999997E-2"/>
    <n v="41.59"/>
    <x v="2"/>
    <x v="8"/>
    <x v="1327"/>
    <d v="2015-05-29T16:17:15"/>
  </r>
  <r>
    <x v="1"/>
    <x v="0"/>
    <s v="USD"/>
    <n v="1476458734"/>
    <n v="1472570734"/>
    <b v="0"/>
    <n v="15"/>
    <b v="0"/>
    <s v="technology/wearables"/>
    <n v="2.3300000000000001E-2"/>
    <n v="116.53"/>
    <x v="2"/>
    <x v="8"/>
    <x v="1328"/>
    <d v="2016-10-14T15:25:34"/>
  </r>
  <r>
    <x v="1"/>
    <x v="0"/>
    <s v="USD"/>
    <n v="1417501145"/>
    <n v="1414041545"/>
    <b v="0"/>
    <n v="9"/>
    <b v="0"/>
    <s v="technology/wearables"/>
    <n v="8.2000000000000007E-3"/>
    <n v="45.33"/>
    <x v="2"/>
    <x v="8"/>
    <x v="1329"/>
    <d v="2014-12-02T06:19:05"/>
  </r>
  <r>
    <x v="1"/>
    <x v="0"/>
    <s v="USD"/>
    <n v="1467432000"/>
    <n v="1464763109"/>
    <b v="0"/>
    <n v="50"/>
    <b v="0"/>
    <s v="technology/wearables"/>
    <n v="0.22489999999999999"/>
    <n v="157.46"/>
    <x v="2"/>
    <x v="8"/>
    <x v="1330"/>
    <d v="2016-07-02T04:00:00"/>
  </r>
  <r>
    <x v="1"/>
    <x v="0"/>
    <s v="USD"/>
    <n v="1471435554"/>
    <n v="1468843554"/>
    <b v="0"/>
    <n v="34"/>
    <b v="0"/>
    <s v="technology/wearables"/>
    <n v="1.37E-2"/>
    <n v="100.5"/>
    <x v="2"/>
    <x v="8"/>
    <x v="1331"/>
    <d v="2016-08-17T12:05:54"/>
  </r>
  <r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x v="1"/>
    <x v="0"/>
    <s v="USD"/>
    <n v="1457721287"/>
    <n v="1455129287"/>
    <b v="0"/>
    <n v="276"/>
    <b v="0"/>
    <s v="technology/wearables"/>
    <n v="0.1075"/>
    <n v="51.82"/>
    <x v="2"/>
    <x v="8"/>
    <x v="1334"/>
    <d v="2016-03-11T18:34:47"/>
  </r>
  <r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x v="1"/>
    <x v="0"/>
    <s v="USD"/>
    <n v="1418849028"/>
    <n v="1415825028"/>
    <b v="0"/>
    <n v="224"/>
    <b v="0"/>
    <s v="technology/wearables"/>
    <n v="0.84950000000000003"/>
    <n v="379.23"/>
    <x v="2"/>
    <x v="8"/>
    <x v="1336"/>
    <d v="2014-12-17T20:43:48"/>
  </r>
  <r>
    <x v="1"/>
    <x v="0"/>
    <s v="USD"/>
    <n v="1488549079"/>
    <n v="1485957079"/>
    <b v="0"/>
    <n v="140"/>
    <b v="0"/>
    <s v="technology/wearables"/>
    <n v="0.49380000000000002"/>
    <n v="176.36"/>
    <x v="2"/>
    <x v="8"/>
    <x v="1337"/>
    <d v="2017-03-03T13:51:19"/>
  </r>
  <r>
    <x v="1"/>
    <x v="0"/>
    <s v="USD"/>
    <n v="1438543033"/>
    <n v="1435951033"/>
    <b v="0"/>
    <n v="15"/>
    <b v="0"/>
    <s v="technology/wearables"/>
    <n v="3.3000000000000002E-2"/>
    <n v="66.069999999999993"/>
    <x v="2"/>
    <x v="8"/>
    <x v="1338"/>
    <d v="2015-08-02T19:17:13"/>
  </r>
  <r>
    <x v="1"/>
    <x v="0"/>
    <s v="USD"/>
    <n v="1418056315"/>
    <n v="1414164715"/>
    <b v="0"/>
    <n v="37"/>
    <b v="0"/>
    <s v="technology/wearables"/>
    <n v="6.6299999999999998E-2"/>
    <n v="89.65"/>
    <x v="2"/>
    <x v="8"/>
    <x v="1339"/>
    <d v="2014-12-08T16:31:55"/>
  </r>
  <r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x v="1"/>
    <x v="1"/>
    <s v="GBP"/>
    <n v="1475333917"/>
    <n v="1472569117"/>
    <b v="0"/>
    <n v="46"/>
    <b v="0"/>
    <s v="technology/wearables"/>
    <n v="0.7036"/>
    <n v="382.39"/>
    <x v="2"/>
    <x v="8"/>
    <x v="1341"/>
    <d v="2016-10-01T14:58:37"/>
  </r>
  <r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x v="1"/>
    <x v="0"/>
    <s v="USD"/>
    <n v="1471579140"/>
    <n v="1466512683"/>
    <b v="0"/>
    <n v="323"/>
    <b v="0"/>
    <s v="technology/wearables"/>
    <n v="1.0229999999999999"/>
    <n v="158.36000000000001"/>
    <x v="2"/>
    <x v="8"/>
    <x v="1343"/>
    <d v="2016-08-19T03:59:00"/>
  </r>
  <r>
    <x v="0"/>
    <x v="5"/>
    <s v="CAD"/>
    <n v="1467313039"/>
    <n v="1464807439"/>
    <b v="0"/>
    <n v="139"/>
    <b v="1"/>
    <s v="publishing/nonfiction"/>
    <n v="3.7772999999999999"/>
    <n v="40.76"/>
    <x v="3"/>
    <x v="9"/>
    <x v="1344"/>
    <d v="2016-06-30T18:57:19"/>
  </r>
  <r>
    <x v="0"/>
    <x v="0"/>
    <s v="USD"/>
    <n v="1405366359"/>
    <n v="1402342359"/>
    <b v="0"/>
    <n v="7"/>
    <b v="1"/>
    <s v="publishing/nonfiction"/>
    <n v="1.25"/>
    <n v="53.57"/>
    <x v="3"/>
    <x v="9"/>
    <x v="1345"/>
    <d v="2014-07-14T19:32:39"/>
  </r>
  <r>
    <x v="0"/>
    <x v="0"/>
    <s v="USD"/>
    <n v="1372297751"/>
    <n v="1369705751"/>
    <b v="0"/>
    <n v="149"/>
    <b v="1"/>
    <s v="publishing/nonfiction"/>
    <n v="1.4733000000000001"/>
    <n v="48.45"/>
    <x v="3"/>
    <x v="9"/>
    <x v="1346"/>
    <d v="2013-06-27T01:49:11"/>
  </r>
  <r>
    <x v="0"/>
    <x v="0"/>
    <s v="USD"/>
    <n v="1425741525"/>
    <n v="1423149525"/>
    <b v="0"/>
    <n v="31"/>
    <b v="1"/>
    <s v="publishing/nonfiction"/>
    <n v="1.022"/>
    <n v="82.42"/>
    <x v="3"/>
    <x v="9"/>
    <x v="1347"/>
    <d v="2015-03-07T15:18:45"/>
  </r>
  <r>
    <x v="0"/>
    <x v="0"/>
    <s v="USD"/>
    <n v="1418904533"/>
    <n v="1416485333"/>
    <b v="0"/>
    <n v="26"/>
    <b v="1"/>
    <s v="publishing/nonfiction"/>
    <n v="1.0186999999999999"/>
    <n v="230.19"/>
    <x v="3"/>
    <x v="9"/>
    <x v="1348"/>
    <d v="2014-12-18T12:08:53"/>
  </r>
  <r>
    <x v="0"/>
    <x v="5"/>
    <s v="CAD"/>
    <n v="1450249140"/>
    <n v="1447055935"/>
    <b v="0"/>
    <n v="172"/>
    <b v="1"/>
    <s v="publishing/nonfiction"/>
    <n v="2.0419999999999998"/>
    <n v="59.36"/>
    <x v="3"/>
    <x v="9"/>
    <x v="1349"/>
    <d v="2015-12-16T06:59:00"/>
  </r>
  <r>
    <x v="0"/>
    <x v="0"/>
    <s v="USD"/>
    <n v="1451089134"/>
    <n v="1448497134"/>
    <b v="0"/>
    <n v="78"/>
    <b v="1"/>
    <s v="publishing/nonfiction"/>
    <n v="1.0405"/>
    <n v="66.7"/>
    <x v="3"/>
    <x v="9"/>
    <x v="1350"/>
    <d v="2015-12-26T00:18:54"/>
  </r>
  <r>
    <x v="0"/>
    <x v="0"/>
    <s v="USD"/>
    <n v="1455299144"/>
    <n v="1452707144"/>
    <b v="0"/>
    <n v="120"/>
    <b v="1"/>
    <s v="publishing/nonfiction"/>
    <n v="1.0126999999999999"/>
    <n v="168.78"/>
    <x v="3"/>
    <x v="9"/>
    <x v="1351"/>
    <d v="2016-02-12T17:45:44"/>
  </r>
  <r>
    <x v="0"/>
    <x v="0"/>
    <s v="USD"/>
    <n v="1441425540"/>
    <n v="1436968366"/>
    <b v="0"/>
    <n v="227"/>
    <b v="1"/>
    <s v="publishing/nonfiction"/>
    <n v="1.3613999999999999"/>
    <n v="59.97"/>
    <x v="3"/>
    <x v="9"/>
    <x v="1352"/>
    <d v="2015-09-05T03:59:00"/>
  </r>
  <r>
    <x v="0"/>
    <x v="0"/>
    <s v="USD"/>
    <n v="1362960000"/>
    <n v="1359946188"/>
    <b v="0"/>
    <n v="42"/>
    <b v="1"/>
    <s v="publishing/nonfiction"/>
    <n v="1.3360000000000001"/>
    <n v="31.81"/>
    <x v="3"/>
    <x v="9"/>
    <x v="1353"/>
    <d v="2013-03-11T00:00:00"/>
  </r>
  <r>
    <x v="0"/>
    <x v="1"/>
    <s v="GBP"/>
    <n v="1465672979"/>
    <n v="1463080979"/>
    <b v="0"/>
    <n v="64"/>
    <b v="1"/>
    <s v="publishing/nonfiction"/>
    <n v="1.3025"/>
    <n v="24.42"/>
    <x v="3"/>
    <x v="9"/>
    <x v="1354"/>
    <d v="2016-06-11T19:22:59"/>
  </r>
  <r>
    <x v="0"/>
    <x v="1"/>
    <s v="GBP"/>
    <n v="1354269600"/>
    <n v="1351663605"/>
    <b v="0"/>
    <n v="121"/>
    <b v="1"/>
    <s v="publishing/nonfiction"/>
    <n v="1.2267999999999999"/>
    <n v="25.35"/>
    <x v="3"/>
    <x v="9"/>
    <x v="1355"/>
    <d v="2012-11-30T10:00:00"/>
  </r>
  <r>
    <x v="0"/>
    <x v="0"/>
    <s v="USD"/>
    <n v="1372985760"/>
    <n v="1370393760"/>
    <b v="0"/>
    <n v="87"/>
    <b v="1"/>
    <s v="publishing/nonfiction"/>
    <n v="1.8281000000000001"/>
    <n v="71.44"/>
    <x v="3"/>
    <x v="9"/>
    <x v="1356"/>
    <d v="2013-07-05T00:56:00"/>
  </r>
  <r>
    <x v="0"/>
    <x v="0"/>
    <s v="USD"/>
    <n v="1362117540"/>
    <n v="1359587137"/>
    <b v="0"/>
    <n v="65"/>
    <b v="1"/>
    <s v="publishing/nonfiction"/>
    <n v="1.2529999999999999"/>
    <n v="38.549999999999997"/>
    <x v="3"/>
    <x v="9"/>
    <x v="1357"/>
    <d v="2013-03-01T05:59:00"/>
  </r>
  <r>
    <x v="0"/>
    <x v="0"/>
    <s v="USD"/>
    <n v="1309009323"/>
    <n v="1306417323"/>
    <b v="0"/>
    <n v="49"/>
    <b v="1"/>
    <s v="publishing/nonfiction"/>
    <n v="1.1167"/>
    <n v="68.37"/>
    <x v="3"/>
    <x v="9"/>
    <x v="1358"/>
    <d v="2011-06-25T13:42:03"/>
  </r>
  <r>
    <x v="0"/>
    <x v="0"/>
    <s v="USD"/>
    <n v="1309980790"/>
    <n v="1304623990"/>
    <b v="0"/>
    <n v="19"/>
    <b v="1"/>
    <s v="publishing/nonfiction"/>
    <n v="1.1576"/>
    <n v="40.21"/>
    <x v="3"/>
    <x v="9"/>
    <x v="1359"/>
    <d v="2011-07-06T19:33:10"/>
  </r>
  <r>
    <x v="0"/>
    <x v="0"/>
    <s v="USD"/>
    <n v="1343943420"/>
    <n v="1341524220"/>
    <b v="0"/>
    <n v="81"/>
    <b v="1"/>
    <s v="publishing/nonfiction"/>
    <n v="1.732"/>
    <n v="32.07"/>
    <x v="3"/>
    <x v="9"/>
    <x v="1360"/>
    <d v="2012-08-02T21:37:00"/>
  </r>
  <r>
    <x v="0"/>
    <x v="1"/>
    <s v="GBP"/>
    <n v="1403370772"/>
    <n v="1400778772"/>
    <b v="0"/>
    <n v="264"/>
    <b v="1"/>
    <s v="publishing/nonfiction"/>
    <n v="1.2598"/>
    <n v="28.63"/>
    <x v="3"/>
    <x v="9"/>
    <x v="1361"/>
    <d v="2014-06-21T17:12:52"/>
  </r>
  <r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x v="0"/>
    <x v="8"/>
    <s v="DKK"/>
    <n v="1420648906"/>
    <n v="1415464906"/>
    <b v="0"/>
    <n v="144"/>
    <b v="1"/>
    <s v="music/rock"/>
    <n v="1.1863999999999999"/>
    <n v="346.04"/>
    <x v="4"/>
    <x v="11"/>
    <x v="1364"/>
    <d v="2015-01-07T16:41:46"/>
  </r>
  <r>
    <x v="0"/>
    <x v="0"/>
    <s v="USD"/>
    <n v="1426523752"/>
    <n v="1423935352"/>
    <b v="0"/>
    <n v="92"/>
    <b v="1"/>
    <s v="music/rock"/>
    <n v="1.0026999999999999"/>
    <n v="81.739999999999995"/>
    <x v="4"/>
    <x v="11"/>
    <x v="1365"/>
    <d v="2015-03-16T16:35:52"/>
  </r>
  <r>
    <x v="0"/>
    <x v="0"/>
    <s v="USD"/>
    <n v="1417049663"/>
    <n v="1413158063"/>
    <b v="0"/>
    <n v="147"/>
    <b v="1"/>
    <s v="music/rock"/>
    <n v="1.2648999999999999"/>
    <n v="64.540000000000006"/>
    <x v="4"/>
    <x v="11"/>
    <x v="1366"/>
    <d v="2014-11-27T00:54:23"/>
  </r>
  <r>
    <x v="0"/>
    <x v="0"/>
    <s v="USD"/>
    <n v="1447463050"/>
    <n v="1444867450"/>
    <b v="0"/>
    <n v="90"/>
    <b v="1"/>
    <s v="music/rock"/>
    <n v="1.1426000000000001"/>
    <n v="63.48"/>
    <x v="4"/>
    <x v="11"/>
    <x v="1367"/>
    <d v="2015-11-14T01:04:10"/>
  </r>
  <r>
    <x v="0"/>
    <x v="0"/>
    <s v="USD"/>
    <n v="1434342894"/>
    <n v="1432269294"/>
    <b v="0"/>
    <n v="87"/>
    <b v="1"/>
    <s v="music/rock"/>
    <n v="1.107"/>
    <n v="63.62"/>
    <x v="4"/>
    <x v="11"/>
    <x v="1368"/>
    <d v="2015-06-15T04:34:54"/>
  </r>
  <r>
    <x v="0"/>
    <x v="0"/>
    <s v="USD"/>
    <n v="1397225746"/>
    <n v="1394633746"/>
    <b v="0"/>
    <n v="406"/>
    <b v="1"/>
    <s v="music/rock"/>
    <n v="1.0535000000000001"/>
    <n v="83.97"/>
    <x v="4"/>
    <x v="11"/>
    <x v="1369"/>
    <d v="2014-04-11T14:15:46"/>
  </r>
  <r>
    <x v="0"/>
    <x v="0"/>
    <s v="USD"/>
    <n v="1381881890"/>
    <n v="1380585890"/>
    <b v="0"/>
    <n v="20"/>
    <b v="1"/>
    <s v="music/rock"/>
    <n v="1.0367"/>
    <n v="77.75"/>
    <x v="4"/>
    <x v="11"/>
    <x v="1370"/>
    <d v="2013-10-16T00:04:50"/>
  </r>
  <r>
    <x v="0"/>
    <x v="0"/>
    <s v="USD"/>
    <n v="1431022342"/>
    <n v="1428430342"/>
    <b v="0"/>
    <n v="70"/>
    <b v="1"/>
    <s v="music/rock"/>
    <n v="1.0709"/>
    <n v="107.07"/>
    <x v="4"/>
    <x v="11"/>
    <x v="1371"/>
    <d v="2015-05-07T18:12:22"/>
  </r>
  <r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x v="0"/>
    <x v="0"/>
    <s v="USD"/>
    <n v="1483138233"/>
    <n v="1480546233"/>
    <b v="0"/>
    <n v="52"/>
    <b v="1"/>
    <s v="music/rock"/>
    <n v="1.0501"/>
    <n v="201.94"/>
    <x v="4"/>
    <x v="11"/>
    <x v="1373"/>
    <d v="2016-12-30T22:50:33"/>
  </r>
  <r>
    <x v="0"/>
    <x v="0"/>
    <s v="USD"/>
    <n v="1458874388"/>
    <n v="1456285988"/>
    <b v="0"/>
    <n v="66"/>
    <b v="1"/>
    <s v="music/rock"/>
    <n v="1.8947000000000001"/>
    <n v="43.06"/>
    <x v="4"/>
    <x v="11"/>
    <x v="1374"/>
    <d v="2016-03-25T02:53:08"/>
  </r>
  <r>
    <x v="0"/>
    <x v="6"/>
    <s v="EUR"/>
    <n v="1484444119"/>
    <n v="1481852119"/>
    <b v="0"/>
    <n v="109"/>
    <b v="1"/>
    <s v="music/rock"/>
    <n v="1.7133"/>
    <n v="62.87"/>
    <x v="4"/>
    <x v="11"/>
    <x v="1375"/>
    <d v="2017-01-15T01:35:19"/>
  </r>
  <r>
    <x v="0"/>
    <x v="1"/>
    <s v="GBP"/>
    <n v="1480784606"/>
    <n v="1478189006"/>
    <b v="0"/>
    <n v="168"/>
    <b v="1"/>
    <s v="music/rock"/>
    <n v="2.5249000000000001"/>
    <n v="55.61"/>
    <x v="4"/>
    <x v="11"/>
    <x v="1376"/>
    <d v="2016-12-03T17:03:26"/>
  </r>
  <r>
    <x v="0"/>
    <x v="0"/>
    <s v="USD"/>
    <n v="1486095060"/>
    <n v="1484198170"/>
    <b v="0"/>
    <n v="31"/>
    <b v="1"/>
    <s v="music/rock"/>
    <n v="1.1615"/>
    <n v="48.71"/>
    <x v="4"/>
    <x v="11"/>
    <x v="1377"/>
    <d v="2017-02-03T04:11:00"/>
  </r>
  <r>
    <x v="0"/>
    <x v="1"/>
    <s v="GBP"/>
    <n v="1470075210"/>
    <n v="1468779210"/>
    <b v="0"/>
    <n v="133"/>
    <b v="1"/>
    <s v="music/rock"/>
    <n v="2.0335000000000001"/>
    <n v="30.58"/>
    <x v="4"/>
    <x v="11"/>
    <x v="1378"/>
    <d v="2016-08-01T18:13:30"/>
  </r>
  <r>
    <x v="0"/>
    <x v="0"/>
    <s v="USD"/>
    <n v="1433504876"/>
    <n v="1430912876"/>
    <b v="0"/>
    <n v="151"/>
    <b v="1"/>
    <s v="music/rock"/>
    <n v="1.1160000000000001"/>
    <n v="73.91"/>
    <x v="4"/>
    <x v="11"/>
    <x v="1379"/>
    <d v="2015-06-05T11:47:56"/>
  </r>
  <r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x v="0"/>
    <x v="0"/>
    <s v="USD"/>
    <n v="1482988125"/>
    <n v="1480396125"/>
    <b v="0"/>
    <n v="73"/>
    <b v="1"/>
    <s v="music/rock"/>
    <n v="1.071"/>
    <n v="73.36"/>
    <x v="4"/>
    <x v="11"/>
    <x v="1381"/>
    <d v="2016-12-29T05:08:45"/>
  </r>
  <r>
    <x v="0"/>
    <x v="0"/>
    <s v="USD"/>
    <n v="1367867536"/>
    <n v="1365275536"/>
    <b v="0"/>
    <n v="148"/>
    <b v="1"/>
    <s v="music/rock"/>
    <n v="1.0436000000000001"/>
    <n v="56.41"/>
    <x v="4"/>
    <x v="11"/>
    <x v="1382"/>
    <d v="2013-05-06T19:12:16"/>
  </r>
  <r>
    <x v="0"/>
    <x v="5"/>
    <s v="CAD"/>
    <n v="1482457678"/>
    <n v="1480729678"/>
    <b v="0"/>
    <n v="93"/>
    <b v="1"/>
    <s v="music/rock"/>
    <n v="2.1240999999999999"/>
    <n v="50.25"/>
    <x v="4"/>
    <x v="11"/>
    <x v="1383"/>
    <d v="2016-12-23T01:47:58"/>
  </r>
  <r>
    <x v="0"/>
    <x v="0"/>
    <s v="USD"/>
    <n v="1436117922"/>
    <n v="1433525922"/>
    <b v="0"/>
    <n v="63"/>
    <b v="1"/>
    <s v="music/rock"/>
    <n v="1.2408999999999999"/>
    <n v="68.94"/>
    <x v="4"/>
    <x v="11"/>
    <x v="1384"/>
    <d v="2015-07-05T17:38:42"/>
  </r>
  <r>
    <x v="0"/>
    <x v="12"/>
    <s v="EUR"/>
    <n v="1461931860"/>
    <n v="1457109121"/>
    <b v="0"/>
    <n v="134"/>
    <b v="1"/>
    <s v="music/rock"/>
    <n v="1.1041000000000001"/>
    <n v="65.91"/>
    <x v="4"/>
    <x v="11"/>
    <x v="1385"/>
    <d v="2016-04-29T12:11:00"/>
  </r>
  <r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x v="0"/>
    <x v="0"/>
    <s v="USD"/>
    <n v="1433305800"/>
    <n v="1430604395"/>
    <b v="0"/>
    <n v="78"/>
    <b v="1"/>
    <s v="music/rock"/>
    <n v="1.3663000000000001"/>
    <n v="70.06"/>
    <x v="4"/>
    <x v="11"/>
    <x v="1387"/>
    <d v="2015-06-03T04:30:00"/>
  </r>
  <r>
    <x v="0"/>
    <x v="0"/>
    <s v="USD"/>
    <n v="1476720840"/>
    <n v="1474469117"/>
    <b v="0"/>
    <n v="112"/>
    <b v="1"/>
    <s v="music/rock"/>
    <n v="1.3481000000000001"/>
    <n v="60.18"/>
    <x v="4"/>
    <x v="11"/>
    <x v="1388"/>
    <d v="2016-10-17T16:14:00"/>
  </r>
  <r>
    <x v="0"/>
    <x v="1"/>
    <s v="GBP"/>
    <n v="1471087957"/>
    <n v="1468495957"/>
    <b v="0"/>
    <n v="34"/>
    <b v="1"/>
    <s v="music/rock"/>
    <n v="1.454"/>
    <n v="21.38"/>
    <x v="4"/>
    <x v="11"/>
    <x v="1389"/>
    <d v="2016-08-13T11:32:37"/>
  </r>
  <r>
    <x v="0"/>
    <x v="0"/>
    <s v="USD"/>
    <n v="1430154720"/>
    <n v="1427224606"/>
    <b v="0"/>
    <n v="19"/>
    <b v="1"/>
    <s v="music/rock"/>
    <n v="1.0911"/>
    <n v="160.79"/>
    <x v="4"/>
    <x v="11"/>
    <x v="1390"/>
    <d v="2015-04-27T17:12:00"/>
  </r>
  <r>
    <x v="0"/>
    <x v="0"/>
    <s v="USD"/>
    <n v="1440219540"/>
    <n v="1436369818"/>
    <b v="0"/>
    <n v="13"/>
    <b v="1"/>
    <s v="music/rock"/>
    <n v="1.1020000000000001"/>
    <n v="42.38"/>
    <x v="4"/>
    <x v="11"/>
    <x v="1391"/>
    <d v="2015-08-22T04:59:00"/>
  </r>
  <r>
    <x v="0"/>
    <x v="0"/>
    <s v="USD"/>
    <n v="1456976586"/>
    <n v="1454298186"/>
    <b v="0"/>
    <n v="104"/>
    <b v="1"/>
    <s v="music/rock"/>
    <n v="1.1364000000000001"/>
    <n v="27.32"/>
    <x v="4"/>
    <x v="11"/>
    <x v="1392"/>
    <d v="2016-03-03T03:43:06"/>
  </r>
  <r>
    <x v="0"/>
    <x v="0"/>
    <s v="USD"/>
    <n v="1470068523"/>
    <n v="1467476523"/>
    <b v="0"/>
    <n v="52"/>
    <b v="1"/>
    <s v="music/rock"/>
    <n v="1.0235000000000001"/>
    <n v="196.83"/>
    <x v="4"/>
    <x v="11"/>
    <x v="1393"/>
    <d v="2016-08-01T16:22:03"/>
  </r>
  <r>
    <x v="0"/>
    <x v="0"/>
    <s v="USD"/>
    <n v="1488337200"/>
    <n v="1484623726"/>
    <b v="0"/>
    <n v="17"/>
    <b v="1"/>
    <s v="music/rock"/>
    <n v="1.2213000000000001"/>
    <n v="53.88"/>
    <x v="4"/>
    <x v="11"/>
    <x v="1394"/>
    <d v="2017-03-01T03:00:00"/>
  </r>
  <r>
    <x v="0"/>
    <x v="0"/>
    <s v="USD"/>
    <n v="1484430481"/>
    <n v="1481838481"/>
    <b v="0"/>
    <n v="82"/>
    <b v="1"/>
    <s v="music/rock"/>
    <n v="1.1189"/>
    <n v="47.76"/>
    <x v="4"/>
    <x v="11"/>
    <x v="1395"/>
    <d v="2017-01-14T21:48:01"/>
  </r>
  <r>
    <x v="0"/>
    <x v="0"/>
    <s v="USD"/>
    <n v="1423871882"/>
    <n v="1421279882"/>
    <b v="0"/>
    <n v="73"/>
    <b v="1"/>
    <s v="music/rock"/>
    <n v="1.073"/>
    <n v="88.19"/>
    <x v="4"/>
    <x v="11"/>
    <x v="1396"/>
    <d v="2015-02-13T23:58:02"/>
  </r>
  <r>
    <x v="0"/>
    <x v="0"/>
    <s v="USD"/>
    <n v="1477603140"/>
    <n v="1475013710"/>
    <b v="0"/>
    <n v="158"/>
    <b v="1"/>
    <s v="music/rock"/>
    <n v="1.1385000000000001"/>
    <n v="72.06"/>
    <x v="4"/>
    <x v="11"/>
    <x v="1397"/>
    <d v="2016-10-27T21:19:00"/>
  </r>
  <r>
    <x v="0"/>
    <x v="0"/>
    <s v="USD"/>
    <n v="1467752334"/>
    <n v="1465160334"/>
    <b v="0"/>
    <n v="65"/>
    <b v="1"/>
    <s v="music/rock"/>
    <n v="1.0968"/>
    <n v="74.25"/>
    <x v="4"/>
    <x v="11"/>
    <x v="1398"/>
    <d v="2016-07-05T20:58:54"/>
  </r>
  <r>
    <x v="0"/>
    <x v="0"/>
    <s v="USD"/>
    <n v="1412640373"/>
    <n v="1410048373"/>
    <b v="0"/>
    <n v="184"/>
    <b v="1"/>
    <s v="music/rock"/>
    <n v="1.2614000000000001"/>
    <n v="61.7"/>
    <x v="4"/>
    <x v="11"/>
    <x v="1399"/>
    <d v="2014-10-07T00:06:13"/>
  </r>
  <r>
    <x v="0"/>
    <x v="1"/>
    <s v="GBP"/>
    <n v="1465709400"/>
    <n v="1462695073"/>
    <b v="0"/>
    <n v="34"/>
    <b v="1"/>
    <s v="music/rock"/>
    <n v="1.6742999999999999"/>
    <n v="17.239999999999998"/>
    <x v="4"/>
    <x v="11"/>
    <x v="1400"/>
    <d v="2016-06-12T05:30:00"/>
  </r>
  <r>
    <x v="0"/>
    <x v="0"/>
    <s v="USD"/>
    <n v="1369612474"/>
    <n v="1367798074"/>
    <b v="0"/>
    <n v="240"/>
    <b v="1"/>
    <s v="music/rock"/>
    <n v="4.9652000000000003"/>
    <n v="51.72"/>
    <x v="4"/>
    <x v="11"/>
    <x v="1401"/>
    <d v="2013-05-26T23:54:34"/>
  </r>
  <r>
    <x v="0"/>
    <x v="1"/>
    <s v="GBP"/>
    <n v="1430439411"/>
    <n v="1425259011"/>
    <b v="0"/>
    <n v="113"/>
    <b v="1"/>
    <s v="music/rock"/>
    <n v="1.0915999999999999"/>
    <n v="24.15"/>
    <x v="4"/>
    <x v="11"/>
    <x v="1402"/>
    <d v="2015-05-01T00:16:51"/>
  </r>
  <r>
    <x v="0"/>
    <x v="0"/>
    <s v="USD"/>
    <n v="1374802235"/>
    <n v="1372210235"/>
    <b v="0"/>
    <n v="66"/>
    <b v="1"/>
    <s v="music/rock"/>
    <n v="1.0258"/>
    <n v="62.17"/>
    <x v="4"/>
    <x v="11"/>
    <x v="1403"/>
    <d v="2013-07-26T01:30:35"/>
  </r>
  <r>
    <x v="2"/>
    <x v="1"/>
    <s v="GBP"/>
    <n v="1424607285"/>
    <n v="1422447285"/>
    <b v="1"/>
    <n v="5"/>
    <b v="0"/>
    <s v="publishing/translations"/>
    <n v="1.66E-2"/>
    <n v="48.2"/>
    <x v="3"/>
    <x v="19"/>
    <x v="1404"/>
    <d v="2015-02-22T12:14:45"/>
  </r>
  <r>
    <x v="2"/>
    <x v="0"/>
    <s v="USD"/>
    <n v="1417195201"/>
    <n v="1414599601"/>
    <b v="1"/>
    <n v="17"/>
    <b v="0"/>
    <s v="publishing/translations"/>
    <n v="4.1999999999999997E-3"/>
    <n v="6.18"/>
    <x v="3"/>
    <x v="19"/>
    <x v="1405"/>
    <d v="2014-11-28T17:20:01"/>
  </r>
  <r>
    <x v="2"/>
    <x v="13"/>
    <s v="EUR"/>
    <n v="1449914400"/>
    <n v="1445336607"/>
    <b v="0"/>
    <n v="3"/>
    <b v="0"/>
    <s v="publishing/translations"/>
    <n v="1.2999999999999999E-3"/>
    <n v="5"/>
    <x v="3"/>
    <x v="19"/>
    <x v="1406"/>
    <d v="2015-12-12T10:00:00"/>
  </r>
  <r>
    <x v="2"/>
    <x v="0"/>
    <s v="USD"/>
    <n v="1407847978"/>
    <n v="1405687978"/>
    <b v="0"/>
    <n v="2"/>
    <b v="0"/>
    <s v="publishing/translations"/>
    <n v="5.0000000000000001E-3"/>
    <n v="7.5"/>
    <x v="3"/>
    <x v="19"/>
    <x v="1407"/>
    <d v="2014-08-12T12:52:58"/>
  </r>
  <r>
    <x v="2"/>
    <x v="1"/>
    <s v="GBP"/>
    <n v="1447451756"/>
    <n v="1444856156"/>
    <b v="0"/>
    <n v="6"/>
    <b v="0"/>
    <s v="publishing/translations"/>
    <n v="7.1999999999999995E-2"/>
    <n v="12"/>
    <x v="3"/>
    <x v="19"/>
    <x v="1408"/>
    <d v="2015-11-13T21:55:56"/>
  </r>
  <r>
    <x v="2"/>
    <x v="0"/>
    <s v="USD"/>
    <n v="1420085535"/>
    <n v="1414897935"/>
    <b v="0"/>
    <n v="0"/>
    <b v="0"/>
    <s v="publishing/translations"/>
    <n v="0"/>
    <n v="0"/>
    <x v="3"/>
    <x v="19"/>
    <x v="1409"/>
    <d v="2015-01-01T04:12:15"/>
  </r>
  <r>
    <x v="2"/>
    <x v="13"/>
    <s v="EUR"/>
    <n v="1464939520"/>
    <n v="1461051520"/>
    <b v="0"/>
    <n v="1"/>
    <b v="0"/>
    <s v="publishing/translations"/>
    <n v="2.0000000000000001E-4"/>
    <n v="1"/>
    <x v="3"/>
    <x v="19"/>
    <x v="1410"/>
    <d v="2016-06-03T07:38:40"/>
  </r>
  <r>
    <x v="2"/>
    <x v="1"/>
    <s v="GBP"/>
    <n v="1423185900"/>
    <n v="1420766700"/>
    <b v="0"/>
    <n v="3"/>
    <b v="0"/>
    <s v="publishing/translations"/>
    <n v="2.3E-3"/>
    <n v="2.33"/>
    <x v="3"/>
    <x v="19"/>
    <x v="1411"/>
    <d v="2015-02-06T01:25:00"/>
  </r>
  <r>
    <x v="2"/>
    <x v="0"/>
    <s v="USD"/>
    <n v="1417656699"/>
    <n v="1415064699"/>
    <b v="0"/>
    <n v="13"/>
    <b v="0"/>
    <s v="publishing/translations"/>
    <n v="4.5699999999999998E-2"/>
    <n v="24.62"/>
    <x v="3"/>
    <x v="19"/>
    <x v="1412"/>
    <d v="2014-12-04T01:31:39"/>
  </r>
  <r>
    <x v="2"/>
    <x v="13"/>
    <s v="EUR"/>
    <n v="1455964170"/>
    <n v="1450780170"/>
    <b v="0"/>
    <n v="1"/>
    <b v="0"/>
    <s v="publishing/translations"/>
    <n v="0.05"/>
    <n v="100"/>
    <x v="3"/>
    <x v="19"/>
    <x v="1413"/>
    <d v="2016-02-20T10:29:30"/>
  </r>
  <r>
    <x v="2"/>
    <x v="0"/>
    <s v="USD"/>
    <n v="1483423467"/>
    <n v="1480831467"/>
    <b v="0"/>
    <n v="1"/>
    <b v="0"/>
    <s v="publishing/translations"/>
    <n v="2E-3"/>
    <n v="1"/>
    <x v="3"/>
    <x v="19"/>
    <x v="1414"/>
    <d v="2017-01-03T06:04:27"/>
  </r>
  <r>
    <x v="2"/>
    <x v="0"/>
    <s v="USD"/>
    <n v="1439741591"/>
    <n v="1436285591"/>
    <b v="0"/>
    <n v="9"/>
    <b v="0"/>
    <s v="publishing/translations"/>
    <n v="0.18179999999999999"/>
    <n v="88.89"/>
    <x v="3"/>
    <x v="19"/>
    <x v="1415"/>
    <d v="2015-08-16T16:13:11"/>
  </r>
  <r>
    <x v="2"/>
    <x v="0"/>
    <s v="USD"/>
    <n v="1448147619"/>
    <n v="1445552019"/>
    <b v="0"/>
    <n v="0"/>
    <b v="0"/>
    <s v="publishing/translations"/>
    <n v="0"/>
    <n v="0"/>
    <x v="3"/>
    <x v="19"/>
    <x v="1416"/>
    <d v="2015-11-21T23:13:39"/>
  </r>
  <r>
    <x v="2"/>
    <x v="0"/>
    <s v="USD"/>
    <n v="1442315460"/>
    <n v="1439696174"/>
    <b v="0"/>
    <n v="2"/>
    <b v="0"/>
    <s v="publishing/translations"/>
    <n v="1.2200000000000001E-2"/>
    <n v="27.5"/>
    <x v="3"/>
    <x v="19"/>
    <x v="1417"/>
    <d v="2015-09-15T11:11:00"/>
  </r>
  <r>
    <x v="2"/>
    <x v="3"/>
    <s v="EUR"/>
    <n v="1456397834"/>
    <n v="1453805834"/>
    <b v="0"/>
    <n v="1"/>
    <b v="0"/>
    <s v="publishing/translations"/>
    <n v="2E-3"/>
    <n v="6"/>
    <x v="3"/>
    <x v="19"/>
    <x v="1418"/>
    <d v="2016-02-25T10:57:14"/>
  </r>
  <r>
    <x v="2"/>
    <x v="0"/>
    <s v="USD"/>
    <n v="1476010619"/>
    <n v="1473418619"/>
    <b v="0"/>
    <n v="10"/>
    <b v="0"/>
    <s v="publishing/translations"/>
    <n v="7.0599999999999996E-2"/>
    <n v="44.5"/>
    <x v="3"/>
    <x v="19"/>
    <x v="1419"/>
    <d v="2016-10-09T10:56:59"/>
  </r>
  <r>
    <x v="2"/>
    <x v="0"/>
    <s v="USD"/>
    <n v="1467129686"/>
    <n v="1464969686"/>
    <b v="0"/>
    <n v="3"/>
    <b v="0"/>
    <s v="publishing/translations"/>
    <n v="2.7300000000000001E-2"/>
    <n v="1"/>
    <x v="3"/>
    <x v="19"/>
    <x v="1420"/>
    <d v="2016-06-28T16:01:26"/>
  </r>
  <r>
    <x v="2"/>
    <x v="11"/>
    <s v="SEK"/>
    <n v="1423432709"/>
    <n v="1420840709"/>
    <b v="0"/>
    <n v="2"/>
    <b v="0"/>
    <s v="publishing/translations"/>
    <n v="1E-3"/>
    <n v="100"/>
    <x v="3"/>
    <x v="19"/>
    <x v="1421"/>
    <d v="2015-02-08T21:58:29"/>
  </r>
  <r>
    <x v="2"/>
    <x v="4"/>
    <s v="NZD"/>
    <n v="1474436704"/>
    <n v="1471844704"/>
    <b v="0"/>
    <n v="2"/>
    <b v="0"/>
    <s v="publishing/translations"/>
    <n v="1E-3"/>
    <n v="13"/>
    <x v="3"/>
    <x v="19"/>
    <x v="1422"/>
    <d v="2016-09-21T05:45:04"/>
  </r>
  <r>
    <x v="2"/>
    <x v="2"/>
    <s v="AUD"/>
    <n v="1451637531"/>
    <n v="1449045531"/>
    <b v="0"/>
    <n v="1"/>
    <b v="0"/>
    <s v="publishing/translations"/>
    <n v="3.3E-3"/>
    <n v="100"/>
    <x v="3"/>
    <x v="19"/>
    <x v="1423"/>
    <d v="2016-01-01T08:38:51"/>
  </r>
  <r>
    <x v="2"/>
    <x v="0"/>
    <s v="USD"/>
    <n v="1479233602"/>
    <n v="1478106802"/>
    <b v="0"/>
    <n v="14"/>
    <b v="0"/>
    <s v="publishing/translations"/>
    <n v="0.2036"/>
    <n v="109.07"/>
    <x v="3"/>
    <x v="19"/>
    <x v="1424"/>
    <d v="2016-11-15T18:13:22"/>
  </r>
  <r>
    <x v="2"/>
    <x v="0"/>
    <s v="USD"/>
    <n v="1430276959"/>
    <n v="1427684959"/>
    <b v="0"/>
    <n v="0"/>
    <b v="0"/>
    <s v="publishing/translations"/>
    <n v="0"/>
    <n v="0"/>
    <x v="3"/>
    <x v="19"/>
    <x v="1425"/>
    <d v="2015-04-29T03:09:19"/>
  </r>
  <r>
    <x v="2"/>
    <x v="12"/>
    <s v="EUR"/>
    <n v="1440408120"/>
    <n v="1435224120"/>
    <b v="0"/>
    <n v="0"/>
    <b v="0"/>
    <s v="publishing/translations"/>
    <n v="0"/>
    <n v="0"/>
    <x v="3"/>
    <x v="19"/>
    <x v="1426"/>
    <d v="2015-08-24T09:22:00"/>
  </r>
  <r>
    <x v="2"/>
    <x v="12"/>
    <s v="EUR"/>
    <n v="1474230385"/>
    <n v="1471638385"/>
    <b v="0"/>
    <n v="4"/>
    <b v="0"/>
    <s v="publishing/translations"/>
    <n v="8.3799999999999999E-2"/>
    <n v="104.75"/>
    <x v="3"/>
    <x v="19"/>
    <x v="1427"/>
    <d v="2016-09-18T20:26:25"/>
  </r>
  <r>
    <x v="2"/>
    <x v="3"/>
    <s v="EUR"/>
    <n v="1459584417"/>
    <n v="1456996017"/>
    <b v="0"/>
    <n v="3"/>
    <b v="0"/>
    <s v="publishing/translations"/>
    <n v="4.4999999999999998E-2"/>
    <n v="15"/>
    <x v="3"/>
    <x v="19"/>
    <x v="1428"/>
    <d v="2016-04-02T08:06:57"/>
  </r>
  <r>
    <x v="2"/>
    <x v="0"/>
    <s v="USD"/>
    <n v="1428629242"/>
    <n v="1426037242"/>
    <b v="0"/>
    <n v="0"/>
    <b v="0"/>
    <s v="publishing/translations"/>
    <n v="0"/>
    <n v="0"/>
    <x v="3"/>
    <x v="19"/>
    <x v="1429"/>
    <d v="2015-04-10T01:27:22"/>
  </r>
  <r>
    <x v="2"/>
    <x v="0"/>
    <s v="USD"/>
    <n v="1419017488"/>
    <n v="1416339088"/>
    <b v="0"/>
    <n v="5"/>
    <b v="0"/>
    <s v="publishing/translations"/>
    <n v="8.0600000000000005E-2"/>
    <n v="80.599999999999994"/>
    <x v="3"/>
    <x v="19"/>
    <x v="1430"/>
    <d v="2014-12-19T19:31:28"/>
  </r>
  <r>
    <x v="2"/>
    <x v="0"/>
    <s v="USD"/>
    <n v="1448517816"/>
    <n v="1445922216"/>
    <b v="0"/>
    <n v="47"/>
    <b v="0"/>
    <s v="publishing/translations"/>
    <n v="0.31950000000000001"/>
    <n v="115.55"/>
    <x v="3"/>
    <x v="19"/>
    <x v="1431"/>
    <d v="2015-11-26T06:03:36"/>
  </r>
  <r>
    <x v="2"/>
    <x v="0"/>
    <s v="USD"/>
    <n v="1437417828"/>
    <n v="1434825828"/>
    <b v="0"/>
    <n v="0"/>
    <b v="0"/>
    <s v="publishing/translations"/>
    <n v="0"/>
    <n v="0"/>
    <x v="3"/>
    <x v="19"/>
    <x v="1432"/>
    <d v="2015-07-20T18:43:48"/>
  </r>
  <r>
    <x v="2"/>
    <x v="13"/>
    <s v="EUR"/>
    <n v="1481367600"/>
    <n v="1477839675"/>
    <b v="0"/>
    <n v="10"/>
    <b v="0"/>
    <s v="publishing/translations"/>
    <n v="6.7100000000000007E-2"/>
    <n v="80.5"/>
    <x v="3"/>
    <x v="19"/>
    <x v="1433"/>
    <d v="2016-12-10T11:00:00"/>
  </r>
  <r>
    <x v="2"/>
    <x v="8"/>
    <s v="DKK"/>
    <n v="1433775600"/>
    <n v="1431973478"/>
    <b v="0"/>
    <n v="11"/>
    <b v="0"/>
    <s v="publishing/translations"/>
    <n v="9.9900000000000003E-2"/>
    <n v="744.55"/>
    <x v="3"/>
    <x v="19"/>
    <x v="1434"/>
    <d v="2015-06-08T15:00:00"/>
  </r>
  <r>
    <x v="2"/>
    <x v="13"/>
    <s v="EUR"/>
    <n v="1444589020"/>
    <n v="1441997020"/>
    <b v="0"/>
    <n v="2"/>
    <b v="0"/>
    <s v="publishing/translations"/>
    <n v="1E-3"/>
    <n v="7.5"/>
    <x v="3"/>
    <x v="19"/>
    <x v="1435"/>
    <d v="2015-10-11T18:43:40"/>
  </r>
  <r>
    <x v="2"/>
    <x v="12"/>
    <s v="EUR"/>
    <n v="1456043057"/>
    <n v="1453451057"/>
    <b v="0"/>
    <n v="2"/>
    <b v="0"/>
    <s v="publishing/translations"/>
    <n v="7.7000000000000002E-3"/>
    <n v="38.5"/>
    <x v="3"/>
    <x v="19"/>
    <x v="1436"/>
    <d v="2016-02-21T08:24:17"/>
  </r>
  <r>
    <x v="2"/>
    <x v="0"/>
    <s v="USD"/>
    <n v="1405227540"/>
    <n v="1402058739"/>
    <b v="0"/>
    <n v="22"/>
    <b v="0"/>
    <s v="publishing/translations"/>
    <n v="0.26900000000000002"/>
    <n v="36.68"/>
    <x v="3"/>
    <x v="19"/>
    <x v="1437"/>
    <d v="2014-07-13T04:59:00"/>
  </r>
  <r>
    <x v="2"/>
    <x v="8"/>
    <s v="DKK"/>
    <n v="1461765300"/>
    <n v="1459198499"/>
    <b v="0"/>
    <n v="8"/>
    <b v="0"/>
    <s v="publishing/translations"/>
    <n v="0.03"/>
    <n v="75"/>
    <x v="3"/>
    <x v="19"/>
    <x v="1438"/>
    <d v="2016-04-27T13:55:00"/>
  </r>
  <r>
    <x v="2"/>
    <x v="5"/>
    <s v="CAD"/>
    <n v="1425758101"/>
    <n v="1423166101"/>
    <b v="0"/>
    <n v="6"/>
    <b v="0"/>
    <s v="publishing/translations"/>
    <n v="6.6100000000000006E-2"/>
    <n v="30"/>
    <x v="3"/>
    <x v="19"/>
    <x v="1439"/>
    <d v="2015-03-07T19:55:01"/>
  </r>
  <r>
    <x v="2"/>
    <x v="13"/>
    <s v="EUR"/>
    <n v="1464285463"/>
    <n v="1461693463"/>
    <b v="0"/>
    <n v="1"/>
    <b v="0"/>
    <s v="publishing/translations"/>
    <n v="1E-4"/>
    <n v="1"/>
    <x v="3"/>
    <x v="19"/>
    <x v="1440"/>
    <d v="2016-05-26T17:57:43"/>
  </r>
  <r>
    <x v="2"/>
    <x v="1"/>
    <s v="GBP"/>
    <n v="1441995769"/>
    <n v="1436811769"/>
    <b v="0"/>
    <n v="3"/>
    <b v="0"/>
    <s v="publishing/translations"/>
    <n v="1.12E-2"/>
    <n v="673.33"/>
    <x v="3"/>
    <x v="19"/>
    <x v="1441"/>
    <d v="2015-09-11T18:22:49"/>
  </r>
  <r>
    <x v="2"/>
    <x v="0"/>
    <s v="USD"/>
    <n v="1464190158"/>
    <n v="1461598158"/>
    <b v="0"/>
    <n v="0"/>
    <b v="0"/>
    <s v="publishing/translations"/>
    <n v="0"/>
    <n v="0"/>
    <x v="3"/>
    <x v="19"/>
    <x v="1442"/>
    <d v="2016-05-25T15:29:18"/>
  </r>
  <r>
    <x v="2"/>
    <x v="6"/>
    <s v="EUR"/>
    <n v="1483395209"/>
    <n v="1480803209"/>
    <b v="0"/>
    <n v="0"/>
    <b v="0"/>
    <s v="publishing/translations"/>
    <n v="0"/>
    <n v="0"/>
    <x v="3"/>
    <x v="19"/>
    <x v="1443"/>
    <d v="2017-01-02T22:13:29"/>
  </r>
  <r>
    <x v="2"/>
    <x v="12"/>
    <s v="EUR"/>
    <n v="1442091462"/>
    <n v="1436907462"/>
    <b v="0"/>
    <n v="0"/>
    <b v="0"/>
    <s v="publishing/translations"/>
    <n v="0"/>
    <n v="0"/>
    <x v="3"/>
    <x v="19"/>
    <x v="1444"/>
    <d v="2015-09-12T20:57:42"/>
  </r>
  <r>
    <x v="2"/>
    <x v="12"/>
    <s v="EUR"/>
    <n v="1434286855"/>
    <n v="1431694855"/>
    <b v="0"/>
    <n v="0"/>
    <b v="0"/>
    <s v="publishing/translations"/>
    <n v="0"/>
    <n v="0"/>
    <x v="3"/>
    <x v="19"/>
    <x v="1445"/>
    <d v="2015-06-14T13:00:55"/>
  </r>
  <r>
    <x v="2"/>
    <x v="13"/>
    <s v="EUR"/>
    <n v="1461235478"/>
    <n v="1459507478"/>
    <b v="0"/>
    <n v="0"/>
    <b v="0"/>
    <s v="publishing/translations"/>
    <n v="0"/>
    <n v="0"/>
    <x v="3"/>
    <x v="19"/>
    <x v="1446"/>
    <d v="2016-04-21T10:44:38"/>
  </r>
  <r>
    <x v="2"/>
    <x v="0"/>
    <s v="USD"/>
    <n v="1467999134"/>
    <n v="1465407134"/>
    <b v="0"/>
    <n v="3"/>
    <b v="0"/>
    <s v="publishing/translations"/>
    <n v="2.0000000000000001E-4"/>
    <n v="25"/>
    <x v="3"/>
    <x v="19"/>
    <x v="1447"/>
    <d v="2016-07-08T17:32:14"/>
  </r>
  <r>
    <x v="2"/>
    <x v="2"/>
    <s v="AUD"/>
    <n v="1432272300"/>
    <n v="1429655318"/>
    <b v="0"/>
    <n v="0"/>
    <b v="0"/>
    <s v="publishing/translations"/>
    <n v="0"/>
    <n v="0"/>
    <x v="3"/>
    <x v="19"/>
    <x v="1448"/>
    <d v="2015-05-22T05:25:00"/>
  </r>
  <r>
    <x v="2"/>
    <x v="0"/>
    <s v="USD"/>
    <n v="1431286105"/>
    <n v="1427138905"/>
    <b v="0"/>
    <n v="0"/>
    <b v="0"/>
    <s v="publishing/translations"/>
    <n v="0"/>
    <n v="0"/>
    <x v="3"/>
    <x v="19"/>
    <x v="1449"/>
    <d v="2015-05-10T19:28:25"/>
  </r>
  <r>
    <x v="2"/>
    <x v="0"/>
    <s v="USD"/>
    <n v="1455941197"/>
    <n v="1453349197"/>
    <b v="0"/>
    <n v="1"/>
    <b v="0"/>
    <s v="publishing/translations"/>
    <n v="0"/>
    <n v="1"/>
    <x v="3"/>
    <x v="19"/>
    <x v="1450"/>
    <d v="2016-02-20T04:06:37"/>
  </r>
  <r>
    <x v="1"/>
    <x v="0"/>
    <s v="USD"/>
    <n v="1416355259"/>
    <n v="1413759659"/>
    <b v="0"/>
    <n v="2"/>
    <b v="0"/>
    <s v="publishing/translations"/>
    <n v="1E-4"/>
    <n v="1"/>
    <x v="3"/>
    <x v="19"/>
    <x v="1451"/>
    <d v="2014-11-19T00:00:59"/>
  </r>
  <r>
    <x v="1"/>
    <x v="0"/>
    <s v="USD"/>
    <n v="1406566363"/>
    <n v="1403974363"/>
    <b v="0"/>
    <n v="0"/>
    <b v="0"/>
    <s v="publishing/translations"/>
    <n v="0"/>
    <n v="0"/>
    <x v="3"/>
    <x v="19"/>
    <x v="1452"/>
    <d v="2014-07-28T16:52:43"/>
  </r>
  <r>
    <x v="1"/>
    <x v="6"/>
    <s v="EUR"/>
    <n v="1492270947"/>
    <n v="1488386547"/>
    <b v="0"/>
    <n v="0"/>
    <b v="0"/>
    <s v="publishing/translations"/>
    <n v="0"/>
    <n v="0"/>
    <x v="3"/>
    <x v="19"/>
    <x v="1453"/>
    <d v="2017-04-15T15:42:27"/>
  </r>
  <r>
    <x v="1"/>
    <x v="3"/>
    <s v="EUR"/>
    <n v="1461535140"/>
    <n v="1459716480"/>
    <b v="0"/>
    <n v="1"/>
    <b v="0"/>
    <s v="publishing/translations"/>
    <n v="8.6E-3"/>
    <n v="15"/>
    <x v="3"/>
    <x v="19"/>
    <x v="1454"/>
    <d v="2016-04-24T21:59:00"/>
  </r>
  <r>
    <x v="1"/>
    <x v="0"/>
    <s v="USD"/>
    <n v="1409924340"/>
    <n v="1405181320"/>
    <b v="0"/>
    <n v="7"/>
    <b v="0"/>
    <s v="publishing/translations"/>
    <n v="0.105"/>
    <n v="225"/>
    <x v="3"/>
    <x v="19"/>
    <x v="1455"/>
    <d v="2014-09-05T13:39:00"/>
  </r>
  <r>
    <x v="1"/>
    <x v="13"/>
    <s v="EUR"/>
    <n v="1483459365"/>
    <n v="1480867365"/>
    <b v="0"/>
    <n v="3"/>
    <b v="0"/>
    <s v="publishing/translations"/>
    <n v="2.9000000000000001E-2"/>
    <n v="48.33"/>
    <x v="3"/>
    <x v="19"/>
    <x v="1456"/>
    <d v="2017-01-03T16:02:45"/>
  </r>
  <r>
    <x v="1"/>
    <x v="0"/>
    <s v="USD"/>
    <n v="1447281044"/>
    <n v="1444685444"/>
    <b v="0"/>
    <n v="0"/>
    <b v="0"/>
    <s v="publishing/translations"/>
    <n v="0"/>
    <n v="0"/>
    <x v="3"/>
    <x v="19"/>
    <x v="1457"/>
    <d v="2015-11-11T22:30:44"/>
  </r>
  <r>
    <x v="1"/>
    <x v="0"/>
    <s v="USD"/>
    <n v="1407729600"/>
    <n v="1405097760"/>
    <b v="0"/>
    <n v="0"/>
    <b v="0"/>
    <s v="publishing/translations"/>
    <n v="0"/>
    <n v="0"/>
    <x v="3"/>
    <x v="19"/>
    <x v="1458"/>
    <d v="2014-08-11T04:00:00"/>
  </r>
  <r>
    <x v="1"/>
    <x v="8"/>
    <s v="DKK"/>
    <n v="1449077100"/>
    <n v="1446612896"/>
    <b v="0"/>
    <n v="0"/>
    <b v="0"/>
    <s v="publishing/translations"/>
    <n v="0"/>
    <n v="0"/>
    <x v="3"/>
    <x v="19"/>
    <x v="1459"/>
    <d v="2015-12-02T17:25:00"/>
  </r>
  <r>
    <x v="1"/>
    <x v="0"/>
    <s v="USD"/>
    <n v="1417391100"/>
    <n v="1412371898"/>
    <b v="0"/>
    <n v="0"/>
    <b v="0"/>
    <s v="publishing/translations"/>
    <n v="0"/>
    <n v="0"/>
    <x v="3"/>
    <x v="19"/>
    <x v="1460"/>
    <d v="2014-11-30T23:45:00"/>
  </r>
  <r>
    <x v="0"/>
    <x v="0"/>
    <s v="USD"/>
    <n v="1413849600"/>
    <n v="1410967754"/>
    <b v="1"/>
    <n v="340"/>
    <b v="1"/>
    <s v="publishing/radio &amp; podcasts"/>
    <n v="1.0124"/>
    <n v="44.67"/>
    <x v="3"/>
    <x v="20"/>
    <x v="1461"/>
    <d v="2014-10-21T00:00:00"/>
  </r>
  <r>
    <x v="0"/>
    <x v="0"/>
    <s v="USD"/>
    <n v="1365609271"/>
    <n v="1363017271"/>
    <b v="1"/>
    <n v="150"/>
    <b v="1"/>
    <s v="publishing/radio &amp; podcasts"/>
    <n v="1.0851999999999999"/>
    <n v="28.94"/>
    <x v="3"/>
    <x v="20"/>
    <x v="1462"/>
    <d v="2013-04-10T15:54:31"/>
  </r>
  <r>
    <x v="0"/>
    <x v="0"/>
    <s v="USD"/>
    <n v="1365367938"/>
    <n v="1361483538"/>
    <b v="1"/>
    <n v="25"/>
    <b v="1"/>
    <s v="publishing/radio &amp; podcasts"/>
    <n v="1.4766999999999999"/>
    <n v="35.44"/>
    <x v="3"/>
    <x v="20"/>
    <x v="1463"/>
    <d v="2013-04-07T20:52:18"/>
  </r>
  <r>
    <x v="0"/>
    <x v="0"/>
    <s v="USD"/>
    <n v="1361029958"/>
    <n v="1358437958"/>
    <b v="1"/>
    <n v="234"/>
    <b v="1"/>
    <s v="publishing/radio &amp; podcasts"/>
    <n v="1.6319999999999999"/>
    <n v="34.869999999999997"/>
    <x v="3"/>
    <x v="20"/>
    <x v="1464"/>
    <d v="2013-02-16T15:52:38"/>
  </r>
  <r>
    <x v="0"/>
    <x v="0"/>
    <s v="USD"/>
    <n v="1332385200"/>
    <n v="1329759452"/>
    <b v="1"/>
    <n v="2602"/>
    <b v="1"/>
    <s v="publishing/radio &amp; podcasts"/>
    <n v="4.5640999999999998"/>
    <n v="52.62"/>
    <x v="3"/>
    <x v="20"/>
    <x v="1465"/>
    <d v="2012-03-22T03:00:00"/>
  </r>
  <r>
    <x v="0"/>
    <x v="0"/>
    <s v="USD"/>
    <n v="1452574800"/>
    <n v="1449029266"/>
    <b v="1"/>
    <n v="248"/>
    <b v="1"/>
    <s v="publishing/radio &amp; podcasts"/>
    <n v="1.0788"/>
    <n v="69.599999999999994"/>
    <x v="3"/>
    <x v="20"/>
    <x v="1466"/>
    <d v="2016-01-12T05:00:00"/>
  </r>
  <r>
    <x v="0"/>
    <x v="0"/>
    <s v="USD"/>
    <n v="1332699285"/>
    <n v="1327518885"/>
    <b v="1"/>
    <n v="600"/>
    <b v="1"/>
    <s v="publishing/radio &amp; podcasts"/>
    <n v="1.1508"/>
    <n v="76.72"/>
    <x v="3"/>
    <x v="20"/>
    <x v="1467"/>
    <d v="2012-03-25T18:14:45"/>
  </r>
  <r>
    <x v="0"/>
    <x v="0"/>
    <s v="USD"/>
    <n v="1307838049"/>
    <n v="1302654049"/>
    <b v="1"/>
    <n v="293"/>
    <b v="1"/>
    <s v="publishing/radio &amp; podcasts"/>
    <n v="1.0237000000000001"/>
    <n v="33.19"/>
    <x v="3"/>
    <x v="20"/>
    <x v="1468"/>
    <d v="2011-06-12T00:20:49"/>
  </r>
  <r>
    <x v="0"/>
    <x v="0"/>
    <s v="USD"/>
    <n v="1360938109"/>
    <n v="1358346109"/>
    <b v="1"/>
    <n v="321"/>
    <b v="1"/>
    <s v="publishing/radio &amp; podcasts"/>
    <n v="1.0842000000000001"/>
    <n v="149.46"/>
    <x v="3"/>
    <x v="20"/>
    <x v="1469"/>
    <d v="2013-02-15T14:21:49"/>
  </r>
  <r>
    <x v="0"/>
    <x v="0"/>
    <s v="USD"/>
    <n v="1356724263"/>
    <n v="1354909863"/>
    <b v="1"/>
    <n v="81"/>
    <b v="1"/>
    <s v="publishing/radio &amp; podcasts"/>
    <n v="1.2513000000000001"/>
    <n v="23.17"/>
    <x v="3"/>
    <x v="20"/>
    <x v="1470"/>
    <d v="2012-12-28T19:51:03"/>
  </r>
  <r>
    <x v="0"/>
    <x v="0"/>
    <s v="USD"/>
    <n v="1428620334"/>
    <n v="1426028334"/>
    <b v="1"/>
    <n v="343"/>
    <b v="1"/>
    <s v="publishing/radio &amp; podcasts"/>
    <n v="1.0384"/>
    <n v="96.88"/>
    <x v="3"/>
    <x v="20"/>
    <x v="1471"/>
    <d v="2015-04-09T22:58:54"/>
  </r>
  <r>
    <x v="0"/>
    <x v="0"/>
    <s v="USD"/>
    <n v="1381928503"/>
    <n v="1379336503"/>
    <b v="1"/>
    <n v="336"/>
    <b v="1"/>
    <s v="publishing/radio &amp; podcasts"/>
    <n v="1.387"/>
    <n v="103.2"/>
    <x v="3"/>
    <x v="20"/>
    <x v="1472"/>
    <d v="2013-10-16T13:01:43"/>
  </r>
  <r>
    <x v="0"/>
    <x v="0"/>
    <s v="USD"/>
    <n v="1330644639"/>
    <n v="1328052639"/>
    <b v="1"/>
    <n v="47"/>
    <b v="1"/>
    <s v="publishing/radio &amp; podcasts"/>
    <n v="1.2052"/>
    <n v="38.46"/>
    <x v="3"/>
    <x v="20"/>
    <x v="1473"/>
    <d v="2012-03-01T23:30:39"/>
  </r>
  <r>
    <x v="0"/>
    <x v="0"/>
    <s v="USD"/>
    <n v="1379093292"/>
    <n v="1376501292"/>
    <b v="1"/>
    <n v="76"/>
    <b v="1"/>
    <s v="publishing/radio &amp; podcasts"/>
    <n v="1.1227"/>
    <n v="44.32"/>
    <x v="3"/>
    <x v="20"/>
    <x v="1474"/>
    <d v="2013-09-13T17:28:12"/>
  </r>
  <r>
    <x v="0"/>
    <x v="0"/>
    <s v="USD"/>
    <n v="1419051540"/>
    <n v="1416244863"/>
    <b v="1"/>
    <n v="441"/>
    <b v="1"/>
    <s v="publishing/radio &amp; podcasts"/>
    <n v="1.8867"/>
    <n v="64.17"/>
    <x v="3"/>
    <x v="20"/>
    <x v="1475"/>
    <d v="2014-12-20T04:59:00"/>
  </r>
  <r>
    <x v="0"/>
    <x v="0"/>
    <s v="USD"/>
    <n v="1315616422"/>
    <n v="1313024422"/>
    <b v="1"/>
    <n v="916"/>
    <b v="1"/>
    <s v="publishing/radio &amp; podcasts"/>
    <n v="6.6154999999999999"/>
    <n v="43.33"/>
    <x v="3"/>
    <x v="20"/>
    <x v="1476"/>
    <d v="2011-09-10T01:00:22"/>
  </r>
  <r>
    <x v="0"/>
    <x v="0"/>
    <s v="USD"/>
    <n v="1324609200"/>
    <n v="1319467604"/>
    <b v="1"/>
    <n v="369"/>
    <b v="1"/>
    <s v="publishing/radio &amp; podcasts"/>
    <n v="1.1131"/>
    <n v="90.5"/>
    <x v="3"/>
    <x v="20"/>
    <x v="1477"/>
    <d v="2011-12-23T03:00:00"/>
  </r>
  <r>
    <x v="0"/>
    <x v="0"/>
    <s v="USD"/>
    <n v="1368564913"/>
    <n v="1367355313"/>
    <b v="1"/>
    <n v="20242"/>
    <b v="1"/>
    <s v="publishing/radio &amp; podcasts"/>
    <n v="11.8161"/>
    <n v="29.19"/>
    <x v="3"/>
    <x v="20"/>
    <x v="1478"/>
    <d v="2013-05-14T20:55:13"/>
  </r>
  <r>
    <x v="0"/>
    <x v="0"/>
    <s v="USD"/>
    <n v="1399694340"/>
    <n v="1398448389"/>
    <b v="1"/>
    <n v="71"/>
    <b v="1"/>
    <s v="publishing/radio &amp; podcasts"/>
    <n v="1.3737999999999999"/>
    <n v="30.96"/>
    <x v="3"/>
    <x v="20"/>
    <x v="1479"/>
    <d v="2014-05-10T03:59:00"/>
  </r>
  <r>
    <x v="0"/>
    <x v="0"/>
    <s v="USD"/>
    <n v="1374858000"/>
    <n v="1373408699"/>
    <b v="1"/>
    <n v="635"/>
    <b v="1"/>
    <s v="publishing/radio &amp; podcasts"/>
    <n v="1.1704000000000001"/>
    <n v="92.16"/>
    <x v="3"/>
    <x v="20"/>
    <x v="1480"/>
    <d v="2013-07-26T17:00:00"/>
  </r>
  <r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x v="2"/>
    <x v="0"/>
    <s v="USD"/>
    <n v="1469162275"/>
    <n v="1467002275"/>
    <b v="0"/>
    <n v="2"/>
    <b v="0"/>
    <s v="publishing/fiction"/>
    <n v="7.1000000000000004E-3"/>
    <n v="25"/>
    <x v="3"/>
    <x v="10"/>
    <x v="1483"/>
    <d v="2016-07-22T04:37:55"/>
  </r>
  <r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x v="2"/>
    <x v="0"/>
    <s v="USD"/>
    <n v="1434827173"/>
    <n v="1430939173"/>
    <b v="0"/>
    <n v="3"/>
    <b v="0"/>
    <s v="publishing/fiction"/>
    <n v="2.24E-2"/>
    <n v="50"/>
    <x v="3"/>
    <x v="10"/>
    <x v="1485"/>
    <d v="2015-06-20T19:06:13"/>
  </r>
  <r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x v="2"/>
    <x v="0"/>
    <s v="USD"/>
    <n v="1380720474"/>
    <n v="1378214874"/>
    <b v="0"/>
    <n v="19"/>
    <b v="0"/>
    <s v="publishing/fiction"/>
    <n v="0.30859999999999999"/>
    <n v="47.11"/>
    <x v="3"/>
    <x v="10"/>
    <x v="1490"/>
    <d v="2013-10-02T13:27:54"/>
  </r>
  <r>
    <x v="2"/>
    <x v="0"/>
    <s v="USD"/>
    <n v="1424014680"/>
    <n v="1418922443"/>
    <b v="0"/>
    <n v="1"/>
    <b v="0"/>
    <s v="publishing/fiction"/>
    <n v="8.3299999999999999E-2"/>
    <n v="100"/>
    <x v="3"/>
    <x v="10"/>
    <x v="1491"/>
    <d v="2015-02-15T15:38:00"/>
  </r>
  <r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x v="2"/>
    <x v="0"/>
    <s v="USD"/>
    <n v="1428075480"/>
    <n v="1425489613"/>
    <b v="0"/>
    <n v="11"/>
    <b v="0"/>
    <s v="publishing/fiction"/>
    <n v="8.8999999999999996E-2"/>
    <n v="40.450000000000003"/>
    <x v="3"/>
    <x v="10"/>
    <x v="1494"/>
    <d v="2015-04-03T15:38:00"/>
  </r>
  <r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x v="2"/>
    <x v="0"/>
    <s v="USD"/>
    <n v="1375299780"/>
    <n v="1371655522"/>
    <b v="0"/>
    <n v="1"/>
    <b v="0"/>
    <s v="publishing/fiction"/>
    <n v="1E-4"/>
    <n v="1"/>
    <x v="3"/>
    <x v="10"/>
    <x v="1497"/>
    <d v="2013-07-31T19:43:00"/>
  </r>
  <r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x v="2"/>
    <x v="0"/>
    <s v="USD"/>
    <n v="1367444557"/>
    <n v="1364852557"/>
    <b v="0"/>
    <n v="15"/>
    <b v="0"/>
    <s v="publishing/fiction"/>
    <n v="0.25040000000000001"/>
    <n v="46.73"/>
    <x v="3"/>
    <x v="10"/>
    <x v="1500"/>
    <d v="2013-05-01T21:42:37"/>
  </r>
  <r>
    <x v="0"/>
    <x v="5"/>
    <s v="CAD"/>
    <n v="1436364023"/>
    <n v="1433772023"/>
    <b v="1"/>
    <n v="885"/>
    <b v="1"/>
    <s v="photography/photobooks"/>
    <n v="1.6633"/>
    <n v="97.73"/>
    <x v="8"/>
    <x v="18"/>
    <x v="1501"/>
    <d v="2015-07-08T14:00:23"/>
  </r>
  <r>
    <x v="0"/>
    <x v="1"/>
    <s v="GBP"/>
    <n v="1458943200"/>
    <n v="1456491680"/>
    <b v="1"/>
    <n v="329"/>
    <b v="1"/>
    <s v="photography/photobooks"/>
    <n v="1.0145"/>
    <n v="67.84"/>
    <x v="8"/>
    <x v="18"/>
    <x v="1502"/>
    <d v="2016-03-25T22:00:00"/>
  </r>
  <r>
    <x v="0"/>
    <x v="18"/>
    <s v="EUR"/>
    <n v="1477210801"/>
    <n v="1472026801"/>
    <b v="1"/>
    <n v="71"/>
    <b v="1"/>
    <s v="photography/photobooks"/>
    <n v="1.0789"/>
    <n v="56.98"/>
    <x v="8"/>
    <x v="18"/>
    <x v="1503"/>
    <d v="2016-10-23T08:20:01"/>
  </r>
  <r>
    <x v="0"/>
    <x v="1"/>
    <s v="GBP"/>
    <n v="1402389180"/>
    <n v="1399996024"/>
    <b v="1"/>
    <n v="269"/>
    <b v="1"/>
    <s v="photography/photobooks"/>
    <n v="2.7793999999999999"/>
    <n v="67.16"/>
    <x v="8"/>
    <x v="18"/>
    <x v="1504"/>
    <d v="2014-06-10T08:33:00"/>
  </r>
  <r>
    <x v="0"/>
    <x v="12"/>
    <s v="EUR"/>
    <n v="1458676860"/>
    <n v="1455446303"/>
    <b v="1"/>
    <n v="345"/>
    <b v="1"/>
    <s v="photography/photobooks"/>
    <n v="1.0358000000000001"/>
    <n v="48.04"/>
    <x v="8"/>
    <x v="18"/>
    <x v="1505"/>
    <d v="2016-03-22T20:01:00"/>
  </r>
  <r>
    <x v="0"/>
    <x v="1"/>
    <s v="GBP"/>
    <n v="1406227904"/>
    <n v="1403635904"/>
    <b v="1"/>
    <n v="43"/>
    <b v="1"/>
    <s v="photography/photobooks"/>
    <n v="1.1140000000000001"/>
    <n v="38.86"/>
    <x v="8"/>
    <x v="18"/>
    <x v="1506"/>
    <d v="2014-07-24T18:51:44"/>
  </r>
  <r>
    <x v="0"/>
    <x v="0"/>
    <s v="USD"/>
    <n v="1273911000"/>
    <n v="1268822909"/>
    <b v="1"/>
    <n v="33"/>
    <b v="1"/>
    <s v="photography/photobooks"/>
    <n v="2.15"/>
    <n v="78.180000000000007"/>
    <x v="8"/>
    <x v="18"/>
    <x v="1507"/>
    <d v="2010-05-15T08:10:00"/>
  </r>
  <r>
    <x v="0"/>
    <x v="0"/>
    <s v="USD"/>
    <n v="1403880281"/>
    <n v="1401201881"/>
    <b v="1"/>
    <n v="211"/>
    <b v="1"/>
    <s v="photography/photobooks"/>
    <n v="1.1075999999999999"/>
    <n v="97.11"/>
    <x v="8"/>
    <x v="18"/>
    <x v="1508"/>
    <d v="2014-06-27T14:44:41"/>
  </r>
  <r>
    <x v="0"/>
    <x v="12"/>
    <s v="EUR"/>
    <n v="1487113140"/>
    <n v="1484570885"/>
    <b v="1"/>
    <n v="196"/>
    <b v="1"/>
    <s v="photography/photobooks"/>
    <n v="1.2363999999999999"/>
    <n v="110.39"/>
    <x v="8"/>
    <x v="18"/>
    <x v="1509"/>
    <d v="2017-02-14T22:59:00"/>
  </r>
  <r>
    <x v="0"/>
    <x v="1"/>
    <s v="GBP"/>
    <n v="1405761278"/>
    <n v="1403169278"/>
    <b v="1"/>
    <n v="405"/>
    <b v="1"/>
    <s v="photography/photobooks"/>
    <n v="1.0104"/>
    <n v="39.92"/>
    <x v="8"/>
    <x v="18"/>
    <x v="1510"/>
    <d v="2014-07-19T09:14:38"/>
  </r>
  <r>
    <x v="0"/>
    <x v="0"/>
    <s v="USD"/>
    <n v="1447858804"/>
    <n v="1445263204"/>
    <b v="1"/>
    <n v="206"/>
    <b v="1"/>
    <s v="photography/photobooks"/>
    <n v="1.1178999999999999"/>
    <n v="75.98"/>
    <x v="8"/>
    <x v="18"/>
    <x v="1511"/>
    <d v="2015-11-18T15:00:04"/>
  </r>
  <r>
    <x v="0"/>
    <x v="0"/>
    <s v="USD"/>
    <n v="1486311939"/>
    <n v="1483719939"/>
    <b v="1"/>
    <n v="335"/>
    <b v="1"/>
    <s v="photography/photobooks"/>
    <n v="5.5876999999999999"/>
    <n v="58.38"/>
    <x v="8"/>
    <x v="18"/>
    <x v="1512"/>
    <d v="2017-02-05T16:25:39"/>
  </r>
  <r>
    <x v="0"/>
    <x v="1"/>
    <s v="GBP"/>
    <n v="1405523866"/>
    <n v="1402931866"/>
    <b v="1"/>
    <n v="215"/>
    <b v="1"/>
    <s v="photography/photobooks"/>
    <n v="1.5002"/>
    <n v="55.82"/>
    <x v="8"/>
    <x v="18"/>
    <x v="1513"/>
    <d v="2014-07-16T15:17:46"/>
  </r>
  <r>
    <x v="0"/>
    <x v="0"/>
    <s v="USD"/>
    <n v="1443363640"/>
    <n v="1439907640"/>
    <b v="1"/>
    <n v="176"/>
    <b v="1"/>
    <s v="photography/photobooks"/>
    <n v="1.0648"/>
    <n v="151.24"/>
    <x v="8"/>
    <x v="18"/>
    <x v="1514"/>
    <d v="2015-09-27T14:20:40"/>
  </r>
  <r>
    <x v="0"/>
    <x v="10"/>
    <s v="NOK"/>
    <n v="1458104697"/>
    <n v="1455516297"/>
    <b v="1"/>
    <n v="555"/>
    <b v="1"/>
    <s v="photography/photobooks"/>
    <n v="1.5719000000000001"/>
    <n v="849.67"/>
    <x v="8"/>
    <x v="18"/>
    <x v="1515"/>
    <d v="2016-03-16T05:04:57"/>
  </r>
  <r>
    <x v="0"/>
    <x v="0"/>
    <s v="USD"/>
    <n v="1475762400"/>
    <n v="1473160292"/>
    <b v="1"/>
    <n v="116"/>
    <b v="1"/>
    <s v="photography/photobooks"/>
    <n v="1.0866"/>
    <n v="159.24"/>
    <x v="8"/>
    <x v="18"/>
    <x v="1516"/>
    <d v="2016-10-06T14:00:00"/>
  </r>
  <r>
    <x v="0"/>
    <x v="0"/>
    <s v="USD"/>
    <n v="1417845600"/>
    <n v="1415194553"/>
    <b v="1"/>
    <n v="615"/>
    <b v="1"/>
    <s v="photography/photobooks"/>
    <n v="1.6197999999999999"/>
    <n v="39.51"/>
    <x v="8"/>
    <x v="18"/>
    <x v="1517"/>
    <d v="2014-12-06T06:00:00"/>
  </r>
  <r>
    <x v="0"/>
    <x v="0"/>
    <s v="USD"/>
    <n v="1401565252"/>
    <n v="1398973252"/>
    <b v="1"/>
    <n v="236"/>
    <b v="1"/>
    <s v="photography/photobooks"/>
    <n v="2.0537000000000001"/>
    <n v="130.53"/>
    <x v="8"/>
    <x v="18"/>
    <x v="1518"/>
    <d v="2014-05-31T19:40:52"/>
  </r>
  <r>
    <x v="0"/>
    <x v="0"/>
    <s v="USD"/>
    <n v="1403301540"/>
    <n v="1400867283"/>
    <b v="1"/>
    <n v="145"/>
    <b v="1"/>
    <s v="photography/photobooks"/>
    <n v="1.0336000000000001"/>
    <n v="64.16"/>
    <x v="8"/>
    <x v="18"/>
    <x v="1519"/>
    <d v="2014-06-20T21:59:00"/>
  </r>
  <r>
    <x v="0"/>
    <x v="0"/>
    <s v="USD"/>
    <n v="1418961600"/>
    <n v="1415824513"/>
    <b v="1"/>
    <n v="167"/>
    <b v="1"/>
    <s v="photography/photobooks"/>
    <n v="1.0347"/>
    <n v="111.53"/>
    <x v="8"/>
    <x v="18"/>
    <x v="1520"/>
    <d v="2014-12-19T04:00:00"/>
  </r>
  <r>
    <x v="0"/>
    <x v="0"/>
    <s v="USD"/>
    <n v="1465272091"/>
    <n v="1462248091"/>
    <b v="1"/>
    <n v="235"/>
    <b v="1"/>
    <s v="photography/photobooks"/>
    <n v="1.0681"/>
    <n v="170.45"/>
    <x v="8"/>
    <x v="18"/>
    <x v="1521"/>
    <d v="2016-06-07T04:01:31"/>
  </r>
  <r>
    <x v="0"/>
    <x v="0"/>
    <s v="USD"/>
    <n v="1413575739"/>
    <n v="1410983739"/>
    <b v="1"/>
    <n v="452"/>
    <b v="1"/>
    <s v="photography/photobooks"/>
    <n v="1.3896999999999999"/>
    <n v="133.74"/>
    <x v="8"/>
    <x v="18"/>
    <x v="1522"/>
    <d v="2014-10-17T19:55:39"/>
  </r>
  <r>
    <x v="0"/>
    <x v="0"/>
    <s v="USD"/>
    <n v="1419292800"/>
    <n v="1416592916"/>
    <b v="1"/>
    <n v="241"/>
    <b v="1"/>
    <s v="photography/photobooks"/>
    <n v="1.2484"/>
    <n v="95.83"/>
    <x v="8"/>
    <x v="18"/>
    <x v="1523"/>
    <d v="2014-12-23T00:00:00"/>
  </r>
  <r>
    <x v="0"/>
    <x v="11"/>
    <s v="SEK"/>
    <n v="1487592090"/>
    <n v="1485000090"/>
    <b v="1"/>
    <n v="28"/>
    <b v="1"/>
    <s v="photography/photobooks"/>
    <n v="2.0699999999999998"/>
    <n v="221.79"/>
    <x v="8"/>
    <x v="18"/>
    <x v="1524"/>
    <d v="2017-02-20T12:01:30"/>
  </r>
  <r>
    <x v="0"/>
    <x v="0"/>
    <s v="USD"/>
    <n v="1471539138"/>
    <n v="1468947138"/>
    <b v="1"/>
    <n v="140"/>
    <b v="1"/>
    <s v="photography/photobooks"/>
    <n v="1.7401"/>
    <n v="32.32"/>
    <x v="8"/>
    <x v="18"/>
    <x v="1525"/>
    <d v="2016-08-18T16:52:18"/>
  </r>
  <r>
    <x v="0"/>
    <x v="0"/>
    <s v="USD"/>
    <n v="1453185447"/>
    <n v="1448951847"/>
    <b v="1"/>
    <n v="280"/>
    <b v="1"/>
    <s v="photography/photobooks"/>
    <n v="1.2033"/>
    <n v="98.84"/>
    <x v="8"/>
    <x v="18"/>
    <x v="1526"/>
    <d v="2016-01-19T06:37:27"/>
  </r>
  <r>
    <x v="0"/>
    <x v="0"/>
    <s v="USD"/>
    <n v="1489497886"/>
    <n v="1487082286"/>
    <b v="1"/>
    <n v="70"/>
    <b v="1"/>
    <s v="photography/photobooks"/>
    <n v="1.1044"/>
    <n v="55.22"/>
    <x v="8"/>
    <x v="18"/>
    <x v="1527"/>
    <d v="2017-03-14T13:24:46"/>
  </r>
  <r>
    <x v="0"/>
    <x v="0"/>
    <s v="USD"/>
    <n v="1485907200"/>
    <n v="1483292122"/>
    <b v="1"/>
    <n v="160"/>
    <b v="1"/>
    <s v="photography/photobooks"/>
    <n v="2.8157000000000001"/>
    <n v="52.79"/>
    <x v="8"/>
    <x v="18"/>
    <x v="1528"/>
    <d v="2017-02-01T00:00:00"/>
  </r>
  <r>
    <x v="0"/>
    <x v="0"/>
    <s v="USD"/>
    <n v="1426773920"/>
    <n v="1424185520"/>
    <b v="1"/>
    <n v="141"/>
    <b v="1"/>
    <s v="photography/photobooks"/>
    <n v="1.0067999999999999"/>
    <n v="135.66999999999999"/>
    <x v="8"/>
    <x v="18"/>
    <x v="1529"/>
    <d v="2015-03-19T14:05:20"/>
  </r>
  <r>
    <x v="0"/>
    <x v="0"/>
    <s v="USD"/>
    <n v="1445624695"/>
    <n v="1443464695"/>
    <b v="1"/>
    <n v="874"/>
    <b v="1"/>
    <s v="photography/photobooks"/>
    <n v="1.3483000000000001"/>
    <n v="53.99"/>
    <x v="8"/>
    <x v="18"/>
    <x v="1530"/>
    <d v="2015-10-23T18:24:55"/>
  </r>
  <r>
    <x v="0"/>
    <x v="0"/>
    <s v="USD"/>
    <n v="1417402800"/>
    <n v="1414610126"/>
    <b v="1"/>
    <n v="73"/>
    <b v="1"/>
    <s v="photography/photobooks"/>
    <n v="1.7596000000000001"/>
    <n v="56.64"/>
    <x v="8"/>
    <x v="18"/>
    <x v="1531"/>
    <d v="2014-12-01T03:00:00"/>
  </r>
  <r>
    <x v="0"/>
    <x v="2"/>
    <s v="AUD"/>
    <n v="1455548400"/>
    <n v="1453461865"/>
    <b v="1"/>
    <n v="294"/>
    <b v="1"/>
    <s v="photography/photobooks"/>
    <n v="4.8402000000000003"/>
    <n v="82.32"/>
    <x v="8"/>
    <x v="18"/>
    <x v="1532"/>
    <d v="2016-02-15T15:00:00"/>
  </r>
  <r>
    <x v="0"/>
    <x v="0"/>
    <s v="USD"/>
    <n v="1462161540"/>
    <n v="1457913777"/>
    <b v="1"/>
    <n v="740"/>
    <b v="1"/>
    <s v="photography/photobooks"/>
    <n v="1.4514"/>
    <n v="88.26"/>
    <x v="8"/>
    <x v="18"/>
    <x v="1533"/>
    <d v="2016-05-02T03:59:00"/>
  </r>
  <r>
    <x v="0"/>
    <x v="0"/>
    <s v="USD"/>
    <n v="1441383062"/>
    <n v="1438791062"/>
    <b v="1"/>
    <n v="369"/>
    <b v="1"/>
    <s v="photography/photobooks"/>
    <n v="4.1772999999999998"/>
    <n v="84.91"/>
    <x v="8"/>
    <x v="18"/>
    <x v="1534"/>
    <d v="2015-09-04T16:11:02"/>
  </r>
  <r>
    <x v="0"/>
    <x v="0"/>
    <s v="USD"/>
    <n v="1464040800"/>
    <n v="1461527631"/>
    <b v="1"/>
    <n v="110"/>
    <b v="1"/>
    <s v="photography/photobooks"/>
    <n v="1.3243"/>
    <n v="48.15"/>
    <x v="8"/>
    <x v="18"/>
    <x v="1535"/>
    <d v="2016-05-23T22:00:00"/>
  </r>
  <r>
    <x v="0"/>
    <x v="0"/>
    <s v="USD"/>
    <n v="1440702910"/>
    <n v="1438110910"/>
    <b v="1"/>
    <n v="455"/>
    <b v="1"/>
    <s v="photography/photobooks"/>
    <n v="2.5030999999999999"/>
    <n v="66.02"/>
    <x v="8"/>
    <x v="18"/>
    <x v="1536"/>
    <d v="2015-08-27T19:15:10"/>
  </r>
  <r>
    <x v="0"/>
    <x v="12"/>
    <s v="EUR"/>
    <n v="1470506400"/>
    <n v="1467358427"/>
    <b v="1"/>
    <n v="224"/>
    <b v="1"/>
    <s v="photography/photobooks"/>
    <n v="1.7989999999999999"/>
    <n v="96.38"/>
    <x v="8"/>
    <x v="18"/>
    <x v="1537"/>
    <d v="2016-08-06T18:00:00"/>
  </r>
  <r>
    <x v="0"/>
    <x v="0"/>
    <s v="USD"/>
    <n v="1421952370"/>
    <n v="1418064370"/>
    <b v="1"/>
    <n v="46"/>
    <b v="1"/>
    <s v="photography/photobooks"/>
    <n v="1.0263"/>
    <n v="156.16999999999999"/>
    <x v="8"/>
    <x v="18"/>
    <x v="1538"/>
    <d v="2015-01-22T18:46:10"/>
  </r>
  <r>
    <x v="0"/>
    <x v="0"/>
    <s v="USD"/>
    <n v="1483481019"/>
    <n v="1480629819"/>
    <b v="0"/>
    <n v="284"/>
    <b v="1"/>
    <s v="photography/photobooks"/>
    <n v="1.3599000000000001"/>
    <n v="95.76"/>
    <x v="8"/>
    <x v="18"/>
    <x v="1539"/>
    <d v="2017-01-03T22:03:39"/>
  </r>
  <r>
    <x v="0"/>
    <x v="0"/>
    <s v="USD"/>
    <n v="1416964500"/>
    <n v="1414368616"/>
    <b v="1"/>
    <n v="98"/>
    <b v="1"/>
    <s v="photography/photobooks"/>
    <n v="1.1787000000000001"/>
    <n v="180.41"/>
    <x v="8"/>
    <x v="18"/>
    <x v="1540"/>
    <d v="2014-11-26T01:15:00"/>
  </r>
  <r>
    <x v="2"/>
    <x v="0"/>
    <s v="USD"/>
    <n v="1420045538"/>
    <n v="1417453538"/>
    <b v="0"/>
    <n v="2"/>
    <b v="0"/>
    <s v="photography/nature"/>
    <n v="2.9999999999999997E-4"/>
    <n v="3"/>
    <x v="8"/>
    <x v="21"/>
    <x v="1541"/>
    <d v="2014-12-31T17:05:38"/>
  </r>
  <r>
    <x v="2"/>
    <x v="5"/>
    <s v="CAD"/>
    <n v="1435708500"/>
    <n v="1434412500"/>
    <b v="0"/>
    <n v="1"/>
    <b v="0"/>
    <s v="photography/nature"/>
    <n v="0.04"/>
    <n v="20"/>
    <x v="8"/>
    <x v="21"/>
    <x v="1542"/>
    <d v="2015-06-30T23:55:00"/>
  </r>
  <r>
    <x v="2"/>
    <x v="0"/>
    <s v="USD"/>
    <n v="1416662034"/>
    <n v="1414066434"/>
    <b v="0"/>
    <n v="1"/>
    <b v="0"/>
    <s v="photography/nature"/>
    <n v="4.4000000000000003E-3"/>
    <n v="10"/>
    <x v="8"/>
    <x v="21"/>
    <x v="1543"/>
    <d v="2014-11-22T13:13:54"/>
  </r>
  <r>
    <x v="2"/>
    <x v="0"/>
    <s v="USD"/>
    <n v="1427847480"/>
    <n v="1424222024"/>
    <b v="0"/>
    <n v="0"/>
    <b v="0"/>
    <s v="photography/nature"/>
    <n v="0"/>
    <n v="0"/>
    <x v="8"/>
    <x v="21"/>
    <x v="1544"/>
    <d v="2015-04-01T00:18:00"/>
  </r>
  <r>
    <x v="2"/>
    <x v="0"/>
    <s v="USD"/>
    <n v="1425330960"/>
    <n v="1422393234"/>
    <b v="0"/>
    <n v="1"/>
    <b v="0"/>
    <s v="photography/nature"/>
    <n v="2.9999999999999997E-4"/>
    <n v="1"/>
    <x v="8"/>
    <x v="21"/>
    <x v="1545"/>
    <d v="2015-03-02T21:16:00"/>
  </r>
  <r>
    <x v="2"/>
    <x v="1"/>
    <s v="GBP"/>
    <n v="1410930399"/>
    <n v="1405746399"/>
    <b v="0"/>
    <n v="11"/>
    <b v="0"/>
    <s v="photography/nature"/>
    <n v="0.28899999999999998"/>
    <n v="26.27"/>
    <x v="8"/>
    <x v="21"/>
    <x v="1546"/>
    <d v="2014-09-17T05:06:39"/>
  </r>
  <r>
    <x v="2"/>
    <x v="0"/>
    <s v="USD"/>
    <n v="1487844882"/>
    <n v="1487240082"/>
    <b v="0"/>
    <n v="0"/>
    <b v="0"/>
    <s v="photography/nature"/>
    <n v="0"/>
    <n v="0"/>
    <x v="8"/>
    <x v="21"/>
    <x v="1547"/>
    <d v="2017-02-23T10:14:42"/>
  </r>
  <r>
    <x v="2"/>
    <x v="0"/>
    <s v="USD"/>
    <n v="1447020620"/>
    <n v="1444425020"/>
    <b v="0"/>
    <n v="1"/>
    <b v="0"/>
    <s v="photography/nature"/>
    <n v="8.5699999999999998E-2"/>
    <n v="60"/>
    <x v="8"/>
    <x v="21"/>
    <x v="1548"/>
    <d v="2015-11-08T22:10:20"/>
  </r>
  <r>
    <x v="2"/>
    <x v="0"/>
    <s v="USD"/>
    <n v="1446524159"/>
    <n v="1443928559"/>
    <b v="0"/>
    <n v="6"/>
    <b v="0"/>
    <s v="photography/nature"/>
    <n v="0.34"/>
    <n v="28.33"/>
    <x v="8"/>
    <x v="21"/>
    <x v="1549"/>
    <d v="2015-11-03T04:15:59"/>
  </r>
  <r>
    <x v="2"/>
    <x v="1"/>
    <s v="GBP"/>
    <n v="1463050034"/>
    <n v="1460458034"/>
    <b v="0"/>
    <n v="7"/>
    <b v="0"/>
    <s v="photography/nature"/>
    <n v="0.13469999999999999"/>
    <n v="14.43"/>
    <x v="8"/>
    <x v="21"/>
    <x v="1550"/>
    <d v="2016-05-12T10:47:14"/>
  </r>
  <r>
    <x v="2"/>
    <x v="0"/>
    <s v="USD"/>
    <n v="1432756039"/>
    <n v="1430164039"/>
    <b v="0"/>
    <n v="0"/>
    <b v="0"/>
    <s v="photography/nature"/>
    <n v="0"/>
    <n v="0"/>
    <x v="8"/>
    <x v="21"/>
    <x v="1551"/>
    <d v="2015-05-27T19:47:19"/>
  </r>
  <r>
    <x v="2"/>
    <x v="0"/>
    <s v="USD"/>
    <n v="1412135940"/>
    <n v="1410366708"/>
    <b v="0"/>
    <n v="16"/>
    <b v="0"/>
    <s v="photography/nature"/>
    <n v="0.4919"/>
    <n v="132.19"/>
    <x v="8"/>
    <x v="21"/>
    <x v="1552"/>
    <d v="2014-10-01T03:59:00"/>
  </r>
  <r>
    <x v="2"/>
    <x v="0"/>
    <s v="USD"/>
    <n v="1441176447"/>
    <n v="1438584447"/>
    <b v="0"/>
    <n v="0"/>
    <b v="0"/>
    <s v="photography/nature"/>
    <n v="0"/>
    <n v="0"/>
    <x v="8"/>
    <x v="21"/>
    <x v="1553"/>
    <d v="2015-09-02T06:47:27"/>
  </r>
  <r>
    <x v="2"/>
    <x v="2"/>
    <s v="AUD"/>
    <n v="1438495390"/>
    <n v="1435903390"/>
    <b v="0"/>
    <n v="0"/>
    <b v="0"/>
    <s v="photography/nature"/>
    <n v="0"/>
    <n v="0"/>
    <x v="8"/>
    <x v="21"/>
    <x v="1554"/>
    <d v="2015-08-02T06:03:10"/>
  </r>
  <r>
    <x v="2"/>
    <x v="0"/>
    <s v="USD"/>
    <n v="1442509200"/>
    <n v="1440513832"/>
    <b v="0"/>
    <n v="0"/>
    <b v="0"/>
    <s v="photography/nature"/>
    <n v="0"/>
    <n v="0"/>
    <x v="8"/>
    <x v="21"/>
    <x v="1555"/>
    <d v="2015-09-17T17:00:00"/>
  </r>
  <r>
    <x v="2"/>
    <x v="5"/>
    <s v="CAD"/>
    <n v="1467603624"/>
    <n v="1465011624"/>
    <b v="0"/>
    <n v="12"/>
    <b v="0"/>
    <s v="photography/nature"/>
    <n v="0.45129999999999998"/>
    <n v="56.42"/>
    <x v="8"/>
    <x v="21"/>
    <x v="1556"/>
    <d v="2016-07-04T03:40:24"/>
  </r>
  <r>
    <x v="2"/>
    <x v="0"/>
    <s v="USD"/>
    <n v="1411227633"/>
    <n v="1408549233"/>
    <b v="0"/>
    <n v="1"/>
    <b v="0"/>
    <s v="photography/nature"/>
    <n v="0.04"/>
    <n v="100"/>
    <x v="8"/>
    <x v="21"/>
    <x v="1557"/>
    <d v="2014-09-20T15:40:33"/>
  </r>
  <r>
    <x v="2"/>
    <x v="1"/>
    <s v="GBP"/>
    <n v="1440763920"/>
    <n v="1435656759"/>
    <b v="0"/>
    <n v="3"/>
    <b v="0"/>
    <s v="photography/nature"/>
    <n v="4.6699999999999998E-2"/>
    <n v="11.67"/>
    <x v="8"/>
    <x v="21"/>
    <x v="1558"/>
    <d v="2015-08-28T12:12:00"/>
  </r>
  <r>
    <x v="2"/>
    <x v="0"/>
    <s v="USD"/>
    <n v="1430270199"/>
    <n v="1428974199"/>
    <b v="0"/>
    <n v="1"/>
    <b v="0"/>
    <s v="photography/nature"/>
    <n v="3.3E-3"/>
    <n v="50"/>
    <x v="8"/>
    <x v="21"/>
    <x v="1559"/>
    <d v="2015-04-29T01:16:39"/>
  </r>
  <r>
    <x v="2"/>
    <x v="0"/>
    <s v="USD"/>
    <n v="1415842193"/>
    <n v="1414110593"/>
    <b v="0"/>
    <n v="4"/>
    <b v="0"/>
    <s v="photography/nature"/>
    <n v="3.7600000000000001E-2"/>
    <n v="23.5"/>
    <x v="8"/>
    <x v="21"/>
    <x v="1560"/>
    <d v="2014-11-13T01:29:53"/>
  </r>
  <r>
    <x v="1"/>
    <x v="0"/>
    <s v="USD"/>
    <n v="1383789603"/>
    <n v="1381194003"/>
    <b v="0"/>
    <n v="1"/>
    <b v="0"/>
    <s v="publishing/art books"/>
    <n v="6.7000000000000002E-3"/>
    <n v="67"/>
    <x v="3"/>
    <x v="22"/>
    <x v="1561"/>
    <d v="2013-11-07T02:00:03"/>
  </r>
  <r>
    <x v="1"/>
    <x v="0"/>
    <s v="USD"/>
    <n v="1259715000"/>
    <n v="1253712916"/>
    <b v="0"/>
    <n v="0"/>
    <b v="0"/>
    <s v="publishing/art books"/>
    <n v="0"/>
    <n v="0"/>
    <x v="3"/>
    <x v="22"/>
    <x v="1562"/>
    <d v="2009-12-02T00:50:00"/>
  </r>
  <r>
    <x v="1"/>
    <x v="1"/>
    <s v="GBP"/>
    <n v="1394815751"/>
    <n v="1389635351"/>
    <b v="0"/>
    <n v="2"/>
    <b v="0"/>
    <s v="publishing/art books"/>
    <n v="1.4200000000000001E-2"/>
    <n v="42.5"/>
    <x v="3"/>
    <x v="22"/>
    <x v="1563"/>
    <d v="2014-03-14T16:49:11"/>
  </r>
  <r>
    <x v="1"/>
    <x v="0"/>
    <s v="USD"/>
    <n v="1432843500"/>
    <n v="1430124509"/>
    <b v="0"/>
    <n v="1"/>
    <b v="0"/>
    <s v="publishing/art books"/>
    <n v="1E-3"/>
    <n v="10"/>
    <x v="3"/>
    <x v="22"/>
    <x v="1564"/>
    <d v="2015-05-28T20:05:00"/>
  </r>
  <r>
    <x v="1"/>
    <x v="0"/>
    <s v="USD"/>
    <n v="1307554261"/>
    <n v="1304962261"/>
    <b v="0"/>
    <n v="1"/>
    <b v="0"/>
    <s v="publishing/art books"/>
    <n v="2.5000000000000001E-2"/>
    <n v="100"/>
    <x v="3"/>
    <x v="22"/>
    <x v="1565"/>
    <d v="2011-06-08T17:31:01"/>
  </r>
  <r>
    <x v="1"/>
    <x v="0"/>
    <s v="USD"/>
    <n v="1469656800"/>
    <n v="1467151204"/>
    <b v="0"/>
    <n v="59"/>
    <b v="0"/>
    <s v="publishing/art books"/>
    <n v="0.21249999999999999"/>
    <n v="108.05"/>
    <x v="3"/>
    <x v="22"/>
    <x v="1566"/>
    <d v="2016-07-27T22:00:00"/>
  </r>
  <r>
    <x v="1"/>
    <x v="0"/>
    <s v="USD"/>
    <n v="1392595200"/>
    <n v="1391293745"/>
    <b v="0"/>
    <n v="13"/>
    <b v="0"/>
    <s v="publishing/art books"/>
    <n v="4.1200000000000001E-2"/>
    <n v="26.92"/>
    <x v="3"/>
    <x v="22"/>
    <x v="1567"/>
    <d v="2014-02-17T00:00:00"/>
  </r>
  <r>
    <x v="1"/>
    <x v="0"/>
    <s v="USD"/>
    <n v="1419384585"/>
    <n v="1416360585"/>
    <b v="0"/>
    <n v="22"/>
    <b v="0"/>
    <s v="publishing/art books"/>
    <n v="0.13639999999999999"/>
    <n v="155"/>
    <x v="3"/>
    <x v="22"/>
    <x v="1568"/>
    <d v="2014-12-24T01:29:45"/>
  </r>
  <r>
    <x v="1"/>
    <x v="0"/>
    <s v="USD"/>
    <n v="1369498714"/>
    <n v="1366906714"/>
    <b v="0"/>
    <n v="0"/>
    <b v="0"/>
    <s v="publishing/art books"/>
    <n v="0"/>
    <n v="0"/>
    <x v="3"/>
    <x v="22"/>
    <x v="1569"/>
    <d v="2013-05-25T16:18:34"/>
  </r>
  <r>
    <x v="1"/>
    <x v="0"/>
    <s v="USD"/>
    <n v="1460140282"/>
    <n v="1457551882"/>
    <b v="0"/>
    <n v="52"/>
    <b v="0"/>
    <s v="publishing/art books"/>
    <n v="0.41399999999999998"/>
    <n v="47.77"/>
    <x v="3"/>
    <x v="22"/>
    <x v="1570"/>
    <d v="2016-04-08T18:31:22"/>
  </r>
  <r>
    <x v="1"/>
    <x v="1"/>
    <s v="GBP"/>
    <n v="1434738483"/>
    <n v="1432146483"/>
    <b v="0"/>
    <n v="4"/>
    <b v="0"/>
    <s v="publishing/art books"/>
    <n v="6.6E-3"/>
    <n v="20"/>
    <x v="3"/>
    <x v="22"/>
    <x v="1571"/>
    <d v="2015-06-19T18:28:03"/>
  </r>
  <r>
    <x v="1"/>
    <x v="1"/>
    <s v="GBP"/>
    <n v="1456703940"/>
    <n v="1454546859"/>
    <b v="0"/>
    <n v="3"/>
    <b v="0"/>
    <s v="publishing/art books"/>
    <n v="0.05"/>
    <n v="41.67"/>
    <x v="3"/>
    <x v="22"/>
    <x v="1572"/>
    <d v="2016-02-28T23:59:00"/>
  </r>
  <r>
    <x v="1"/>
    <x v="5"/>
    <s v="CAD"/>
    <n v="1491019140"/>
    <n v="1487548802"/>
    <b v="0"/>
    <n v="3"/>
    <b v="0"/>
    <s v="publishing/art books"/>
    <n v="2.4799999999999999E-2"/>
    <n v="74.33"/>
    <x v="3"/>
    <x v="22"/>
    <x v="1573"/>
    <d v="2017-04-01T03:59:00"/>
  </r>
  <r>
    <x v="1"/>
    <x v="0"/>
    <s v="USD"/>
    <n v="1424211329"/>
    <n v="1421187329"/>
    <b v="0"/>
    <n v="6"/>
    <b v="0"/>
    <s v="publishing/art books"/>
    <n v="5.0599999999999999E-2"/>
    <n v="84.33"/>
    <x v="3"/>
    <x v="22"/>
    <x v="1574"/>
    <d v="2015-02-17T22:15:29"/>
  </r>
  <r>
    <x v="1"/>
    <x v="0"/>
    <s v="USD"/>
    <n v="1404909296"/>
    <n v="1402317296"/>
    <b v="0"/>
    <n v="35"/>
    <b v="0"/>
    <s v="publishing/art books"/>
    <n v="0.2291"/>
    <n v="65.459999999999994"/>
    <x v="3"/>
    <x v="22"/>
    <x v="1575"/>
    <d v="2014-07-09T12:34:56"/>
  </r>
  <r>
    <x v="1"/>
    <x v="0"/>
    <s v="USD"/>
    <n v="1435698368"/>
    <n v="1431810368"/>
    <b v="0"/>
    <n v="10"/>
    <b v="0"/>
    <s v="publishing/art books"/>
    <n v="0.13"/>
    <n v="65"/>
    <x v="3"/>
    <x v="22"/>
    <x v="1576"/>
    <d v="2015-06-30T21:06:08"/>
  </r>
  <r>
    <x v="1"/>
    <x v="0"/>
    <s v="USD"/>
    <n v="1343161248"/>
    <n v="1337977248"/>
    <b v="0"/>
    <n v="2"/>
    <b v="0"/>
    <s v="publishing/art books"/>
    <n v="5.4999999999999997E-3"/>
    <n v="27.5"/>
    <x v="3"/>
    <x v="22"/>
    <x v="1577"/>
    <d v="2012-07-24T20:20:48"/>
  </r>
  <r>
    <x v="1"/>
    <x v="0"/>
    <s v="USD"/>
    <n v="1283392800"/>
    <n v="1281317691"/>
    <b v="0"/>
    <n v="4"/>
    <b v="0"/>
    <s v="publishing/art books"/>
    <n v="0.1081"/>
    <n v="51.25"/>
    <x v="3"/>
    <x v="22"/>
    <x v="1578"/>
    <d v="2010-09-02T02:00:00"/>
  </r>
  <r>
    <x v="1"/>
    <x v="0"/>
    <s v="USD"/>
    <n v="1377734091"/>
    <n v="1374882891"/>
    <b v="0"/>
    <n v="2"/>
    <b v="0"/>
    <s v="publishing/art books"/>
    <n v="8.3999999999999995E-3"/>
    <n v="14"/>
    <x v="3"/>
    <x v="22"/>
    <x v="1579"/>
    <d v="2013-08-28T23:54:51"/>
  </r>
  <r>
    <x v="1"/>
    <x v="0"/>
    <s v="USD"/>
    <n v="1337562726"/>
    <n v="1332378726"/>
    <b v="0"/>
    <n v="0"/>
    <b v="0"/>
    <s v="publishing/art books"/>
    <n v="0"/>
    <n v="0"/>
    <x v="3"/>
    <x v="22"/>
    <x v="1580"/>
    <d v="2012-05-21T01:12:06"/>
  </r>
  <r>
    <x v="2"/>
    <x v="1"/>
    <s v="GBP"/>
    <n v="1450521990"/>
    <n v="1447757190"/>
    <b v="0"/>
    <n v="1"/>
    <b v="0"/>
    <s v="photography/places"/>
    <n v="5.0000000000000001E-3"/>
    <n v="5"/>
    <x v="8"/>
    <x v="23"/>
    <x v="1581"/>
    <d v="2015-12-19T10:46:30"/>
  </r>
  <r>
    <x v="2"/>
    <x v="0"/>
    <s v="USD"/>
    <n v="1445894400"/>
    <n v="1440961053"/>
    <b v="0"/>
    <n v="3"/>
    <b v="0"/>
    <s v="photography/places"/>
    <n v="9.2999999999999999E-2"/>
    <n v="31"/>
    <x v="8"/>
    <x v="23"/>
    <x v="1582"/>
    <d v="2015-10-26T21:20:00"/>
  </r>
  <r>
    <x v="2"/>
    <x v="1"/>
    <s v="GBP"/>
    <n v="1411681391"/>
    <n v="1409089391"/>
    <b v="0"/>
    <n v="1"/>
    <b v="0"/>
    <s v="photography/places"/>
    <n v="8.0000000000000004E-4"/>
    <n v="15"/>
    <x v="8"/>
    <x v="23"/>
    <x v="1583"/>
    <d v="2014-09-25T21:43:11"/>
  </r>
  <r>
    <x v="2"/>
    <x v="0"/>
    <s v="USD"/>
    <n v="1401464101"/>
    <n v="1400600101"/>
    <b v="0"/>
    <n v="0"/>
    <b v="0"/>
    <s v="photography/places"/>
    <n v="0"/>
    <n v="0"/>
    <x v="8"/>
    <x v="23"/>
    <x v="1584"/>
    <d v="2014-05-30T15:35:01"/>
  </r>
  <r>
    <x v="2"/>
    <x v="5"/>
    <s v="CAD"/>
    <n v="1482663600"/>
    <n v="1480800568"/>
    <b v="0"/>
    <n v="12"/>
    <b v="0"/>
    <s v="photography/places"/>
    <n v="0.79"/>
    <n v="131.66999999999999"/>
    <x v="8"/>
    <x v="23"/>
    <x v="1585"/>
    <d v="2016-12-25T11:00:00"/>
  </r>
  <r>
    <x v="2"/>
    <x v="0"/>
    <s v="USD"/>
    <n v="1428197422"/>
    <n v="1425609022"/>
    <b v="0"/>
    <n v="0"/>
    <b v="0"/>
    <s v="photography/places"/>
    <n v="0"/>
    <n v="0"/>
    <x v="8"/>
    <x v="23"/>
    <x v="1586"/>
    <d v="2015-04-05T01:30:22"/>
  </r>
  <r>
    <x v="2"/>
    <x v="0"/>
    <s v="USD"/>
    <n v="1418510965"/>
    <n v="1415918965"/>
    <b v="0"/>
    <n v="1"/>
    <b v="0"/>
    <s v="photography/places"/>
    <n v="1E-4"/>
    <n v="1"/>
    <x v="8"/>
    <x v="23"/>
    <x v="1587"/>
    <d v="2014-12-13T22:49:25"/>
  </r>
  <r>
    <x v="2"/>
    <x v="0"/>
    <s v="USD"/>
    <n v="1422735120"/>
    <n v="1420091999"/>
    <b v="0"/>
    <n v="0"/>
    <b v="0"/>
    <s v="photography/places"/>
    <n v="0"/>
    <n v="0"/>
    <x v="8"/>
    <x v="23"/>
    <x v="1588"/>
    <d v="2015-01-31T20:12:00"/>
  </r>
  <r>
    <x v="2"/>
    <x v="0"/>
    <s v="USD"/>
    <n v="1444433886"/>
    <n v="1441841886"/>
    <b v="0"/>
    <n v="0"/>
    <b v="0"/>
    <s v="photography/places"/>
    <n v="0"/>
    <n v="0"/>
    <x v="8"/>
    <x v="23"/>
    <x v="1589"/>
    <d v="2015-10-09T23:38:06"/>
  </r>
  <r>
    <x v="2"/>
    <x v="13"/>
    <s v="EUR"/>
    <n v="1443040464"/>
    <n v="1440448464"/>
    <b v="0"/>
    <n v="2"/>
    <b v="0"/>
    <s v="photography/places"/>
    <n v="1.7000000000000001E-2"/>
    <n v="510"/>
    <x v="8"/>
    <x v="23"/>
    <x v="1590"/>
    <d v="2015-09-23T20:34:24"/>
  </r>
  <r>
    <x v="2"/>
    <x v="1"/>
    <s v="GBP"/>
    <n v="1459700741"/>
    <n v="1457112341"/>
    <b v="0"/>
    <n v="92"/>
    <b v="0"/>
    <s v="photography/places"/>
    <n v="0.2923"/>
    <n v="44.48"/>
    <x v="8"/>
    <x v="23"/>
    <x v="1591"/>
    <d v="2016-04-03T16:25:41"/>
  </r>
  <r>
    <x v="2"/>
    <x v="0"/>
    <s v="USD"/>
    <n v="1427503485"/>
    <n v="1423619085"/>
    <b v="0"/>
    <n v="0"/>
    <b v="0"/>
    <s v="photography/places"/>
    <n v="0"/>
    <n v="0"/>
    <x v="8"/>
    <x v="23"/>
    <x v="1592"/>
    <d v="2015-03-28T00:44:45"/>
  </r>
  <r>
    <x v="2"/>
    <x v="0"/>
    <s v="USD"/>
    <n v="1425154655"/>
    <n v="1422562655"/>
    <b v="0"/>
    <n v="3"/>
    <b v="0"/>
    <s v="photography/places"/>
    <n v="1E-4"/>
    <n v="1"/>
    <x v="8"/>
    <x v="23"/>
    <x v="1593"/>
    <d v="2015-02-28T20:17:35"/>
  </r>
  <r>
    <x v="2"/>
    <x v="0"/>
    <s v="USD"/>
    <n v="1463329260"/>
    <n v="1458147982"/>
    <b v="0"/>
    <n v="10"/>
    <b v="0"/>
    <s v="photography/places"/>
    <n v="0.20499999999999999"/>
    <n v="20.5"/>
    <x v="8"/>
    <x v="23"/>
    <x v="1594"/>
    <d v="2016-05-15T16:21:00"/>
  </r>
  <r>
    <x v="2"/>
    <x v="0"/>
    <s v="USD"/>
    <n v="1403122380"/>
    <n v="1400634728"/>
    <b v="0"/>
    <n v="7"/>
    <b v="0"/>
    <s v="photography/places"/>
    <n v="2.8E-3"/>
    <n v="40"/>
    <x v="8"/>
    <x v="23"/>
    <x v="1595"/>
    <d v="2014-06-18T20:13:00"/>
  </r>
  <r>
    <x v="2"/>
    <x v="1"/>
    <s v="GBP"/>
    <n v="1418469569"/>
    <n v="1414577969"/>
    <b v="0"/>
    <n v="3"/>
    <b v="0"/>
    <s v="photography/places"/>
    <n v="2.3099999999999999E-2"/>
    <n v="25"/>
    <x v="8"/>
    <x v="23"/>
    <x v="1596"/>
    <d v="2014-12-13T11:19:29"/>
  </r>
  <r>
    <x v="2"/>
    <x v="0"/>
    <s v="USD"/>
    <n v="1474360197"/>
    <n v="1471768197"/>
    <b v="0"/>
    <n v="0"/>
    <b v="0"/>
    <s v="photography/places"/>
    <n v="0"/>
    <n v="0"/>
    <x v="8"/>
    <x v="23"/>
    <x v="1597"/>
    <d v="2016-09-20T08:29:57"/>
  </r>
  <r>
    <x v="2"/>
    <x v="0"/>
    <s v="USD"/>
    <n v="1437926458"/>
    <n v="1432742458"/>
    <b v="0"/>
    <n v="1"/>
    <b v="0"/>
    <s v="photography/places"/>
    <n v="1.2999999999999999E-3"/>
    <n v="1"/>
    <x v="8"/>
    <x v="23"/>
    <x v="1598"/>
    <d v="2015-07-26T16:00:58"/>
  </r>
  <r>
    <x v="2"/>
    <x v="1"/>
    <s v="GBP"/>
    <n v="1460116576"/>
    <n v="1457528176"/>
    <b v="0"/>
    <n v="0"/>
    <b v="0"/>
    <s v="photography/places"/>
    <n v="0"/>
    <n v="0"/>
    <x v="8"/>
    <x v="23"/>
    <x v="1599"/>
    <d v="2016-04-08T11:56:16"/>
  </r>
  <r>
    <x v="2"/>
    <x v="0"/>
    <s v="USD"/>
    <n v="1405401060"/>
    <n v="1401585752"/>
    <b v="0"/>
    <n v="9"/>
    <b v="0"/>
    <s v="photography/places"/>
    <n v="7.3400000000000007E-2"/>
    <n v="40.78"/>
    <x v="8"/>
    <x v="23"/>
    <x v="1600"/>
    <d v="2014-07-15T05:11:00"/>
  </r>
  <r>
    <x v="0"/>
    <x v="0"/>
    <s v="USD"/>
    <n v="1304561633"/>
    <n v="1301969633"/>
    <b v="0"/>
    <n v="56"/>
    <b v="1"/>
    <s v="music/rock"/>
    <n v="1.0825"/>
    <n v="48.33"/>
    <x v="4"/>
    <x v="11"/>
    <x v="1601"/>
    <d v="2011-05-05T02:13:53"/>
  </r>
  <r>
    <x v="0"/>
    <x v="0"/>
    <s v="USD"/>
    <n v="1318633200"/>
    <n v="1314947317"/>
    <b v="0"/>
    <n v="32"/>
    <b v="1"/>
    <s v="music/rock"/>
    <n v="1.0017"/>
    <n v="46.95"/>
    <x v="4"/>
    <x v="11"/>
    <x v="1602"/>
    <d v="2011-10-14T23:00:00"/>
  </r>
  <r>
    <x v="0"/>
    <x v="0"/>
    <s v="USD"/>
    <n v="1327723459"/>
    <n v="1322539459"/>
    <b v="0"/>
    <n v="30"/>
    <b v="1"/>
    <s v="music/rock"/>
    <n v="1.0003"/>
    <n v="66.69"/>
    <x v="4"/>
    <x v="11"/>
    <x v="1603"/>
    <d v="2012-01-28T04:04:19"/>
  </r>
  <r>
    <x v="0"/>
    <x v="0"/>
    <s v="USD"/>
    <n v="1332011835"/>
    <n v="1328559435"/>
    <b v="0"/>
    <n v="70"/>
    <b v="1"/>
    <s v="music/rock"/>
    <n v="1.2211000000000001"/>
    <n v="48.84"/>
    <x v="4"/>
    <x v="11"/>
    <x v="1604"/>
    <d v="2012-03-17T19:17:15"/>
  </r>
  <r>
    <x v="0"/>
    <x v="0"/>
    <s v="USD"/>
    <n v="1312182000"/>
    <n v="1311380313"/>
    <b v="0"/>
    <n v="44"/>
    <b v="1"/>
    <s v="music/rock"/>
    <n v="1.0068999999999999"/>
    <n v="137.31"/>
    <x v="4"/>
    <x v="11"/>
    <x v="1605"/>
    <d v="2011-08-01T07:00:00"/>
  </r>
  <r>
    <x v="0"/>
    <x v="0"/>
    <s v="USD"/>
    <n v="1300930838"/>
    <n v="1293158438"/>
    <b v="0"/>
    <n v="92"/>
    <b v="1"/>
    <s v="music/rock"/>
    <n v="1.01"/>
    <n v="87.83"/>
    <x v="4"/>
    <x v="11"/>
    <x v="1606"/>
    <d v="2011-03-24T01:40:38"/>
  </r>
  <r>
    <x v="0"/>
    <x v="0"/>
    <s v="USD"/>
    <n v="1339701851"/>
    <n v="1337887451"/>
    <b v="0"/>
    <n v="205"/>
    <b v="1"/>
    <s v="music/rock"/>
    <n v="1.4511000000000001"/>
    <n v="70.790000000000006"/>
    <x v="4"/>
    <x v="11"/>
    <x v="1607"/>
    <d v="2012-06-14T19:24:11"/>
  </r>
  <r>
    <x v="0"/>
    <x v="0"/>
    <s v="USD"/>
    <n v="1388553960"/>
    <n v="1385754986"/>
    <b v="0"/>
    <n v="23"/>
    <b v="1"/>
    <s v="music/rock"/>
    <n v="1.0125"/>
    <n v="52.83"/>
    <x v="4"/>
    <x v="11"/>
    <x v="1608"/>
    <d v="2014-01-01T05:26:00"/>
  </r>
  <r>
    <x v="0"/>
    <x v="0"/>
    <s v="USD"/>
    <n v="1320220800"/>
    <n v="1315612909"/>
    <b v="0"/>
    <n v="4"/>
    <b v="1"/>
    <s v="music/rock"/>
    <n v="1.1833"/>
    <n v="443.75"/>
    <x v="4"/>
    <x v="11"/>
    <x v="1609"/>
    <d v="2011-11-02T08:00:00"/>
  </r>
  <r>
    <x v="0"/>
    <x v="0"/>
    <s v="USD"/>
    <n v="1355609510"/>
    <n v="1353017510"/>
    <b v="0"/>
    <n v="112"/>
    <b v="1"/>
    <s v="music/rock"/>
    <n v="2.7185000000000001"/>
    <n v="48.54"/>
    <x v="4"/>
    <x v="11"/>
    <x v="1610"/>
    <d v="2012-12-15T22:11:50"/>
  </r>
  <r>
    <x v="0"/>
    <x v="0"/>
    <s v="USD"/>
    <n v="1370390432"/>
    <n v="1368576032"/>
    <b v="0"/>
    <n v="27"/>
    <b v="1"/>
    <s v="music/rock"/>
    <n v="1.2513000000000001"/>
    <n v="37.07"/>
    <x v="4"/>
    <x v="11"/>
    <x v="1611"/>
    <d v="2013-06-05T00:00:32"/>
  </r>
  <r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x v="0"/>
    <x v="0"/>
    <s v="USD"/>
    <n v="1342921202"/>
    <n v="1340329202"/>
    <b v="0"/>
    <n v="26"/>
    <b v="1"/>
    <s v="music/rock"/>
    <n v="1.0149999999999999"/>
    <n v="39.04"/>
    <x v="4"/>
    <x v="11"/>
    <x v="1613"/>
    <d v="2012-07-22T01:40:02"/>
  </r>
  <r>
    <x v="0"/>
    <x v="0"/>
    <s v="USD"/>
    <n v="1407085200"/>
    <n v="1401924769"/>
    <b v="0"/>
    <n v="77"/>
    <b v="1"/>
    <s v="music/rock"/>
    <n v="1.0269999999999999"/>
    <n v="66.69"/>
    <x v="4"/>
    <x v="11"/>
    <x v="1614"/>
    <d v="2014-08-03T17:00:00"/>
  </r>
  <r>
    <x v="0"/>
    <x v="0"/>
    <s v="USD"/>
    <n v="1323742396"/>
    <n v="1319850796"/>
    <b v="0"/>
    <n v="136"/>
    <b v="1"/>
    <s v="music/rock"/>
    <n v="1.1413"/>
    <n v="67.13"/>
    <x v="4"/>
    <x v="11"/>
    <x v="1615"/>
    <d v="2011-12-13T02:13:16"/>
  </r>
  <r>
    <x v="0"/>
    <x v="0"/>
    <s v="USD"/>
    <n v="1353621600"/>
    <n v="1350061821"/>
    <b v="0"/>
    <n v="157"/>
    <b v="1"/>
    <s v="music/rock"/>
    <n v="1.042"/>
    <n v="66.37"/>
    <x v="4"/>
    <x v="11"/>
    <x v="1616"/>
    <d v="2012-11-22T22:00:00"/>
  </r>
  <r>
    <x v="0"/>
    <x v="0"/>
    <s v="USD"/>
    <n v="1383332400"/>
    <n v="1380470188"/>
    <b v="0"/>
    <n v="158"/>
    <b v="1"/>
    <s v="music/rock"/>
    <n v="1.4585999999999999"/>
    <n v="64.62"/>
    <x v="4"/>
    <x v="11"/>
    <x v="1617"/>
    <d v="2013-11-01T19:00:00"/>
  </r>
  <r>
    <x v="0"/>
    <x v="0"/>
    <s v="USD"/>
    <n v="1362757335"/>
    <n v="1359301335"/>
    <b v="0"/>
    <n v="27"/>
    <b v="1"/>
    <s v="music/rock"/>
    <n v="1.0507"/>
    <n v="58.37"/>
    <x v="4"/>
    <x v="11"/>
    <x v="1618"/>
    <d v="2013-03-08T15:42:15"/>
  </r>
  <r>
    <x v="0"/>
    <x v="0"/>
    <s v="USD"/>
    <n v="1410755286"/>
    <n v="1408940886"/>
    <b v="0"/>
    <n v="23"/>
    <b v="1"/>
    <s v="music/rock"/>
    <n v="1.3332999999999999"/>
    <n v="86.96"/>
    <x v="4"/>
    <x v="11"/>
    <x v="1619"/>
    <d v="2014-09-15T04:28:06"/>
  </r>
  <r>
    <x v="0"/>
    <x v="0"/>
    <s v="USD"/>
    <n v="1361606940"/>
    <n v="1361002140"/>
    <b v="0"/>
    <n v="17"/>
    <b v="1"/>
    <s v="music/rock"/>
    <n v="1.1299999999999999"/>
    <n v="66.47"/>
    <x v="4"/>
    <x v="11"/>
    <x v="1620"/>
    <d v="2013-02-23T08:09:00"/>
  </r>
  <r>
    <x v="0"/>
    <x v="0"/>
    <s v="USD"/>
    <n v="1338177540"/>
    <n v="1333550015"/>
    <b v="0"/>
    <n v="37"/>
    <b v="1"/>
    <s v="music/rock"/>
    <n v="1.212"/>
    <n v="163.78"/>
    <x v="4"/>
    <x v="11"/>
    <x v="1621"/>
    <d v="2012-05-28T03:59:00"/>
  </r>
  <r>
    <x v="0"/>
    <x v="0"/>
    <s v="USD"/>
    <n v="1418803140"/>
    <n v="1415343874"/>
    <b v="0"/>
    <n v="65"/>
    <b v="1"/>
    <s v="music/rock"/>
    <n v="1.0172000000000001"/>
    <n v="107.98"/>
    <x v="4"/>
    <x v="11"/>
    <x v="1622"/>
    <d v="2014-12-17T07:59:00"/>
  </r>
  <r>
    <x v="0"/>
    <x v="1"/>
    <s v="GBP"/>
    <n v="1377621089"/>
    <n v="1372437089"/>
    <b v="0"/>
    <n v="18"/>
    <b v="1"/>
    <s v="music/rock"/>
    <n v="1.0106999999999999"/>
    <n v="42.11"/>
    <x v="4"/>
    <x v="11"/>
    <x v="1623"/>
    <d v="2013-08-27T16:31:29"/>
  </r>
  <r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x v="0"/>
    <x v="0"/>
    <s v="USD"/>
    <n v="1347382053"/>
    <n v="1344962853"/>
    <b v="0"/>
    <n v="104"/>
    <b v="1"/>
    <s v="music/rock"/>
    <n v="1.5532999999999999"/>
    <n v="112.02"/>
    <x v="4"/>
    <x v="11"/>
    <x v="1625"/>
    <d v="2012-09-11T16:47:33"/>
  </r>
  <r>
    <x v="0"/>
    <x v="0"/>
    <s v="USD"/>
    <n v="1385932867"/>
    <n v="1383337267"/>
    <b v="0"/>
    <n v="108"/>
    <b v="1"/>
    <s v="music/rock"/>
    <n v="1.0119"/>
    <n v="74.95"/>
    <x v="4"/>
    <x v="11"/>
    <x v="1626"/>
    <d v="2013-12-01T21:21:07"/>
  </r>
  <r>
    <x v="0"/>
    <x v="0"/>
    <s v="USD"/>
    <n v="1353905940"/>
    <n v="1351011489"/>
    <b v="0"/>
    <n v="38"/>
    <b v="1"/>
    <s v="music/rock"/>
    <n v="1.17"/>
    <n v="61.58"/>
    <x v="4"/>
    <x v="11"/>
    <x v="1627"/>
    <d v="2012-11-26T04:59:00"/>
  </r>
  <r>
    <x v="0"/>
    <x v="0"/>
    <s v="USD"/>
    <n v="1403026882"/>
    <n v="1400175682"/>
    <b v="0"/>
    <n v="88"/>
    <b v="1"/>
    <s v="music/rock"/>
    <n v="1.0093000000000001"/>
    <n v="45.88"/>
    <x v="4"/>
    <x v="11"/>
    <x v="1628"/>
    <d v="2014-06-17T17:41:22"/>
  </r>
  <r>
    <x v="0"/>
    <x v="0"/>
    <s v="USD"/>
    <n v="1392929333"/>
    <n v="1389041333"/>
    <b v="0"/>
    <n v="82"/>
    <b v="1"/>
    <s v="music/rock"/>
    <n v="1.0367"/>
    <n v="75.849999999999994"/>
    <x v="4"/>
    <x v="11"/>
    <x v="1629"/>
    <d v="2014-02-20T20:48:53"/>
  </r>
  <r>
    <x v="0"/>
    <x v="0"/>
    <s v="USD"/>
    <n v="1330671540"/>
    <n v="1328040375"/>
    <b v="0"/>
    <n v="126"/>
    <b v="1"/>
    <s v="music/rock"/>
    <n v="2.6524999999999999"/>
    <n v="84.21"/>
    <x v="4"/>
    <x v="11"/>
    <x v="1630"/>
    <d v="2012-03-02T06:59:00"/>
  </r>
  <r>
    <x v="0"/>
    <x v="0"/>
    <s v="USD"/>
    <n v="1350074261"/>
    <n v="1347482261"/>
    <b v="0"/>
    <n v="133"/>
    <b v="1"/>
    <s v="music/rock"/>
    <n v="1.5590999999999999"/>
    <n v="117.23"/>
    <x v="4"/>
    <x v="11"/>
    <x v="1631"/>
    <d v="2012-10-12T20:37:41"/>
  </r>
  <r>
    <x v="0"/>
    <x v="0"/>
    <s v="USD"/>
    <n v="1316851854"/>
    <n v="1311667854"/>
    <b v="0"/>
    <n v="47"/>
    <b v="1"/>
    <s v="music/rock"/>
    <n v="1.0163"/>
    <n v="86.49"/>
    <x v="4"/>
    <x v="11"/>
    <x v="1632"/>
    <d v="2011-09-24T08:10:54"/>
  </r>
  <r>
    <x v="0"/>
    <x v="0"/>
    <s v="USD"/>
    <n v="1326690000"/>
    <n v="1324329156"/>
    <b v="0"/>
    <n v="58"/>
    <b v="1"/>
    <s v="music/rock"/>
    <n v="1"/>
    <n v="172.41"/>
    <x v="4"/>
    <x v="11"/>
    <x v="1633"/>
    <d v="2012-01-16T05:00:00"/>
  </r>
  <r>
    <x v="0"/>
    <x v="0"/>
    <s v="USD"/>
    <n v="1306994340"/>
    <n v="1303706001"/>
    <b v="0"/>
    <n v="32"/>
    <b v="1"/>
    <s v="music/rock"/>
    <n v="1.0049999999999999"/>
    <n v="62.81"/>
    <x v="4"/>
    <x v="11"/>
    <x v="1634"/>
    <d v="2011-06-02T05:59:00"/>
  </r>
  <r>
    <x v="0"/>
    <x v="0"/>
    <s v="USD"/>
    <n v="1468270261"/>
    <n v="1463086261"/>
    <b v="0"/>
    <n v="37"/>
    <b v="1"/>
    <s v="music/rock"/>
    <n v="1.2529999999999999"/>
    <n v="67.73"/>
    <x v="4"/>
    <x v="11"/>
    <x v="1635"/>
    <d v="2016-07-11T20:51:01"/>
  </r>
  <r>
    <x v="0"/>
    <x v="0"/>
    <s v="USD"/>
    <n v="1307851200"/>
    <n v="1304129088"/>
    <b v="0"/>
    <n v="87"/>
    <b v="1"/>
    <s v="music/rock"/>
    <n v="1.0356000000000001"/>
    <n v="53.56"/>
    <x v="4"/>
    <x v="11"/>
    <x v="1636"/>
    <d v="2011-06-12T04:00:00"/>
  </r>
  <r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x v="0"/>
    <x v="0"/>
    <s v="USD"/>
    <n v="1362086700"/>
    <n v="1358180968"/>
    <b v="0"/>
    <n v="27"/>
    <b v="1"/>
    <s v="music/rock"/>
    <n v="1.05"/>
    <n v="38.89"/>
    <x v="4"/>
    <x v="11"/>
    <x v="1638"/>
    <d v="2013-02-28T21:25:00"/>
  </r>
  <r>
    <x v="0"/>
    <x v="0"/>
    <s v="USD"/>
    <n v="1330789165"/>
    <n v="1328197165"/>
    <b v="0"/>
    <n v="19"/>
    <b v="1"/>
    <s v="music/rock"/>
    <n v="1"/>
    <n v="94.74"/>
    <x v="4"/>
    <x v="11"/>
    <x v="1639"/>
    <d v="2012-03-03T15:39:25"/>
  </r>
  <r>
    <x v="0"/>
    <x v="0"/>
    <s v="USD"/>
    <n v="1280800740"/>
    <n v="1279603955"/>
    <b v="0"/>
    <n v="17"/>
    <b v="1"/>
    <s v="music/rock"/>
    <n v="1.6986000000000001"/>
    <n v="39.97"/>
    <x v="4"/>
    <x v="11"/>
    <x v="1640"/>
    <d v="2010-08-03T01:59:00"/>
  </r>
  <r>
    <x v="0"/>
    <x v="0"/>
    <s v="USD"/>
    <n v="1418998744"/>
    <n v="1416406744"/>
    <b v="0"/>
    <n v="26"/>
    <b v="1"/>
    <s v="music/pop"/>
    <n v="1.014"/>
    <n v="97.5"/>
    <x v="4"/>
    <x v="24"/>
    <x v="1641"/>
    <d v="2014-12-19T14:19:04"/>
  </r>
  <r>
    <x v="0"/>
    <x v="0"/>
    <s v="USD"/>
    <n v="1308011727"/>
    <n v="1306283727"/>
    <b v="0"/>
    <n v="28"/>
    <b v="1"/>
    <s v="music/pop"/>
    <n v="1"/>
    <n v="42.86"/>
    <x v="4"/>
    <x v="24"/>
    <x v="1642"/>
    <d v="2011-06-14T00:35:27"/>
  </r>
  <r>
    <x v="0"/>
    <x v="0"/>
    <s v="USD"/>
    <n v="1348516012"/>
    <n v="1345924012"/>
    <b v="0"/>
    <n v="37"/>
    <b v="1"/>
    <s v="music/pop"/>
    <n v="1.2470000000000001"/>
    <n v="168.51"/>
    <x v="4"/>
    <x v="24"/>
    <x v="1643"/>
    <d v="2012-09-24T19:46:52"/>
  </r>
  <r>
    <x v="0"/>
    <x v="0"/>
    <s v="USD"/>
    <n v="1353551160"/>
    <n v="1348363560"/>
    <b v="0"/>
    <n v="128"/>
    <b v="1"/>
    <s v="music/pop"/>
    <n v="1.095"/>
    <n v="85.55"/>
    <x v="4"/>
    <x v="24"/>
    <x v="1644"/>
    <d v="2012-11-22T02:26:00"/>
  </r>
  <r>
    <x v="0"/>
    <x v="0"/>
    <s v="USD"/>
    <n v="1379515740"/>
    <n v="1378306140"/>
    <b v="0"/>
    <n v="10"/>
    <b v="1"/>
    <s v="music/pop"/>
    <n v="1.1080000000000001"/>
    <n v="554"/>
    <x v="4"/>
    <x v="24"/>
    <x v="1645"/>
    <d v="2013-09-18T14:49:00"/>
  </r>
  <r>
    <x v="0"/>
    <x v="1"/>
    <s v="GBP"/>
    <n v="1408039860"/>
    <n v="1405248503"/>
    <b v="0"/>
    <n v="83"/>
    <b v="1"/>
    <s v="music/pop"/>
    <n v="1.1020000000000001"/>
    <n v="26.55"/>
    <x v="4"/>
    <x v="24"/>
    <x v="1646"/>
    <d v="2014-08-14T18:11:00"/>
  </r>
  <r>
    <x v="0"/>
    <x v="0"/>
    <s v="USD"/>
    <n v="1339235377"/>
    <n v="1336643377"/>
    <b v="0"/>
    <n v="46"/>
    <b v="1"/>
    <s v="music/pop"/>
    <n v="1.0471999999999999"/>
    <n v="113.83"/>
    <x v="4"/>
    <x v="24"/>
    <x v="1647"/>
    <d v="2012-06-09T09:49:37"/>
  </r>
  <r>
    <x v="0"/>
    <x v="0"/>
    <s v="USD"/>
    <n v="1300636482"/>
    <n v="1298048082"/>
    <b v="0"/>
    <n v="90"/>
    <b v="1"/>
    <s v="music/pop"/>
    <n v="1.2525999999999999"/>
    <n v="32.01"/>
    <x v="4"/>
    <x v="24"/>
    <x v="1648"/>
    <d v="2011-03-20T15:54:42"/>
  </r>
  <r>
    <x v="0"/>
    <x v="0"/>
    <s v="USD"/>
    <n v="1400862355"/>
    <n v="1396974355"/>
    <b v="0"/>
    <n v="81"/>
    <b v="1"/>
    <s v="music/pop"/>
    <n v="1.0059"/>
    <n v="47.19"/>
    <x v="4"/>
    <x v="24"/>
    <x v="1649"/>
    <d v="2014-05-23T16:25:55"/>
  </r>
  <r>
    <x v="0"/>
    <x v="0"/>
    <s v="USD"/>
    <n v="1381314437"/>
    <n v="1378722437"/>
    <b v="0"/>
    <n v="32"/>
    <b v="1"/>
    <s v="music/pop"/>
    <n v="1.4155"/>
    <n v="88.47"/>
    <x v="4"/>
    <x v="24"/>
    <x v="1650"/>
    <d v="2013-10-09T10:27:17"/>
  </r>
  <r>
    <x v="0"/>
    <x v="0"/>
    <s v="USD"/>
    <n v="1303801140"/>
    <n v="1300916220"/>
    <b v="0"/>
    <n v="20"/>
    <b v="1"/>
    <s v="music/pop"/>
    <n v="1.0075000000000001"/>
    <n v="100.75"/>
    <x v="4"/>
    <x v="24"/>
    <x v="1651"/>
    <d v="2011-04-26T06:59:00"/>
  </r>
  <r>
    <x v="0"/>
    <x v="0"/>
    <s v="USD"/>
    <n v="1385297393"/>
    <n v="1382701793"/>
    <b v="0"/>
    <n v="70"/>
    <b v="1"/>
    <s v="music/pop"/>
    <n v="1.0066999999999999"/>
    <n v="64.709999999999994"/>
    <x v="4"/>
    <x v="24"/>
    <x v="1652"/>
    <d v="2013-11-24T12:49:53"/>
  </r>
  <r>
    <x v="0"/>
    <x v="0"/>
    <s v="USD"/>
    <n v="1303675296"/>
    <n v="1300996896"/>
    <b v="0"/>
    <n v="168"/>
    <b v="1"/>
    <s v="music/pop"/>
    <n v="1.7423"/>
    <n v="51.85"/>
    <x v="4"/>
    <x v="24"/>
    <x v="1653"/>
    <d v="2011-04-24T20:01:36"/>
  </r>
  <r>
    <x v="0"/>
    <x v="0"/>
    <s v="USD"/>
    <n v="1334784160"/>
    <n v="1332192160"/>
    <b v="0"/>
    <n v="34"/>
    <b v="1"/>
    <s v="music/pop"/>
    <n v="1.1991000000000001"/>
    <n v="38.79"/>
    <x v="4"/>
    <x v="24"/>
    <x v="1654"/>
    <d v="2012-04-18T21:22:40"/>
  </r>
  <r>
    <x v="0"/>
    <x v="0"/>
    <s v="USD"/>
    <n v="1333648820"/>
    <n v="1331060420"/>
    <b v="0"/>
    <n v="48"/>
    <b v="1"/>
    <s v="music/pop"/>
    <n v="1.4287000000000001"/>
    <n v="44.65"/>
    <x v="4"/>
    <x v="24"/>
    <x v="1655"/>
    <d v="2012-04-05T18:00:20"/>
  </r>
  <r>
    <x v="0"/>
    <x v="0"/>
    <s v="USD"/>
    <n v="1355437052"/>
    <n v="1352845052"/>
    <b v="0"/>
    <n v="48"/>
    <b v="1"/>
    <s v="music/pop"/>
    <n v="1.0033000000000001"/>
    <n v="156.77000000000001"/>
    <x v="4"/>
    <x v="24"/>
    <x v="1656"/>
    <d v="2012-12-13T22:17:32"/>
  </r>
  <r>
    <x v="0"/>
    <x v="0"/>
    <s v="USD"/>
    <n v="1337885168"/>
    <n v="1335293168"/>
    <b v="0"/>
    <n v="221"/>
    <b v="1"/>
    <s v="music/pop"/>
    <n v="1.0492999999999999"/>
    <n v="118.7"/>
    <x v="4"/>
    <x v="24"/>
    <x v="1657"/>
    <d v="2012-05-24T18:46:08"/>
  </r>
  <r>
    <x v="0"/>
    <x v="0"/>
    <s v="USD"/>
    <n v="1355840400"/>
    <n v="1352524767"/>
    <b v="0"/>
    <n v="107"/>
    <b v="1"/>
    <s v="music/pop"/>
    <n v="1.3223"/>
    <n v="74.150000000000006"/>
    <x v="4"/>
    <x v="24"/>
    <x v="1658"/>
    <d v="2012-12-18T14:20:00"/>
  </r>
  <r>
    <x v="0"/>
    <x v="1"/>
    <s v="GBP"/>
    <n v="1387281600"/>
    <n v="1384811721"/>
    <b v="0"/>
    <n v="45"/>
    <b v="1"/>
    <s v="music/pop"/>
    <n v="1.1279999999999999"/>
    <n v="12.53"/>
    <x v="4"/>
    <x v="24"/>
    <x v="1659"/>
    <d v="2013-12-17T12:00:00"/>
  </r>
  <r>
    <x v="0"/>
    <x v="13"/>
    <s v="EUR"/>
    <n v="1462053540"/>
    <n v="1459355950"/>
    <b v="0"/>
    <n v="36"/>
    <b v="1"/>
    <s v="music/pop"/>
    <n v="12.5375"/>
    <n v="27.86"/>
    <x v="4"/>
    <x v="24"/>
    <x v="1660"/>
    <d v="2016-04-30T21:59:00"/>
  </r>
  <r>
    <x v="0"/>
    <x v="15"/>
    <s v="EUR"/>
    <n v="1453064400"/>
    <n v="1449359831"/>
    <b v="0"/>
    <n v="101"/>
    <b v="1"/>
    <s v="music/pop"/>
    <n v="1.0250999999999999"/>
    <n v="80.180000000000007"/>
    <x v="4"/>
    <x v="24"/>
    <x v="1661"/>
    <d v="2016-01-17T21:00:00"/>
  </r>
  <r>
    <x v="0"/>
    <x v="0"/>
    <s v="USD"/>
    <n v="1325310336"/>
    <n v="1320122736"/>
    <b v="0"/>
    <n v="62"/>
    <b v="1"/>
    <s v="music/pop"/>
    <n v="1.0264"/>
    <n v="132.44"/>
    <x v="4"/>
    <x v="24"/>
    <x v="1662"/>
    <d v="2011-12-31T05:45:36"/>
  </r>
  <r>
    <x v="0"/>
    <x v="0"/>
    <s v="USD"/>
    <n v="1422750707"/>
    <n v="1420158707"/>
    <b v="0"/>
    <n v="32"/>
    <b v="1"/>
    <s v="music/pop"/>
    <n v="1.08"/>
    <n v="33.75"/>
    <x v="4"/>
    <x v="24"/>
    <x v="1663"/>
    <d v="2015-02-01T00:31:47"/>
  </r>
  <r>
    <x v="0"/>
    <x v="0"/>
    <s v="USD"/>
    <n v="1331870340"/>
    <n v="1328033818"/>
    <b v="0"/>
    <n v="89"/>
    <b v="1"/>
    <s v="music/pop"/>
    <n v="1.2241"/>
    <n v="34.380000000000003"/>
    <x v="4"/>
    <x v="24"/>
    <x v="1664"/>
    <d v="2012-03-16T03:59:00"/>
  </r>
  <r>
    <x v="0"/>
    <x v="0"/>
    <s v="USD"/>
    <n v="1298343600"/>
    <n v="1295624113"/>
    <b v="0"/>
    <n v="93"/>
    <b v="1"/>
    <s v="music/pop"/>
    <n v="1.1946000000000001"/>
    <n v="44.96"/>
    <x v="4"/>
    <x v="24"/>
    <x v="1665"/>
    <d v="2011-02-22T03:00:00"/>
  </r>
  <r>
    <x v="0"/>
    <x v="0"/>
    <s v="USD"/>
    <n v="1364447073"/>
    <n v="1361858673"/>
    <b v="0"/>
    <n v="98"/>
    <b v="1"/>
    <s v="music/pop"/>
    <n v="1.6088"/>
    <n v="41.04"/>
    <x v="4"/>
    <x v="24"/>
    <x v="1666"/>
    <d v="2013-03-28T05:04:33"/>
  </r>
  <r>
    <x v="0"/>
    <x v="0"/>
    <s v="USD"/>
    <n v="1394521140"/>
    <n v="1392169298"/>
    <b v="0"/>
    <n v="82"/>
    <b v="1"/>
    <s v="music/pop"/>
    <n v="1.2685"/>
    <n v="52.6"/>
    <x v="4"/>
    <x v="24"/>
    <x v="1667"/>
    <d v="2014-03-11T06:59:00"/>
  </r>
  <r>
    <x v="0"/>
    <x v="0"/>
    <s v="USD"/>
    <n v="1322454939"/>
    <n v="1319859339"/>
    <b v="0"/>
    <n v="116"/>
    <b v="1"/>
    <s v="music/pop"/>
    <n v="1.0264"/>
    <n v="70.78"/>
    <x v="4"/>
    <x v="24"/>
    <x v="1668"/>
    <d v="2011-11-28T04:35:39"/>
  </r>
  <r>
    <x v="0"/>
    <x v="0"/>
    <s v="USD"/>
    <n v="1464729276"/>
    <n v="1459545276"/>
    <b v="0"/>
    <n v="52"/>
    <b v="1"/>
    <s v="music/pop"/>
    <n v="1.3975"/>
    <n v="53.75"/>
    <x v="4"/>
    <x v="24"/>
    <x v="1669"/>
    <d v="2016-05-31T21:14:36"/>
  </r>
  <r>
    <x v="0"/>
    <x v="0"/>
    <s v="USD"/>
    <n v="1278302400"/>
    <n v="1273961999"/>
    <b v="0"/>
    <n v="23"/>
    <b v="1"/>
    <s v="music/pop"/>
    <n v="1.026"/>
    <n v="44.61"/>
    <x v="4"/>
    <x v="24"/>
    <x v="1670"/>
    <d v="2010-07-05T04:00:00"/>
  </r>
  <r>
    <x v="0"/>
    <x v="0"/>
    <s v="USD"/>
    <n v="1470056614"/>
    <n v="1467464614"/>
    <b v="0"/>
    <n v="77"/>
    <b v="1"/>
    <s v="music/pop"/>
    <n v="1.0066999999999999"/>
    <n v="26.15"/>
    <x v="4"/>
    <x v="24"/>
    <x v="1671"/>
    <d v="2016-08-01T13:03:34"/>
  </r>
  <r>
    <x v="0"/>
    <x v="0"/>
    <s v="USD"/>
    <n v="1338824730"/>
    <n v="1336232730"/>
    <b v="0"/>
    <n v="49"/>
    <b v="1"/>
    <s v="music/pop"/>
    <n v="1.1294"/>
    <n v="39.18"/>
    <x v="4"/>
    <x v="24"/>
    <x v="1672"/>
    <d v="2012-06-04T15:45:30"/>
  </r>
  <r>
    <x v="0"/>
    <x v="0"/>
    <s v="USD"/>
    <n v="1425675892"/>
    <n v="1423083892"/>
    <b v="0"/>
    <n v="59"/>
    <b v="1"/>
    <s v="music/pop"/>
    <n v="1.2809999999999999"/>
    <n v="45.59"/>
    <x v="4"/>
    <x v="24"/>
    <x v="1673"/>
    <d v="2015-03-06T21:04:52"/>
  </r>
  <r>
    <x v="0"/>
    <x v="0"/>
    <s v="USD"/>
    <n v="1471503540"/>
    <n v="1468852306"/>
    <b v="0"/>
    <n v="113"/>
    <b v="1"/>
    <s v="music/pop"/>
    <n v="2.0169999999999999"/>
    <n v="89.25"/>
    <x v="4"/>
    <x v="24"/>
    <x v="1674"/>
    <d v="2016-08-18T06:59:00"/>
  </r>
  <r>
    <x v="0"/>
    <x v="0"/>
    <s v="USD"/>
    <n v="1318802580"/>
    <n v="1316194540"/>
    <b v="0"/>
    <n v="34"/>
    <b v="1"/>
    <s v="music/pop"/>
    <n v="1.3742000000000001"/>
    <n v="40.42"/>
    <x v="4"/>
    <x v="24"/>
    <x v="1675"/>
    <d v="2011-10-16T22:03:00"/>
  </r>
  <r>
    <x v="0"/>
    <x v="0"/>
    <s v="USD"/>
    <n v="1334980740"/>
    <n v="1330968347"/>
    <b v="0"/>
    <n v="42"/>
    <b v="1"/>
    <s v="music/pop"/>
    <n v="1.1533"/>
    <n v="82.38"/>
    <x v="4"/>
    <x v="24"/>
    <x v="1676"/>
    <d v="2012-04-21T03:59:00"/>
  </r>
  <r>
    <x v="0"/>
    <x v="3"/>
    <s v="EUR"/>
    <n v="1460786340"/>
    <n v="1455615976"/>
    <b v="0"/>
    <n v="42"/>
    <b v="1"/>
    <s v="music/pop"/>
    <n v="1.1167"/>
    <n v="159.52000000000001"/>
    <x v="4"/>
    <x v="24"/>
    <x v="1677"/>
    <d v="2016-04-16T05:59:00"/>
  </r>
  <r>
    <x v="0"/>
    <x v="0"/>
    <s v="USD"/>
    <n v="1391718671"/>
    <n v="1390509071"/>
    <b v="0"/>
    <n v="49"/>
    <b v="1"/>
    <s v="music/pop"/>
    <n v="1.1839999999999999"/>
    <n v="36.24"/>
    <x v="4"/>
    <x v="24"/>
    <x v="1678"/>
    <d v="2014-02-06T20:31:11"/>
  </r>
  <r>
    <x v="0"/>
    <x v="0"/>
    <s v="USD"/>
    <n v="1311298745"/>
    <n v="1309311545"/>
    <b v="0"/>
    <n v="56"/>
    <b v="1"/>
    <s v="music/pop"/>
    <n v="1.75"/>
    <n v="62.5"/>
    <x v="4"/>
    <x v="24"/>
    <x v="1679"/>
    <d v="2011-07-22T01:39:05"/>
  </r>
  <r>
    <x v="0"/>
    <x v="0"/>
    <s v="USD"/>
    <n v="1405188667"/>
    <n v="1402596667"/>
    <b v="0"/>
    <n v="25"/>
    <b v="1"/>
    <s v="music/pop"/>
    <n v="1.175"/>
    <n v="47"/>
    <x v="4"/>
    <x v="24"/>
    <x v="1680"/>
    <d v="2014-07-12T18:11:07"/>
  </r>
  <r>
    <x v="3"/>
    <x v="0"/>
    <s v="USD"/>
    <n v="1490752800"/>
    <n v="1486522484"/>
    <b v="0"/>
    <n v="884"/>
    <b v="0"/>
    <s v="music/faith"/>
    <n v="1.0142"/>
    <n v="74.58"/>
    <x v="4"/>
    <x v="25"/>
    <x v="1681"/>
    <d v="2017-03-29T02:00:00"/>
  </r>
  <r>
    <x v="3"/>
    <x v="0"/>
    <s v="USD"/>
    <n v="1492142860"/>
    <n v="1486962460"/>
    <b v="0"/>
    <n v="0"/>
    <b v="0"/>
    <s v="music/faith"/>
    <n v="0"/>
    <n v="0"/>
    <x v="4"/>
    <x v="25"/>
    <x v="1682"/>
    <d v="2017-04-14T04:07:40"/>
  </r>
  <r>
    <x v="3"/>
    <x v="6"/>
    <s v="EUR"/>
    <n v="1491590738"/>
    <n v="1489517138"/>
    <b v="0"/>
    <n v="10"/>
    <b v="0"/>
    <s v="music/faith"/>
    <n v="0.21709999999999999"/>
    <n v="76"/>
    <x v="4"/>
    <x v="25"/>
    <x v="1683"/>
    <d v="2017-04-07T18:45:38"/>
  </r>
  <r>
    <x v="3"/>
    <x v="0"/>
    <s v="USD"/>
    <n v="1489775641"/>
    <n v="1487360041"/>
    <b v="0"/>
    <n v="101"/>
    <b v="0"/>
    <s v="music/faith"/>
    <n v="1.0912999999999999"/>
    <n v="86.44"/>
    <x v="4"/>
    <x v="25"/>
    <x v="1684"/>
    <d v="2017-03-17T18:34:01"/>
  </r>
  <r>
    <x v="3"/>
    <x v="0"/>
    <s v="USD"/>
    <n v="1490331623"/>
    <n v="1487743223"/>
    <b v="0"/>
    <n v="15"/>
    <b v="0"/>
    <s v="music/faith"/>
    <n v="1.0286"/>
    <n v="24"/>
    <x v="4"/>
    <x v="25"/>
    <x v="1685"/>
    <d v="2017-03-24T05:00:23"/>
  </r>
  <r>
    <x v="3"/>
    <x v="5"/>
    <s v="CAD"/>
    <n v="1493320519"/>
    <n v="1488140119"/>
    <b v="0"/>
    <n v="1"/>
    <b v="0"/>
    <s v="music/faith"/>
    <n v="3.5999999999999999E-3"/>
    <n v="18"/>
    <x v="4"/>
    <x v="25"/>
    <x v="1686"/>
    <d v="2017-04-27T19:15:19"/>
  </r>
  <r>
    <x v="3"/>
    <x v="0"/>
    <s v="USD"/>
    <n v="1491855300"/>
    <n v="1488935245"/>
    <b v="0"/>
    <n v="39"/>
    <b v="0"/>
    <s v="music/faith"/>
    <n v="0.3125"/>
    <n v="80.13"/>
    <x v="4"/>
    <x v="25"/>
    <x v="1687"/>
    <d v="2017-04-10T20:15:00"/>
  </r>
  <r>
    <x v="3"/>
    <x v="0"/>
    <s v="USD"/>
    <n v="1491738594"/>
    <n v="1489150194"/>
    <b v="0"/>
    <n v="7"/>
    <b v="0"/>
    <s v="music/faith"/>
    <n v="0.443"/>
    <n v="253.14"/>
    <x v="4"/>
    <x v="25"/>
    <x v="1688"/>
    <d v="2017-04-09T11:49:54"/>
  </r>
  <r>
    <x v="3"/>
    <x v="0"/>
    <s v="USD"/>
    <n v="1489700230"/>
    <n v="1487111830"/>
    <b v="0"/>
    <n v="14"/>
    <b v="0"/>
    <s v="music/faith"/>
    <n v="1"/>
    <n v="171.43"/>
    <x v="4"/>
    <x v="25"/>
    <x v="1689"/>
    <d v="2017-03-16T21:37:10"/>
  </r>
  <r>
    <x v="3"/>
    <x v="0"/>
    <s v="USD"/>
    <n v="1491470442"/>
    <n v="1488882042"/>
    <b v="0"/>
    <n v="11"/>
    <b v="0"/>
    <s v="music/faith"/>
    <n v="0.254"/>
    <n v="57.73"/>
    <x v="4"/>
    <x v="25"/>
    <x v="1690"/>
    <d v="2017-04-06T09:20:42"/>
  </r>
  <r>
    <x v="3"/>
    <x v="0"/>
    <s v="USD"/>
    <n v="1491181200"/>
    <n v="1488387008"/>
    <b v="0"/>
    <n v="38"/>
    <b v="0"/>
    <s v="music/faith"/>
    <n v="0.3347"/>
    <n v="264.26"/>
    <x v="4"/>
    <x v="25"/>
    <x v="1691"/>
    <d v="2017-04-03T01:00:00"/>
  </r>
  <r>
    <x v="3"/>
    <x v="0"/>
    <s v="USD"/>
    <n v="1490572740"/>
    <n v="1487734667"/>
    <b v="0"/>
    <n v="15"/>
    <b v="0"/>
    <s v="music/faith"/>
    <n v="0.47799999999999998"/>
    <n v="159.33000000000001"/>
    <x v="4"/>
    <x v="25"/>
    <x v="1692"/>
    <d v="2017-03-26T23:59:00"/>
  </r>
  <r>
    <x v="3"/>
    <x v="1"/>
    <s v="GBP"/>
    <n v="1491768000"/>
    <n v="1489097112"/>
    <b v="0"/>
    <n v="8"/>
    <b v="0"/>
    <s v="music/faith"/>
    <n v="9.3299999999999994E-2"/>
    <n v="35"/>
    <x v="4"/>
    <x v="25"/>
    <x v="1693"/>
    <d v="2017-04-09T20:00:00"/>
  </r>
  <r>
    <x v="3"/>
    <x v="0"/>
    <s v="USD"/>
    <n v="1490589360"/>
    <n v="1488038674"/>
    <b v="0"/>
    <n v="1"/>
    <b v="0"/>
    <s v="music/faith"/>
    <n v="5.0000000000000001E-4"/>
    <n v="5"/>
    <x v="4"/>
    <x v="25"/>
    <x v="1694"/>
    <d v="2017-03-27T04:36:00"/>
  </r>
  <r>
    <x v="3"/>
    <x v="0"/>
    <s v="USD"/>
    <n v="1491786000"/>
    <n v="1488847514"/>
    <b v="0"/>
    <n v="23"/>
    <b v="0"/>
    <s v="music/faith"/>
    <n v="0.1171"/>
    <n v="61.09"/>
    <x v="4"/>
    <x v="25"/>
    <x v="1695"/>
    <d v="2017-04-10T01:00:00"/>
  </r>
  <r>
    <x v="3"/>
    <x v="0"/>
    <s v="USD"/>
    <n v="1491007211"/>
    <n v="1488418811"/>
    <b v="0"/>
    <n v="0"/>
    <b v="0"/>
    <s v="music/faith"/>
    <n v="0"/>
    <n v="0"/>
    <x v="4"/>
    <x v="25"/>
    <x v="1696"/>
    <d v="2017-04-01T00:40:11"/>
  </r>
  <r>
    <x v="3"/>
    <x v="0"/>
    <s v="USD"/>
    <n v="1491781648"/>
    <n v="1489193248"/>
    <b v="0"/>
    <n v="22"/>
    <b v="0"/>
    <s v="music/faith"/>
    <n v="0.2021"/>
    <n v="114.82"/>
    <x v="4"/>
    <x v="25"/>
    <x v="1697"/>
    <d v="2017-04-09T23:47:28"/>
  </r>
  <r>
    <x v="3"/>
    <x v="0"/>
    <s v="USD"/>
    <n v="1490499180"/>
    <n v="1488430760"/>
    <b v="0"/>
    <n v="0"/>
    <b v="0"/>
    <s v="music/faith"/>
    <n v="0"/>
    <n v="0"/>
    <x v="4"/>
    <x v="25"/>
    <x v="1698"/>
    <d v="2017-03-26T03:33:00"/>
  </r>
  <r>
    <x v="3"/>
    <x v="0"/>
    <s v="USD"/>
    <n v="1491943445"/>
    <n v="1489351445"/>
    <b v="0"/>
    <n v="4"/>
    <b v="0"/>
    <s v="music/faith"/>
    <n v="4.2299999999999997E-2"/>
    <n v="54"/>
    <x v="4"/>
    <x v="25"/>
    <x v="1699"/>
    <d v="2017-04-11T20:44:05"/>
  </r>
  <r>
    <x v="3"/>
    <x v="0"/>
    <s v="USD"/>
    <n v="1491019200"/>
    <n v="1488418990"/>
    <b v="0"/>
    <n v="79"/>
    <b v="0"/>
    <s v="music/faith"/>
    <n v="0.2606"/>
    <n v="65.97"/>
    <x v="4"/>
    <x v="25"/>
    <x v="1700"/>
    <d v="2017-04-01T04:00:00"/>
  </r>
  <r>
    <x v="2"/>
    <x v="0"/>
    <s v="USD"/>
    <n v="1421337405"/>
    <n v="1418745405"/>
    <b v="0"/>
    <n v="2"/>
    <b v="0"/>
    <s v="music/faith"/>
    <n v="2E-3"/>
    <n v="5"/>
    <x v="4"/>
    <x v="25"/>
    <x v="1701"/>
    <d v="2015-01-15T15:56:45"/>
  </r>
  <r>
    <x v="2"/>
    <x v="0"/>
    <s v="USD"/>
    <n v="1427745150"/>
    <n v="1425156750"/>
    <b v="0"/>
    <n v="1"/>
    <b v="0"/>
    <s v="music/faith"/>
    <n v="1E-4"/>
    <n v="1"/>
    <x v="4"/>
    <x v="25"/>
    <x v="1702"/>
    <d v="2015-03-30T19:52:30"/>
  </r>
  <r>
    <x v="2"/>
    <x v="0"/>
    <s v="USD"/>
    <n v="1441003537"/>
    <n v="1435819537"/>
    <b v="0"/>
    <n v="2"/>
    <b v="0"/>
    <s v="music/faith"/>
    <n v="1.0200000000000001E-2"/>
    <n v="25.5"/>
    <x v="4"/>
    <x v="25"/>
    <x v="1703"/>
    <d v="2015-08-31T06:45:37"/>
  </r>
  <r>
    <x v="2"/>
    <x v="0"/>
    <s v="USD"/>
    <n v="1424056873"/>
    <n v="1421464873"/>
    <b v="0"/>
    <n v="11"/>
    <b v="0"/>
    <s v="music/faith"/>
    <n v="0.65100000000000002"/>
    <n v="118.36"/>
    <x v="4"/>
    <x v="25"/>
    <x v="1704"/>
    <d v="2015-02-16T03:21:13"/>
  </r>
  <r>
    <x v="2"/>
    <x v="0"/>
    <s v="USD"/>
    <n v="1441814400"/>
    <n v="1440807846"/>
    <b v="0"/>
    <n v="0"/>
    <b v="0"/>
    <s v="music/faith"/>
    <n v="0"/>
    <n v="0"/>
    <x v="4"/>
    <x v="25"/>
    <x v="1705"/>
    <d v="2015-09-09T16:00:00"/>
  </r>
  <r>
    <x v="2"/>
    <x v="12"/>
    <s v="EUR"/>
    <n v="1440314472"/>
    <n v="1435130472"/>
    <b v="0"/>
    <n v="0"/>
    <b v="0"/>
    <s v="music/faith"/>
    <n v="0"/>
    <n v="0"/>
    <x v="4"/>
    <x v="25"/>
    <x v="1706"/>
    <d v="2015-08-23T07:21:12"/>
  </r>
  <r>
    <x v="2"/>
    <x v="0"/>
    <s v="USD"/>
    <n v="1459181895"/>
    <n v="1456593495"/>
    <b v="0"/>
    <n v="9"/>
    <b v="0"/>
    <s v="music/faith"/>
    <n v="9.74E-2"/>
    <n v="54.11"/>
    <x v="4"/>
    <x v="25"/>
    <x v="1707"/>
    <d v="2016-03-28T16:18:15"/>
  </r>
  <r>
    <x v="2"/>
    <x v="0"/>
    <s v="USD"/>
    <n v="1462135706"/>
    <n v="1458679706"/>
    <b v="0"/>
    <n v="0"/>
    <b v="0"/>
    <s v="music/faith"/>
    <n v="0"/>
    <n v="0"/>
    <x v="4"/>
    <x v="25"/>
    <x v="1708"/>
    <d v="2016-05-01T20:48:26"/>
  </r>
  <r>
    <x v="2"/>
    <x v="0"/>
    <s v="USD"/>
    <n v="1409513940"/>
    <n v="1405949514"/>
    <b v="0"/>
    <n v="4"/>
    <b v="0"/>
    <s v="music/faith"/>
    <n v="4.8599999999999997E-2"/>
    <n v="21.25"/>
    <x v="4"/>
    <x v="25"/>
    <x v="1709"/>
    <d v="2014-08-31T19:39:00"/>
  </r>
  <r>
    <x v="2"/>
    <x v="12"/>
    <s v="EUR"/>
    <n v="1453122000"/>
    <n v="1449151888"/>
    <b v="0"/>
    <n v="1"/>
    <b v="0"/>
    <s v="music/faith"/>
    <n v="6.7999999999999996E-3"/>
    <n v="34"/>
    <x v="4"/>
    <x v="25"/>
    <x v="1710"/>
    <d v="2016-01-18T13:00:00"/>
  </r>
  <r>
    <x v="2"/>
    <x v="0"/>
    <s v="USD"/>
    <n v="1409585434"/>
    <n v="1406907034"/>
    <b v="0"/>
    <n v="2"/>
    <b v="0"/>
    <s v="music/faith"/>
    <n v="0.105"/>
    <n v="525"/>
    <x v="4"/>
    <x v="25"/>
    <x v="1711"/>
    <d v="2014-09-01T15:30:34"/>
  </r>
  <r>
    <x v="2"/>
    <x v="0"/>
    <s v="USD"/>
    <n v="1435701353"/>
    <n v="1430517353"/>
    <b v="0"/>
    <n v="0"/>
    <b v="0"/>
    <s v="music/faith"/>
    <n v="0"/>
    <n v="0"/>
    <x v="4"/>
    <x v="25"/>
    <x v="1712"/>
    <d v="2015-06-30T21:55:53"/>
  </r>
  <r>
    <x v="2"/>
    <x v="0"/>
    <s v="USD"/>
    <n v="1412536412"/>
    <n v="1409944412"/>
    <b v="0"/>
    <n v="1"/>
    <b v="0"/>
    <s v="music/faith"/>
    <n v="1.67E-2"/>
    <n v="50"/>
    <x v="4"/>
    <x v="25"/>
    <x v="1713"/>
    <d v="2014-10-05T19:13:32"/>
  </r>
  <r>
    <x v="2"/>
    <x v="0"/>
    <s v="USD"/>
    <n v="1430517761"/>
    <n v="1427925761"/>
    <b v="0"/>
    <n v="17"/>
    <b v="0"/>
    <s v="music/faith"/>
    <n v="7.8700000000000006E-2"/>
    <n v="115.71"/>
    <x v="4"/>
    <x v="25"/>
    <x v="1714"/>
    <d v="2015-05-01T22:02:41"/>
  </r>
  <r>
    <x v="2"/>
    <x v="0"/>
    <s v="USD"/>
    <n v="1427772120"/>
    <n v="1425186785"/>
    <b v="0"/>
    <n v="2"/>
    <b v="0"/>
    <s v="music/faith"/>
    <n v="2.2000000000000001E-3"/>
    <n v="5.5"/>
    <x v="4"/>
    <x v="25"/>
    <x v="1715"/>
    <d v="2015-03-31T03:22:00"/>
  </r>
  <r>
    <x v="2"/>
    <x v="0"/>
    <s v="USD"/>
    <n v="1481295099"/>
    <n v="1477835499"/>
    <b v="0"/>
    <n v="3"/>
    <b v="0"/>
    <s v="music/faith"/>
    <n v="7.4999999999999997E-2"/>
    <n v="50"/>
    <x v="4"/>
    <x v="25"/>
    <x v="1716"/>
    <d v="2016-12-09T14:51:39"/>
  </r>
  <r>
    <x v="2"/>
    <x v="0"/>
    <s v="USD"/>
    <n v="1461211200"/>
    <n v="1459467238"/>
    <b v="0"/>
    <n v="41"/>
    <b v="0"/>
    <s v="music/faith"/>
    <n v="0.42730000000000001"/>
    <n v="34.020000000000003"/>
    <x v="4"/>
    <x v="25"/>
    <x v="1717"/>
    <d v="2016-04-21T04:00:00"/>
  </r>
  <r>
    <x v="2"/>
    <x v="0"/>
    <s v="USD"/>
    <n v="1463201940"/>
    <n v="1459435149"/>
    <b v="0"/>
    <n v="2"/>
    <b v="0"/>
    <s v="music/faith"/>
    <n v="2.0999999999999999E-3"/>
    <n v="37.5"/>
    <x v="4"/>
    <x v="25"/>
    <x v="1718"/>
    <d v="2016-05-14T04:59:00"/>
  </r>
  <r>
    <x v="2"/>
    <x v="0"/>
    <s v="USD"/>
    <n v="1410958191"/>
    <n v="1408366191"/>
    <b v="0"/>
    <n v="3"/>
    <b v="0"/>
    <s v="music/faith"/>
    <n v="8.8000000000000005E-3"/>
    <n v="11.67"/>
    <x v="4"/>
    <x v="25"/>
    <x v="1719"/>
    <d v="2014-09-17T12:49:51"/>
  </r>
  <r>
    <x v="2"/>
    <x v="0"/>
    <s v="USD"/>
    <n v="1415562471"/>
    <n v="1412966871"/>
    <b v="0"/>
    <n v="8"/>
    <b v="0"/>
    <s v="music/faith"/>
    <n v="5.6300000000000003E-2"/>
    <n v="28.13"/>
    <x v="4"/>
    <x v="25"/>
    <x v="1720"/>
    <d v="2014-11-09T19:47:51"/>
  </r>
  <r>
    <x v="2"/>
    <x v="0"/>
    <s v="USD"/>
    <n v="1449831863"/>
    <n v="1447239863"/>
    <b v="0"/>
    <n v="0"/>
    <b v="0"/>
    <s v="music/faith"/>
    <n v="0"/>
    <n v="0"/>
    <x v="4"/>
    <x v="25"/>
    <x v="1721"/>
    <d v="2015-12-11T11:04:23"/>
  </r>
  <r>
    <x v="2"/>
    <x v="0"/>
    <s v="USD"/>
    <n v="1459642200"/>
    <n v="1456441429"/>
    <b v="0"/>
    <n v="1"/>
    <b v="0"/>
    <s v="music/faith"/>
    <n v="2.9999999999999997E-4"/>
    <n v="1"/>
    <x v="4"/>
    <x v="25"/>
    <x v="1722"/>
    <d v="2016-04-03T00:10:00"/>
  </r>
  <r>
    <x v="2"/>
    <x v="0"/>
    <s v="USD"/>
    <n v="1435730400"/>
    <n v="1430855315"/>
    <b v="0"/>
    <n v="3"/>
    <b v="0"/>
    <s v="music/faith"/>
    <n v="6.5000000000000002E-2"/>
    <n v="216.67"/>
    <x v="4"/>
    <x v="25"/>
    <x v="1723"/>
    <d v="2015-07-01T06:00:00"/>
  </r>
  <r>
    <x v="2"/>
    <x v="0"/>
    <s v="USD"/>
    <n v="1414707762"/>
    <n v="1412115762"/>
    <b v="0"/>
    <n v="4"/>
    <b v="0"/>
    <s v="music/faith"/>
    <n v="5.7999999999999996E-3"/>
    <n v="8.75"/>
    <x v="4"/>
    <x v="25"/>
    <x v="1724"/>
    <d v="2014-10-30T22:22:42"/>
  </r>
  <r>
    <x v="2"/>
    <x v="0"/>
    <s v="USD"/>
    <n v="1408922049"/>
    <n v="1406330049"/>
    <b v="0"/>
    <n v="9"/>
    <b v="0"/>
    <s v="music/faith"/>
    <n v="0.1018"/>
    <n v="62.22"/>
    <x v="4"/>
    <x v="25"/>
    <x v="1725"/>
    <d v="2014-08-24T23:14:09"/>
  </r>
  <r>
    <x v="2"/>
    <x v="0"/>
    <s v="USD"/>
    <n v="1403906664"/>
    <n v="1401401064"/>
    <b v="0"/>
    <n v="16"/>
    <b v="0"/>
    <s v="music/faith"/>
    <n v="0.33779999999999999"/>
    <n v="137.25"/>
    <x v="4"/>
    <x v="25"/>
    <x v="1726"/>
    <d v="2014-06-27T22:04:24"/>
  </r>
  <r>
    <x v="2"/>
    <x v="1"/>
    <s v="GBP"/>
    <n v="1428231600"/>
    <n v="1423520177"/>
    <b v="0"/>
    <n v="1"/>
    <b v="0"/>
    <s v="music/faith"/>
    <n v="2.9999999999999997E-4"/>
    <n v="1"/>
    <x v="4"/>
    <x v="25"/>
    <x v="1727"/>
    <d v="2015-04-05T11:00:00"/>
  </r>
  <r>
    <x v="2"/>
    <x v="0"/>
    <s v="USD"/>
    <n v="1445439674"/>
    <n v="1442847674"/>
    <b v="0"/>
    <n v="7"/>
    <b v="0"/>
    <s v="music/faith"/>
    <n v="0.68400000000000005"/>
    <n v="122.14"/>
    <x v="4"/>
    <x v="25"/>
    <x v="1728"/>
    <d v="2015-10-21T15:01:14"/>
  </r>
  <r>
    <x v="2"/>
    <x v="0"/>
    <s v="USD"/>
    <n v="1465521306"/>
    <n v="1460337306"/>
    <b v="0"/>
    <n v="0"/>
    <b v="0"/>
    <s v="music/faith"/>
    <n v="0"/>
    <n v="0"/>
    <x v="4"/>
    <x v="25"/>
    <x v="1729"/>
    <d v="2016-06-10T01:15:06"/>
  </r>
  <r>
    <x v="2"/>
    <x v="0"/>
    <s v="USD"/>
    <n v="1445738783"/>
    <n v="1443146783"/>
    <b v="0"/>
    <n v="0"/>
    <b v="0"/>
    <s v="music/faith"/>
    <n v="0"/>
    <n v="0"/>
    <x v="4"/>
    <x v="25"/>
    <x v="1730"/>
    <d v="2015-10-25T02:06:23"/>
  </r>
  <r>
    <x v="2"/>
    <x v="0"/>
    <s v="USD"/>
    <n v="1434034800"/>
    <n v="1432849552"/>
    <b v="0"/>
    <n v="0"/>
    <b v="0"/>
    <s v="music/faith"/>
    <n v="0"/>
    <n v="0"/>
    <x v="4"/>
    <x v="25"/>
    <x v="1731"/>
    <d v="2015-06-11T15:00:00"/>
  </r>
  <r>
    <x v="2"/>
    <x v="0"/>
    <s v="USD"/>
    <n v="1452920400"/>
    <n v="1447777481"/>
    <b v="0"/>
    <n v="0"/>
    <b v="0"/>
    <s v="music/faith"/>
    <n v="0"/>
    <n v="0"/>
    <x v="4"/>
    <x v="25"/>
    <x v="1732"/>
    <d v="2016-01-16T05:00:00"/>
  </r>
  <r>
    <x v="2"/>
    <x v="0"/>
    <s v="USD"/>
    <n v="1473802200"/>
    <n v="1472746374"/>
    <b v="0"/>
    <n v="0"/>
    <b v="0"/>
    <s v="music/faith"/>
    <n v="0"/>
    <n v="0"/>
    <x v="4"/>
    <x v="25"/>
    <x v="1733"/>
    <d v="2016-09-13T21:30:00"/>
  </r>
  <r>
    <x v="2"/>
    <x v="0"/>
    <s v="USD"/>
    <n v="1431046356"/>
    <n v="1428454356"/>
    <b v="0"/>
    <n v="1"/>
    <b v="0"/>
    <s v="music/faith"/>
    <n v="2.0000000000000001E-4"/>
    <n v="1"/>
    <x v="4"/>
    <x v="25"/>
    <x v="1734"/>
    <d v="2015-05-08T00:52:36"/>
  </r>
  <r>
    <x v="2"/>
    <x v="0"/>
    <s v="USD"/>
    <n v="1470598345"/>
    <n v="1468006345"/>
    <b v="0"/>
    <n v="2"/>
    <b v="0"/>
    <s v="music/faith"/>
    <n v="0.11"/>
    <n v="55"/>
    <x v="4"/>
    <x v="25"/>
    <x v="1735"/>
    <d v="2016-08-07T19:32:25"/>
  </r>
  <r>
    <x v="2"/>
    <x v="0"/>
    <s v="USD"/>
    <n v="1447018833"/>
    <n v="1444423233"/>
    <b v="0"/>
    <n v="1"/>
    <b v="0"/>
    <s v="music/faith"/>
    <n v="7.3000000000000001E-3"/>
    <n v="22"/>
    <x v="4"/>
    <x v="25"/>
    <x v="1736"/>
    <d v="2015-11-08T21:40:33"/>
  </r>
  <r>
    <x v="2"/>
    <x v="0"/>
    <s v="USD"/>
    <n v="1437432392"/>
    <n v="1434840392"/>
    <b v="0"/>
    <n v="15"/>
    <b v="0"/>
    <s v="music/faith"/>
    <n v="0.21249999999999999"/>
    <n v="56.67"/>
    <x v="4"/>
    <x v="25"/>
    <x v="1737"/>
    <d v="2015-07-20T22:46:32"/>
  </r>
  <r>
    <x v="2"/>
    <x v="0"/>
    <s v="USD"/>
    <n v="1412283542"/>
    <n v="1409691542"/>
    <b v="0"/>
    <n v="1"/>
    <b v="0"/>
    <s v="music/faith"/>
    <n v="4.0000000000000001E-3"/>
    <n v="20"/>
    <x v="4"/>
    <x v="25"/>
    <x v="1738"/>
    <d v="2014-10-02T20:59:02"/>
  </r>
  <r>
    <x v="2"/>
    <x v="0"/>
    <s v="USD"/>
    <n v="1462391932"/>
    <n v="1457297932"/>
    <b v="0"/>
    <n v="1"/>
    <b v="0"/>
    <s v="music/faith"/>
    <n v="1E-3"/>
    <n v="1"/>
    <x v="4"/>
    <x v="25"/>
    <x v="1739"/>
    <d v="2016-05-04T19:58:52"/>
  </r>
  <r>
    <x v="2"/>
    <x v="0"/>
    <s v="USD"/>
    <n v="1437075422"/>
    <n v="1434483422"/>
    <b v="0"/>
    <n v="0"/>
    <b v="0"/>
    <s v="music/faith"/>
    <n v="0"/>
    <n v="0"/>
    <x v="4"/>
    <x v="25"/>
    <x v="1740"/>
    <d v="2015-07-16T19:37:02"/>
  </r>
  <r>
    <x v="0"/>
    <x v="1"/>
    <s v="GBP"/>
    <n v="1433948671"/>
    <n v="1430060671"/>
    <b v="0"/>
    <n v="52"/>
    <b v="1"/>
    <s v="photography/photobooks"/>
    <n v="1.1083000000000001"/>
    <n v="25.58"/>
    <x v="8"/>
    <x v="18"/>
    <x v="1741"/>
    <d v="2015-06-10T15:04:31"/>
  </r>
  <r>
    <x v="0"/>
    <x v="0"/>
    <s v="USD"/>
    <n v="1483822800"/>
    <n v="1481058170"/>
    <b v="0"/>
    <n v="34"/>
    <b v="1"/>
    <s v="photography/photobooks"/>
    <n v="1.0874999999999999"/>
    <n v="63.97"/>
    <x v="8"/>
    <x v="18"/>
    <x v="1742"/>
    <d v="2017-01-07T21:00:00"/>
  </r>
  <r>
    <x v="0"/>
    <x v="0"/>
    <s v="USD"/>
    <n v="1472270340"/>
    <n v="1470348775"/>
    <b v="0"/>
    <n v="67"/>
    <b v="1"/>
    <s v="photography/photobooks"/>
    <n v="1.0042"/>
    <n v="89.93"/>
    <x v="8"/>
    <x v="18"/>
    <x v="1743"/>
    <d v="2016-08-27T03:59:00"/>
  </r>
  <r>
    <x v="0"/>
    <x v="1"/>
    <s v="GBP"/>
    <n v="1425821477"/>
    <n v="1421937077"/>
    <b v="0"/>
    <n v="70"/>
    <b v="1"/>
    <s v="photography/photobooks"/>
    <n v="1.1845000000000001"/>
    <n v="93.07"/>
    <x v="8"/>
    <x v="18"/>
    <x v="1744"/>
    <d v="2015-03-08T13:31:17"/>
  </r>
  <r>
    <x v="0"/>
    <x v="0"/>
    <s v="USD"/>
    <n v="1482372000"/>
    <n v="1479276838"/>
    <b v="0"/>
    <n v="89"/>
    <b v="1"/>
    <s v="photography/photobooks"/>
    <n v="1.1400999999999999"/>
    <n v="89.67"/>
    <x v="8"/>
    <x v="18"/>
    <x v="1745"/>
    <d v="2016-12-22T02:00:00"/>
  </r>
  <r>
    <x v="0"/>
    <x v="0"/>
    <s v="USD"/>
    <n v="1479952800"/>
    <n v="1477368867"/>
    <b v="0"/>
    <n v="107"/>
    <b v="1"/>
    <s v="photography/photobooks"/>
    <n v="1.4810000000000001"/>
    <n v="207.62"/>
    <x v="8"/>
    <x v="18"/>
    <x v="1746"/>
    <d v="2016-11-24T02:00:00"/>
  </r>
  <r>
    <x v="0"/>
    <x v="1"/>
    <s v="GBP"/>
    <n v="1447426800"/>
    <n v="1444904830"/>
    <b v="0"/>
    <n v="159"/>
    <b v="1"/>
    <s v="photography/photobooks"/>
    <n v="1.0496000000000001"/>
    <n v="59.41"/>
    <x v="8"/>
    <x v="18"/>
    <x v="1747"/>
    <d v="2015-11-13T15:00:00"/>
  </r>
  <r>
    <x v="0"/>
    <x v="5"/>
    <s v="CAD"/>
    <n v="1441234143"/>
    <n v="1438642143"/>
    <b v="0"/>
    <n v="181"/>
    <b v="1"/>
    <s v="photography/photobooks"/>
    <n v="1.2995000000000001"/>
    <n v="358.97"/>
    <x v="8"/>
    <x v="18"/>
    <x v="1748"/>
    <d v="2015-09-02T22:49:03"/>
  </r>
  <r>
    <x v="0"/>
    <x v="19"/>
    <s v="EUR"/>
    <n v="1488394800"/>
    <n v="1485213921"/>
    <b v="0"/>
    <n v="131"/>
    <b v="1"/>
    <s v="photography/photobooks"/>
    <n v="1.2349000000000001"/>
    <n v="94.74"/>
    <x v="8"/>
    <x v="18"/>
    <x v="1749"/>
    <d v="2017-03-01T19:00:00"/>
  </r>
  <r>
    <x v="0"/>
    <x v="0"/>
    <s v="USD"/>
    <n v="1461096304"/>
    <n v="1458936304"/>
    <b v="0"/>
    <n v="125"/>
    <b v="1"/>
    <s v="photography/photobooks"/>
    <n v="2.0162"/>
    <n v="80.650000000000006"/>
    <x v="8"/>
    <x v="18"/>
    <x v="1750"/>
    <d v="2016-04-19T20:05:04"/>
  </r>
  <r>
    <x v="0"/>
    <x v="0"/>
    <s v="USD"/>
    <n v="1426787123"/>
    <n v="1424198723"/>
    <b v="0"/>
    <n v="61"/>
    <b v="1"/>
    <s v="photography/photobooks"/>
    <n v="1.0289999999999999"/>
    <n v="168.69"/>
    <x v="8"/>
    <x v="18"/>
    <x v="1751"/>
    <d v="2015-03-19T17:45:23"/>
  </r>
  <r>
    <x v="0"/>
    <x v="1"/>
    <s v="GBP"/>
    <n v="1476425082"/>
    <n v="1473833082"/>
    <b v="0"/>
    <n v="90"/>
    <b v="1"/>
    <s v="photography/photobooks"/>
    <n v="2.6017000000000001"/>
    <n v="34.69"/>
    <x v="8"/>
    <x v="18"/>
    <x v="1752"/>
    <d v="2016-10-14T06:04:42"/>
  </r>
  <r>
    <x v="0"/>
    <x v="8"/>
    <s v="DKK"/>
    <n v="1458579568"/>
    <n v="1455991168"/>
    <b v="0"/>
    <n v="35"/>
    <b v="1"/>
    <s v="photography/photobooks"/>
    <n v="1.08"/>
    <n v="462.86"/>
    <x v="8"/>
    <x v="18"/>
    <x v="1753"/>
    <d v="2016-03-21T16:59:28"/>
  </r>
  <r>
    <x v="0"/>
    <x v="5"/>
    <s v="CAD"/>
    <n v="1428091353"/>
    <n v="1425502953"/>
    <b v="0"/>
    <n v="90"/>
    <b v="1"/>
    <s v="photography/photobooks"/>
    <n v="1.1052999999999999"/>
    <n v="104.39"/>
    <x v="8"/>
    <x v="18"/>
    <x v="1754"/>
    <d v="2015-04-03T20:02:33"/>
  </r>
  <r>
    <x v="0"/>
    <x v="0"/>
    <s v="USD"/>
    <n v="1444071361"/>
    <n v="1441479361"/>
    <b v="0"/>
    <n v="4"/>
    <b v="1"/>
    <s v="photography/photobooks"/>
    <n v="1.2"/>
    <n v="7.5"/>
    <x v="8"/>
    <x v="18"/>
    <x v="1755"/>
    <d v="2015-10-05T18:56:01"/>
  </r>
  <r>
    <x v="0"/>
    <x v="0"/>
    <s v="USD"/>
    <n v="1472443269"/>
    <n v="1468987269"/>
    <b v="0"/>
    <n v="120"/>
    <b v="1"/>
    <s v="photography/photobooks"/>
    <n v="1.0283"/>
    <n v="47.13"/>
    <x v="8"/>
    <x v="18"/>
    <x v="1756"/>
    <d v="2016-08-29T04:01:09"/>
  </r>
  <r>
    <x v="0"/>
    <x v="0"/>
    <s v="USD"/>
    <n v="1485631740"/>
    <n v="1483041083"/>
    <b v="0"/>
    <n v="14"/>
    <b v="1"/>
    <s v="photography/photobooks"/>
    <n v="1.1599999999999999"/>
    <n v="414.29"/>
    <x v="8"/>
    <x v="18"/>
    <x v="1757"/>
    <d v="2017-01-28T19:29:00"/>
  </r>
  <r>
    <x v="0"/>
    <x v="0"/>
    <s v="USD"/>
    <n v="1468536992"/>
    <n v="1463352992"/>
    <b v="0"/>
    <n v="27"/>
    <b v="1"/>
    <s v="photography/photobooks"/>
    <n v="1.147"/>
    <n v="42.48"/>
    <x v="8"/>
    <x v="18"/>
    <x v="1758"/>
    <d v="2016-07-14T22:56:32"/>
  </r>
  <r>
    <x v="0"/>
    <x v="0"/>
    <s v="USD"/>
    <n v="1427309629"/>
    <n v="1425585229"/>
    <b v="0"/>
    <n v="49"/>
    <b v="1"/>
    <s v="photography/photobooks"/>
    <n v="1.0660000000000001"/>
    <n v="108.78"/>
    <x v="8"/>
    <x v="18"/>
    <x v="1759"/>
    <d v="2015-03-25T18:53:49"/>
  </r>
  <r>
    <x v="0"/>
    <x v="0"/>
    <s v="USD"/>
    <n v="1456416513"/>
    <n v="1454688513"/>
    <b v="0"/>
    <n v="102"/>
    <b v="1"/>
    <s v="photography/photobooks"/>
    <n v="1.6544000000000001"/>
    <n v="81.099999999999994"/>
    <x v="8"/>
    <x v="18"/>
    <x v="1760"/>
    <d v="2016-02-25T16:08:33"/>
  </r>
  <r>
    <x v="0"/>
    <x v="1"/>
    <s v="GBP"/>
    <n v="1442065060"/>
    <n v="1437745060"/>
    <b v="0"/>
    <n v="3"/>
    <b v="1"/>
    <s v="photography/photobooks"/>
    <n v="1.55"/>
    <n v="51.67"/>
    <x v="8"/>
    <x v="18"/>
    <x v="1761"/>
    <d v="2015-09-12T13:37:40"/>
  </r>
  <r>
    <x v="0"/>
    <x v="0"/>
    <s v="USD"/>
    <n v="1457739245"/>
    <n v="1455147245"/>
    <b v="0"/>
    <n v="25"/>
    <b v="1"/>
    <s v="photography/photobooks"/>
    <n v="8.85"/>
    <n v="35.4"/>
    <x v="8"/>
    <x v="18"/>
    <x v="1762"/>
    <d v="2016-03-11T23:34:05"/>
  </r>
  <r>
    <x v="0"/>
    <x v="0"/>
    <s v="USD"/>
    <n v="1477255840"/>
    <n v="1474663840"/>
    <b v="0"/>
    <n v="118"/>
    <b v="1"/>
    <s v="photography/photobooks"/>
    <n v="1.0190999999999999"/>
    <n v="103.64"/>
    <x v="8"/>
    <x v="18"/>
    <x v="1763"/>
    <d v="2016-10-23T20:50:40"/>
  </r>
  <r>
    <x v="2"/>
    <x v="1"/>
    <s v="GBP"/>
    <n v="1407065979"/>
    <n v="1404560379"/>
    <b v="1"/>
    <n v="39"/>
    <b v="0"/>
    <s v="photography/photobooks"/>
    <n v="0.19600000000000001"/>
    <n v="55.28"/>
    <x v="8"/>
    <x v="18"/>
    <x v="1764"/>
    <d v="2014-08-03T11:39:39"/>
  </r>
  <r>
    <x v="2"/>
    <x v="0"/>
    <s v="USD"/>
    <n v="1407972712"/>
    <n v="1405380712"/>
    <b v="1"/>
    <n v="103"/>
    <b v="0"/>
    <s v="photography/photobooks"/>
    <n v="0.59470000000000001"/>
    <n v="72.17"/>
    <x v="8"/>
    <x v="18"/>
    <x v="1765"/>
    <d v="2014-08-13T23:31:52"/>
  </r>
  <r>
    <x v="2"/>
    <x v="2"/>
    <s v="AUD"/>
    <n v="1408999088"/>
    <n v="1407184688"/>
    <b v="1"/>
    <n v="0"/>
    <b v="0"/>
    <s v="photography/photobooks"/>
    <n v="0"/>
    <n v="0"/>
    <x v="8"/>
    <x v="18"/>
    <x v="1766"/>
    <d v="2014-08-25T20:38:08"/>
  </r>
  <r>
    <x v="2"/>
    <x v="0"/>
    <s v="USD"/>
    <n v="1407080884"/>
    <n v="1404488884"/>
    <b v="1"/>
    <n v="39"/>
    <b v="0"/>
    <s v="photography/photobooks"/>
    <n v="0.4572"/>
    <n v="58.62"/>
    <x v="8"/>
    <x v="18"/>
    <x v="1767"/>
    <d v="2014-08-03T15:48:04"/>
  </r>
  <r>
    <x v="2"/>
    <x v="0"/>
    <s v="USD"/>
    <n v="1411824444"/>
    <n v="1406640444"/>
    <b v="1"/>
    <n v="15"/>
    <b v="0"/>
    <s v="photography/photobooks"/>
    <n v="3.7400000000000003E-2"/>
    <n v="12.47"/>
    <x v="8"/>
    <x v="18"/>
    <x v="1768"/>
    <d v="2014-09-27T13:27:24"/>
  </r>
  <r>
    <x v="2"/>
    <x v="0"/>
    <s v="USD"/>
    <n v="1421177959"/>
    <n v="1418585959"/>
    <b v="1"/>
    <n v="22"/>
    <b v="0"/>
    <s v="photography/photobooks"/>
    <n v="2.7E-2"/>
    <n v="49.14"/>
    <x v="8"/>
    <x v="18"/>
    <x v="1769"/>
    <d v="2015-01-13T19:39:19"/>
  </r>
  <r>
    <x v="2"/>
    <x v="0"/>
    <s v="USD"/>
    <n v="1413312194"/>
    <n v="1410288194"/>
    <b v="1"/>
    <n v="92"/>
    <b v="0"/>
    <s v="photography/photobooks"/>
    <n v="0.56510000000000005"/>
    <n v="150.5"/>
    <x v="8"/>
    <x v="18"/>
    <x v="1770"/>
    <d v="2014-10-14T18:43:14"/>
  </r>
  <r>
    <x v="2"/>
    <x v="1"/>
    <s v="GBP"/>
    <n v="1414107040"/>
    <n v="1411515040"/>
    <b v="1"/>
    <n v="25"/>
    <b v="0"/>
    <s v="photography/photobooks"/>
    <n v="0.21310000000000001"/>
    <n v="35.799999999999997"/>
    <x v="8"/>
    <x v="18"/>
    <x v="1771"/>
    <d v="2014-10-23T23:30:40"/>
  </r>
  <r>
    <x v="2"/>
    <x v="1"/>
    <s v="GBP"/>
    <n v="1404666836"/>
    <n v="1399482836"/>
    <b v="1"/>
    <n v="19"/>
    <b v="0"/>
    <s v="photography/photobooks"/>
    <n v="0.156"/>
    <n v="45.16"/>
    <x v="8"/>
    <x v="18"/>
    <x v="1772"/>
    <d v="2014-07-06T17:13:56"/>
  </r>
  <r>
    <x v="2"/>
    <x v="0"/>
    <s v="USD"/>
    <n v="1421691298"/>
    <n v="1417803298"/>
    <b v="1"/>
    <n v="19"/>
    <b v="0"/>
    <s v="photography/photobooks"/>
    <n v="6.2600000000000003E-2"/>
    <n v="98.79"/>
    <x v="8"/>
    <x v="18"/>
    <x v="1773"/>
    <d v="2015-01-19T18:14:58"/>
  </r>
  <r>
    <x v="2"/>
    <x v="0"/>
    <s v="USD"/>
    <n v="1417273140"/>
    <n v="1413609292"/>
    <b v="1"/>
    <n v="13"/>
    <b v="0"/>
    <s v="photography/photobooks"/>
    <n v="0.4592"/>
    <n v="88.31"/>
    <x v="8"/>
    <x v="18"/>
    <x v="1774"/>
    <d v="2014-11-29T14:59:00"/>
  </r>
  <r>
    <x v="2"/>
    <x v="0"/>
    <s v="USD"/>
    <n v="1414193160"/>
    <n v="1410305160"/>
    <b v="1"/>
    <n v="124"/>
    <b v="0"/>
    <s v="photography/photobooks"/>
    <n v="0.65100000000000002"/>
    <n v="170.63"/>
    <x v="8"/>
    <x v="18"/>
    <x v="1775"/>
    <d v="2014-10-24T23:26:00"/>
  </r>
  <r>
    <x v="2"/>
    <x v="1"/>
    <s v="GBP"/>
    <n v="1414623471"/>
    <n v="1411513071"/>
    <b v="1"/>
    <n v="4"/>
    <b v="0"/>
    <s v="photography/photobooks"/>
    <n v="6.7000000000000004E-2"/>
    <n v="83.75"/>
    <x v="8"/>
    <x v="18"/>
    <x v="1776"/>
    <d v="2014-10-29T22:57:51"/>
  </r>
  <r>
    <x v="2"/>
    <x v="9"/>
    <s v="EUR"/>
    <n v="1424421253"/>
    <n v="1421829253"/>
    <b v="1"/>
    <n v="10"/>
    <b v="0"/>
    <s v="photography/photobooks"/>
    <n v="0.1356"/>
    <n v="65.099999999999994"/>
    <x v="8"/>
    <x v="18"/>
    <x v="1777"/>
    <d v="2015-02-20T08:34:13"/>
  </r>
  <r>
    <x v="2"/>
    <x v="0"/>
    <s v="USD"/>
    <n v="1427485395"/>
    <n v="1423600995"/>
    <b v="1"/>
    <n v="15"/>
    <b v="0"/>
    <s v="photography/photobooks"/>
    <n v="1.9900000000000001E-2"/>
    <n v="66.33"/>
    <x v="8"/>
    <x v="18"/>
    <x v="1778"/>
    <d v="2015-03-27T19:43:15"/>
  </r>
  <r>
    <x v="2"/>
    <x v="0"/>
    <s v="USD"/>
    <n v="1472834180"/>
    <n v="1470242180"/>
    <b v="1"/>
    <n v="38"/>
    <b v="0"/>
    <s v="photography/photobooks"/>
    <n v="0.3624"/>
    <n v="104.89"/>
    <x v="8"/>
    <x v="18"/>
    <x v="1779"/>
    <d v="2016-09-02T16:36:20"/>
  </r>
  <r>
    <x v="2"/>
    <x v="0"/>
    <s v="USD"/>
    <n v="1467469510"/>
    <n v="1462285510"/>
    <b v="1"/>
    <n v="152"/>
    <b v="0"/>
    <s v="photography/photobooks"/>
    <n v="0.39739999999999998"/>
    <n v="78.44"/>
    <x v="8"/>
    <x v="18"/>
    <x v="1780"/>
    <d v="2016-07-02T14:25:10"/>
  </r>
  <r>
    <x v="2"/>
    <x v="0"/>
    <s v="USD"/>
    <n v="1473950945"/>
    <n v="1471272545"/>
    <b v="1"/>
    <n v="24"/>
    <b v="0"/>
    <s v="photography/photobooks"/>
    <n v="0.2576"/>
    <n v="59.04"/>
    <x v="8"/>
    <x v="18"/>
    <x v="1781"/>
    <d v="2016-09-15T14:49:05"/>
  </r>
  <r>
    <x v="2"/>
    <x v="0"/>
    <s v="USD"/>
    <n v="1456062489"/>
    <n v="1453211289"/>
    <b v="1"/>
    <n v="76"/>
    <b v="0"/>
    <s v="photography/photobooks"/>
    <n v="0.15490000000000001"/>
    <n v="71.34"/>
    <x v="8"/>
    <x v="18"/>
    <x v="1782"/>
    <d v="2016-02-21T13:48:09"/>
  </r>
  <r>
    <x v="2"/>
    <x v="0"/>
    <s v="USD"/>
    <n v="1432248478"/>
    <n v="1429656478"/>
    <b v="1"/>
    <n v="185"/>
    <b v="0"/>
    <s v="photography/photobooks"/>
    <n v="0.2369"/>
    <n v="51.23"/>
    <x v="8"/>
    <x v="18"/>
    <x v="1783"/>
    <d v="2015-05-21T22:47:58"/>
  </r>
  <r>
    <x v="2"/>
    <x v="0"/>
    <s v="USD"/>
    <n v="1422674700"/>
    <n v="1419954240"/>
    <b v="1"/>
    <n v="33"/>
    <b v="0"/>
    <s v="photography/photobooks"/>
    <n v="0.39760000000000001"/>
    <n v="60.24"/>
    <x v="8"/>
    <x v="18"/>
    <x v="1784"/>
    <d v="2015-01-31T03:25:00"/>
  </r>
  <r>
    <x v="2"/>
    <x v="0"/>
    <s v="USD"/>
    <n v="1413417600"/>
    <n v="1410750855"/>
    <b v="1"/>
    <n v="108"/>
    <b v="0"/>
    <s v="photography/photobooks"/>
    <n v="0.20219999999999999"/>
    <n v="44.94"/>
    <x v="8"/>
    <x v="18"/>
    <x v="1785"/>
    <d v="2014-10-16T00:00:00"/>
  </r>
  <r>
    <x v="2"/>
    <x v="9"/>
    <s v="EUR"/>
    <n v="1418649177"/>
    <n v="1416057177"/>
    <b v="1"/>
    <n v="29"/>
    <b v="0"/>
    <s v="photography/photobooks"/>
    <n v="0.4763"/>
    <n v="31.21"/>
    <x v="8"/>
    <x v="18"/>
    <x v="1786"/>
    <d v="2014-12-15T13:12:57"/>
  </r>
  <r>
    <x v="2"/>
    <x v="0"/>
    <s v="USD"/>
    <n v="1428158637"/>
    <n v="1425570237"/>
    <b v="1"/>
    <n v="24"/>
    <b v="0"/>
    <s v="photography/photobooks"/>
    <n v="0.15329999999999999"/>
    <n v="63.88"/>
    <x v="8"/>
    <x v="18"/>
    <x v="1787"/>
    <d v="2015-04-04T14:43:57"/>
  </r>
  <r>
    <x v="2"/>
    <x v="1"/>
    <s v="GBP"/>
    <n v="1414795542"/>
    <n v="1412203542"/>
    <b v="1"/>
    <n v="4"/>
    <b v="0"/>
    <s v="photography/photobooks"/>
    <n v="1.38E-2"/>
    <n v="19"/>
    <x v="8"/>
    <x v="18"/>
    <x v="1788"/>
    <d v="2014-10-31T22:45:42"/>
  </r>
  <r>
    <x v="2"/>
    <x v="0"/>
    <s v="USD"/>
    <n v="1421042403"/>
    <n v="1415858403"/>
    <b v="1"/>
    <n v="4"/>
    <b v="0"/>
    <s v="photography/photobooks"/>
    <n v="5.0000000000000001E-3"/>
    <n v="10"/>
    <x v="8"/>
    <x v="18"/>
    <x v="1789"/>
    <d v="2015-01-12T06:00:03"/>
  </r>
  <r>
    <x v="2"/>
    <x v="0"/>
    <s v="USD"/>
    <n v="1423152678"/>
    <n v="1420560678"/>
    <b v="1"/>
    <n v="15"/>
    <b v="0"/>
    <s v="photography/photobooks"/>
    <n v="4.9599999999999998E-2"/>
    <n v="109.07"/>
    <x v="8"/>
    <x v="18"/>
    <x v="1790"/>
    <d v="2015-02-05T16:11:18"/>
  </r>
  <r>
    <x v="2"/>
    <x v="1"/>
    <s v="GBP"/>
    <n v="1422553565"/>
    <n v="1417369565"/>
    <b v="1"/>
    <n v="4"/>
    <b v="0"/>
    <s v="photography/photobooks"/>
    <n v="3.5700000000000003E-2"/>
    <n v="26.75"/>
    <x v="8"/>
    <x v="18"/>
    <x v="1791"/>
    <d v="2015-01-29T17:46:05"/>
  </r>
  <r>
    <x v="2"/>
    <x v="0"/>
    <s v="USD"/>
    <n v="1439189940"/>
    <n v="1435970682"/>
    <b v="1"/>
    <n v="139"/>
    <b v="0"/>
    <s v="photography/photobooks"/>
    <n v="0.61119999999999997"/>
    <n v="109.94"/>
    <x v="8"/>
    <x v="18"/>
    <x v="1792"/>
    <d v="2015-08-10T06:59:00"/>
  </r>
  <r>
    <x v="2"/>
    <x v="2"/>
    <s v="AUD"/>
    <n v="1417127040"/>
    <n v="1414531440"/>
    <b v="1"/>
    <n v="2"/>
    <b v="0"/>
    <s v="photography/photobooks"/>
    <n v="1.3299999999999999E-2"/>
    <n v="20"/>
    <x v="8"/>
    <x v="18"/>
    <x v="1793"/>
    <d v="2014-11-27T22:24:00"/>
  </r>
  <r>
    <x v="2"/>
    <x v="0"/>
    <s v="USD"/>
    <n v="1423660422"/>
    <n v="1420636422"/>
    <b v="1"/>
    <n v="18"/>
    <b v="0"/>
    <s v="photography/photobooks"/>
    <n v="0.1108"/>
    <n v="55.39"/>
    <x v="8"/>
    <x v="18"/>
    <x v="1794"/>
    <d v="2015-02-11T13:13:42"/>
  </r>
  <r>
    <x v="2"/>
    <x v="12"/>
    <s v="EUR"/>
    <n v="1476460800"/>
    <n v="1473922541"/>
    <b v="1"/>
    <n v="81"/>
    <b v="0"/>
    <s v="photography/photobooks"/>
    <n v="0.38740000000000002"/>
    <n v="133.9"/>
    <x v="8"/>
    <x v="18"/>
    <x v="1795"/>
    <d v="2016-10-14T16:00:00"/>
  </r>
  <r>
    <x v="2"/>
    <x v="1"/>
    <s v="GBP"/>
    <n v="1469356366"/>
    <n v="1464172366"/>
    <b v="1"/>
    <n v="86"/>
    <b v="0"/>
    <s v="photography/photobooks"/>
    <n v="0.2205"/>
    <n v="48.72"/>
    <x v="8"/>
    <x v="18"/>
    <x v="1796"/>
    <d v="2016-07-24T10:32:46"/>
  </r>
  <r>
    <x v="2"/>
    <x v="0"/>
    <s v="USD"/>
    <n v="1481809189"/>
    <n v="1479217189"/>
    <b v="1"/>
    <n v="140"/>
    <b v="0"/>
    <s v="photography/photobooks"/>
    <n v="0.67549999999999999"/>
    <n v="48.25"/>
    <x v="8"/>
    <x v="18"/>
    <x v="1797"/>
    <d v="2016-12-15T13:39:49"/>
  </r>
  <r>
    <x v="2"/>
    <x v="0"/>
    <s v="USD"/>
    <n v="1454572233"/>
    <n v="1449388233"/>
    <b v="1"/>
    <n v="37"/>
    <b v="0"/>
    <s v="photography/photobooks"/>
    <n v="0.13639999999999999"/>
    <n v="58.97"/>
    <x v="8"/>
    <x v="18"/>
    <x v="1798"/>
    <d v="2016-02-04T07:50:33"/>
  </r>
  <r>
    <x v="2"/>
    <x v="1"/>
    <s v="GBP"/>
    <n v="1415740408"/>
    <n v="1414008808"/>
    <b v="1"/>
    <n v="6"/>
    <b v="0"/>
    <s v="photography/photobooks"/>
    <n v="1.7500000000000002E-2"/>
    <n v="11.64"/>
    <x v="8"/>
    <x v="18"/>
    <x v="1799"/>
    <d v="2014-11-11T21:13:28"/>
  </r>
  <r>
    <x v="2"/>
    <x v="1"/>
    <s v="GBP"/>
    <n v="1476109970"/>
    <n v="1473517970"/>
    <b v="1"/>
    <n v="113"/>
    <b v="0"/>
    <s v="photography/photobooks"/>
    <n v="0.20449999999999999"/>
    <n v="83.72"/>
    <x v="8"/>
    <x v="18"/>
    <x v="1800"/>
    <d v="2016-10-10T14:32:50"/>
  </r>
  <r>
    <x v="2"/>
    <x v="1"/>
    <s v="GBP"/>
    <n v="1450181400"/>
    <n v="1447429868"/>
    <b v="1"/>
    <n v="37"/>
    <b v="0"/>
    <s v="photography/photobooks"/>
    <n v="0.13850000000000001"/>
    <n v="63.65"/>
    <x v="8"/>
    <x v="18"/>
    <x v="1801"/>
    <d v="2015-12-15T12:10:00"/>
  </r>
  <r>
    <x v="2"/>
    <x v="12"/>
    <s v="EUR"/>
    <n v="1435442340"/>
    <n v="1433416830"/>
    <b v="1"/>
    <n v="18"/>
    <b v="0"/>
    <s v="photography/photobooks"/>
    <n v="0.4849"/>
    <n v="94.28"/>
    <x v="8"/>
    <x v="18"/>
    <x v="1802"/>
    <d v="2015-06-27T21:59:00"/>
  </r>
  <r>
    <x v="2"/>
    <x v="0"/>
    <s v="USD"/>
    <n v="1423878182"/>
    <n v="1421199782"/>
    <b v="1"/>
    <n v="75"/>
    <b v="0"/>
    <s v="photography/photobooks"/>
    <n v="0.308"/>
    <n v="71.87"/>
    <x v="8"/>
    <x v="18"/>
    <x v="1803"/>
    <d v="2015-02-14T01:43:02"/>
  </r>
  <r>
    <x v="2"/>
    <x v="0"/>
    <s v="USD"/>
    <n v="1447521404"/>
    <n v="1444061804"/>
    <b v="1"/>
    <n v="52"/>
    <b v="0"/>
    <s v="photography/photobooks"/>
    <n v="0.35170000000000001"/>
    <n v="104.85"/>
    <x v="8"/>
    <x v="18"/>
    <x v="1804"/>
    <d v="2015-11-14T17:16:44"/>
  </r>
  <r>
    <x v="2"/>
    <x v="12"/>
    <s v="EUR"/>
    <n v="1443808800"/>
    <n v="1441048658"/>
    <b v="1"/>
    <n v="122"/>
    <b v="0"/>
    <s v="photography/photobooks"/>
    <n v="0.36399999999999999"/>
    <n v="67.14"/>
    <x v="8"/>
    <x v="18"/>
    <x v="1805"/>
    <d v="2015-10-02T18:00:00"/>
  </r>
  <r>
    <x v="2"/>
    <x v="1"/>
    <s v="GBP"/>
    <n v="1412090349"/>
    <n v="1409066349"/>
    <b v="1"/>
    <n v="8"/>
    <b v="0"/>
    <s v="photography/photobooks"/>
    <n v="2.9600000000000001E-2"/>
    <n v="73.88"/>
    <x v="8"/>
    <x v="18"/>
    <x v="1806"/>
    <d v="2014-09-30T15:19:09"/>
  </r>
  <r>
    <x v="2"/>
    <x v="0"/>
    <s v="USD"/>
    <n v="1411868313"/>
    <n v="1409276313"/>
    <b v="1"/>
    <n v="8"/>
    <b v="0"/>
    <s v="photography/photobooks"/>
    <n v="0.1106"/>
    <n v="69.13"/>
    <x v="8"/>
    <x v="18"/>
    <x v="1807"/>
    <d v="2014-09-28T01:38:33"/>
  </r>
  <r>
    <x v="2"/>
    <x v="0"/>
    <s v="USD"/>
    <n v="1486830030"/>
    <n v="1483806030"/>
    <b v="1"/>
    <n v="96"/>
    <b v="0"/>
    <s v="photography/photobooks"/>
    <n v="0.41410000000000002"/>
    <n v="120.77"/>
    <x v="8"/>
    <x v="18"/>
    <x v="1808"/>
    <d v="2017-02-11T16:20:30"/>
  </r>
  <r>
    <x v="2"/>
    <x v="5"/>
    <s v="CAD"/>
    <n v="1425246439"/>
    <n v="1422222439"/>
    <b v="1"/>
    <n v="9"/>
    <b v="0"/>
    <s v="photography/photobooks"/>
    <n v="0.1086"/>
    <n v="42.22"/>
    <x v="8"/>
    <x v="18"/>
    <x v="1809"/>
    <d v="2015-03-01T21:47:19"/>
  </r>
  <r>
    <x v="2"/>
    <x v="0"/>
    <s v="USD"/>
    <n v="1408657826"/>
    <n v="1407621026"/>
    <b v="0"/>
    <n v="2"/>
    <b v="0"/>
    <s v="photography/photobooks"/>
    <n v="3.3300000000000003E-2"/>
    <n v="7.5"/>
    <x v="8"/>
    <x v="18"/>
    <x v="1810"/>
    <d v="2014-08-21T21:50:26"/>
  </r>
  <r>
    <x v="2"/>
    <x v="0"/>
    <s v="USD"/>
    <n v="1414123200"/>
    <n v="1408962270"/>
    <b v="0"/>
    <n v="26"/>
    <b v="0"/>
    <s v="photography/photobooks"/>
    <n v="6.9999999999999999E-4"/>
    <n v="1.54"/>
    <x v="8"/>
    <x v="18"/>
    <x v="1811"/>
    <d v="2014-10-24T04:00:00"/>
  </r>
  <r>
    <x v="2"/>
    <x v="1"/>
    <s v="GBP"/>
    <n v="1467531536"/>
    <n v="1464939536"/>
    <b v="0"/>
    <n v="23"/>
    <b v="0"/>
    <s v="photography/photobooks"/>
    <n v="0.1331"/>
    <n v="37.61"/>
    <x v="8"/>
    <x v="18"/>
    <x v="1812"/>
    <d v="2016-07-03T07:38:56"/>
  </r>
  <r>
    <x v="2"/>
    <x v="1"/>
    <s v="GBP"/>
    <n v="1407532812"/>
    <n v="1404940812"/>
    <b v="0"/>
    <n v="0"/>
    <b v="0"/>
    <s v="photography/photobooks"/>
    <n v="0"/>
    <n v="0"/>
    <x v="8"/>
    <x v="18"/>
    <x v="1813"/>
    <d v="2014-08-08T21:20:12"/>
  </r>
  <r>
    <x v="2"/>
    <x v="1"/>
    <s v="GBP"/>
    <n v="1425108736"/>
    <n v="1422516736"/>
    <b v="0"/>
    <n v="140"/>
    <b v="0"/>
    <s v="photography/photobooks"/>
    <n v="0.49180000000000001"/>
    <n v="42.16"/>
    <x v="8"/>
    <x v="18"/>
    <x v="1814"/>
    <d v="2015-02-28T07:32:16"/>
  </r>
  <r>
    <x v="2"/>
    <x v="0"/>
    <s v="USD"/>
    <n v="1435787137"/>
    <n v="1434577537"/>
    <b v="0"/>
    <n v="0"/>
    <b v="0"/>
    <s v="photography/photobooks"/>
    <n v="0"/>
    <n v="0"/>
    <x v="8"/>
    <x v="18"/>
    <x v="1815"/>
    <d v="2015-07-01T21:45:37"/>
  </r>
  <r>
    <x v="2"/>
    <x v="16"/>
    <s v="CHF"/>
    <n v="1469473200"/>
    <n v="1467061303"/>
    <b v="0"/>
    <n v="6"/>
    <b v="0"/>
    <s v="photography/photobooks"/>
    <n v="2.0400000000000001E-2"/>
    <n v="84.83"/>
    <x v="8"/>
    <x v="18"/>
    <x v="1816"/>
    <d v="2016-07-25T19:00:00"/>
  </r>
  <r>
    <x v="2"/>
    <x v="0"/>
    <s v="USD"/>
    <n v="1485759540"/>
    <n v="1480607607"/>
    <b v="0"/>
    <n v="100"/>
    <b v="0"/>
    <s v="photography/photobooks"/>
    <n v="0.52329999999999999"/>
    <n v="94.19"/>
    <x v="8"/>
    <x v="18"/>
    <x v="1817"/>
    <d v="2017-01-30T06:59:00"/>
  </r>
  <r>
    <x v="2"/>
    <x v="0"/>
    <s v="USD"/>
    <n v="1428035850"/>
    <n v="1425447450"/>
    <b v="0"/>
    <n v="0"/>
    <b v="0"/>
    <s v="photography/photobooks"/>
    <n v="0"/>
    <n v="0"/>
    <x v="8"/>
    <x v="18"/>
    <x v="1818"/>
    <d v="2015-04-03T04:37:30"/>
  </r>
  <r>
    <x v="2"/>
    <x v="0"/>
    <s v="USD"/>
    <n v="1406743396"/>
    <n v="1404151396"/>
    <b v="0"/>
    <n v="4"/>
    <b v="0"/>
    <s v="photography/photobooks"/>
    <n v="2.0799999999999999E-2"/>
    <n v="6.25"/>
    <x v="8"/>
    <x v="18"/>
    <x v="1819"/>
    <d v="2014-07-30T18:03:16"/>
  </r>
  <r>
    <x v="2"/>
    <x v="0"/>
    <s v="USD"/>
    <n v="1427850090"/>
    <n v="1425261690"/>
    <b v="0"/>
    <n v="8"/>
    <b v="0"/>
    <s v="photography/photobooks"/>
    <n v="6.5699999999999995E-2"/>
    <n v="213.38"/>
    <x v="8"/>
    <x v="18"/>
    <x v="1820"/>
    <d v="2015-04-01T01:01:30"/>
  </r>
  <r>
    <x v="0"/>
    <x v="0"/>
    <s v="USD"/>
    <n v="1330760367"/>
    <n v="1326872367"/>
    <b v="0"/>
    <n v="57"/>
    <b v="1"/>
    <s v="music/rock"/>
    <n v="1.3489"/>
    <n v="59.16"/>
    <x v="4"/>
    <x v="11"/>
    <x v="1821"/>
    <d v="2012-03-03T07:39:27"/>
  </r>
  <r>
    <x v="0"/>
    <x v="5"/>
    <s v="CAD"/>
    <n v="1391194860"/>
    <n v="1388084862"/>
    <b v="0"/>
    <n v="11"/>
    <b v="1"/>
    <s v="music/rock"/>
    <n v="1"/>
    <n v="27.27"/>
    <x v="4"/>
    <x v="11"/>
    <x v="1822"/>
    <d v="2014-01-31T19:01:00"/>
  </r>
  <r>
    <x v="0"/>
    <x v="0"/>
    <s v="USD"/>
    <n v="1351095976"/>
    <n v="1348503976"/>
    <b v="0"/>
    <n v="33"/>
    <b v="1"/>
    <s v="music/rock"/>
    <n v="1.1586000000000001"/>
    <n v="24.58"/>
    <x v="4"/>
    <x v="11"/>
    <x v="1823"/>
    <d v="2012-10-24T16:26:16"/>
  </r>
  <r>
    <x v="0"/>
    <x v="0"/>
    <s v="USD"/>
    <n v="1389146880"/>
    <n v="1387403967"/>
    <b v="0"/>
    <n v="40"/>
    <b v="1"/>
    <s v="music/rock"/>
    <n v="1.0006999999999999"/>
    <n v="75.05"/>
    <x v="4"/>
    <x v="11"/>
    <x v="1824"/>
    <d v="2014-01-08T02:08:00"/>
  </r>
  <r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x v="0"/>
    <x v="0"/>
    <s v="USD"/>
    <n v="1392675017"/>
    <n v="1390083017"/>
    <b v="0"/>
    <n v="38"/>
    <b v="1"/>
    <s v="music/rock"/>
    <n v="1.01"/>
    <n v="53.16"/>
    <x v="4"/>
    <x v="11"/>
    <x v="1826"/>
    <d v="2014-02-17T22:10:17"/>
  </r>
  <r>
    <x v="0"/>
    <x v="0"/>
    <s v="USD"/>
    <n v="1299138561"/>
    <n v="1294818561"/>
    <b v="0"/>
    <n v="96"/>
    <b v="1"/>
    <s v="music/rock"/>
    <n v="1.0065999999999999"/>
    <n v="83.89"/>
    <x v="4"/>
    <x v="11"/>
    <x v="1827"/>
    <d v="2011-03-03T07:49:21"/>
  </r>
  <r>
    <x v="0"/>
    <x v="0"/>
    <s v="USD"/>
    <n v="1399672800"/>
    <n v="1396906530"/>
    <b v="0"/>
    <n v="48"/>
    <b v="1"/>
    <s v="music/rock"/>
    <n v="1.0016"/>
    <n v="417.33"/>
    <x v="4"/>
    <x v="11"/>
    <x v="1828"/>
    <d v="2014-05-09T22:00:00"/>
  </r>
  <r>
    <x v="0"/>
    <x v="0"/>
    <s v="USD"/>
    <n v="1295647200"/>
    <n v="1291428371"/>
    <b v="0"/>
    <n v="33"/>
    <b v="1"/>
    <s v="music/rock"/>
    <n v="1.6668000000000001"/>
    <n v="75.77"/>
    <x v="4"/>
    <x v="11"/>
    <x v="1829"/>
    <d v="2011-01-21T22:00:00"/>
  </r>
  <r>
    <x v="0"/>
    <x v="0"/>
    <s v="USD"/>
    <n v="1393259107"/>
    <n v="1390667107"/>
    <b v="0"/>
    <n v="226"/>
    <b v="1"/>
    <s v="music/rock"/>
    <n v="1.0153000000000001"/>
    <n v="67.39"/>
    <x v="4"/>
    <x v="11"/>
    <x v="1830"/>
    <d v="2014-02-24T16:25:07"/>
  </r>
  <r>
    <x v="0"/>
    <x v="0"/>
    <s v="USD"/>
    <n v="1336866863"/>
    <n v="1335570863"/>
    <b v="0"/>
    <n v="14"/>
    <b v="1"/>
    <s v="music/rock"/>
    <n v="1.03"/>
    <n v="73.569999999999993"/>
    <x v="4"/>
    <x v="11"/>
    <x v="1831"/>
    <d v="2012-05-12T23:54:23"/>
  </r>
  <r>
    <x v="0"/>
    <x v="0"/>
    <s v="USD"/>
    <n v="1299243427"/>
    <n v="1296651427"/>
    <b v="0"/>
    <n v="20"/>
    <b v="1"/>
    <s v="music/rock"/>
    <n v="1.4286000000000001"/>
    <n v="25"/>
    <x v="4"/>
    <x v="11"/>
    <x v="1832"/>
    <d v="2011-03-04T12:57:07"/>
  </r>
  <r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x v="0"/>
    <x v="0"/>
    <s v="USD"/>
    <n v="1422140895"/>
    <n v="1418684895"/>
    <b v="0"/>
    <n v="90"/>
    <b v="1"/>
    <s v="music/rock"/>
    <n v="1.1805000000000001"/>
    <n v="131.16999999999999"/>
    <x v="4"/>
    <x v="11"/>
    <x v="1834"/>
    <d v="2015-01-24T23:08:15"/>
  </r>
  <r>
    <x v="0"/>
    <x v="1"/>
    <s v="GBP"/>
    <n v="1459439471"/>
    <n v="1456851071"/>
    <b v="0"/>
    <n v="11"/>
    <b v="1"/>
    <s v="music/rock"/>
    <n v="1.04"/>
    <n v="47.27"/>
    <x v="4"/>
    <x v="11"/>
    <x v="1835"/>
    <d v="2016-03-31T15:51:11"/>
  </r>
  <r>
    <x v="0"/>
    <x v="0"/>
    <s v="USD"/>
    <n v="1361129129"/>
    <n v="1359660329"/>
    <b v="0"/>
    <n v="55"/>
    <b v="1"/>
    <s v="music/rock"/>
    <n v="2.0034000000000001"/>
    <n v="182.13"/>
    <x v="4"/>
    <x v="11"/>
    <x v="1836"/>
    <d v="2013-02-17T19:25:29"/>
  </r>
  <r>
    <x v="0"/>
    <x v="0"/>
    <s v="USD"/>
    <n v="1332029335"/>
    <n v="1326848935"/>
    <b v="0"/>
    <n v="30"/>
    <b v="1"/>
    <s v="music/rock"/>
    <n v="3.0682999999999998"/>
    <n v="61.37"/>
    <x v="4"/>
    <x v="11"/>
    <x v="1837"/>
    <d v="2012-03-18T00:08:55"/>
  </r>
  <r>
    <x v="0"/>
    <x v="0"/>
    <s v="USD"/>
    <n v="1317438000"/>
    <n v="1314989557"/>
    <b v="0"/>
    <n v="28"/>
    <b v="1"/>
    <s v="music/rock"/>
    <n v="1.0015000000000001"/>
    <n v="35.770000000000003"/>
    <x v="4"/>
    <x v="11"/>
    <x v="1838"/>
    <d v="2011-10-01T03:00:00"/>
  </r>
  <r>
    <x v="0"/>
    <x v="0"/>
    <s v="USD"/>
    <n v="1475342382"/>
    <n v="1472750382"/>
    <b v="0"/>
    <n v="45"/>
    <b v="1"/>
    <s v="music/rock"/>
    <n v="2.0529999999999999"/>
    <n v="45.62"/>
    <x v="4"/>
    <x v="11"/>
    <x v="1839"/>
    <d v="2016-10-01T17:19:42"/>
  </r>
  <r>
    <x v="0"/>
    <x v="0"/>
    <s v="USD"/>
    <n v="1367902740"/>
    <n v="1366251510"/>
    <b v="0"/>
    <n v="13"/>
    <b v="1"/>
    <s v="music/rock"/>
    <n v="1.0889"/>
    <n v="75.38"/>
    <x v="4"/>
    <x v="11"/>
    <x v="1840"/>
    <d v="2013-05-07T04:59:00"/>
  </r>
  <r>
    <x v="0"/>
    <x v="0"/>
    <s v="USD"/>
    <n v="1400561940"/>
    <n v="1397679445"/>
    <b v="0"/>
    <n v="40"/>
    <b v="1"/>
    <s v="music/rock"/>
    <n v="1.0175000000000001"/>
    <n v="50.88"/>
    <x v="4"/>
    <x v="11"/>
    <x v="1841"/>
    <d v="2014-05-20T04:59:00"/>
  </r>
  <r>
    <x v="0"/>
    <x v="0"/>
    <s v="USD"/>
    <n v="1425275940"/>
    <n v="1422371381"/>
    <b v="0"/>
    <n v="21"/>
    <b v="1"/>
    <s v="music/rock"/>
    <n v="1.2524999999999999"/>
    <n v="119.29"/>
    <x v="4"/>
    <x v="11"/>
    <x v="1842"/>
    <d v="2015-03-02T05:59:00"/>
  </r>
  <r>
    <x v="0"/>
    <x v="0"/>
    <s v="USD"/>
    <n v="1298245954"/>
    <n v="1295653954"/>
    <b v="0"/>
    <n v="134"/>
    <b v="1"/>
    <s v="music/rock"/>
    <n v="1.2401"/>
    <n v="92.54"/>
    <x v="4"/>
    <x v="11"/>
    <x v="1843"/>
    <d v="2011-02-20T23:52:34"/>
  </r>
  <r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x v="0"/>
    <x v="0"/>
    <s v="USD"/>
    <n v="1466139300"/>
    <n v="1464854398"/>
    <b v="0"/>
    <n v="19"/>
    <b v="1"/>
    <s v="music/rock"/>
    <n v="1"/>
    <n v="52.63"/>
    <x v="4"/>
    <x v="11"/>
    <x v="1845"/>
    <d v="2016-06-17T04:55:00"/>
  </r>
  <r>
    <x v="0"/>
    <x v="0"/>
    <s v="USD"/>
    <n v="1355585777"/>
    <n v="1352993777"/>
    <b v="0"/>
    <n v="209"/>
    <b v="1"/>
    <s v="music/rock"/>
    <n v="1.3793"/>
    <n v="98.99"/>
    <x v="4"/>
    <x v="11"/>
    <x v="1846"/>
    <d v="2012-12-15T15:36:17"/>
  </r>
  <r>
    <x v="0"/>
    <x v="0"/>
    <s v="USD"/>
    <n v="1429594832"/>
    <n v="1427780432"/>
    <b v="0"/>
    <n v="38"/>
    <b v="1"/>
    <s v="music/rock"/>
    <n v="1.2088000000000001"/>
    <n v="79.53"/>
    <x v="4"/>
    <x v="11"/>
    <x v="1847"/>
    <d v="2015-04-21T05:40:32"/>
  </r>
  <r>
    <x v="0"/>
    <x v="0"/>
    <s v="USD"/>
    <n v="1312095540"/>
    <n v="1306608888"/>
    <b v="0"/>
    <n v="24"/>
    <b v="1"/>
    <s v="music/rock"/>
    <n v="1.0737000000000001"/>
    <n v="134.21"/>
    <x v="4"/>
    <x v="11"/>
    <x v="1848"/>
    <d v="2011-07-31T06:59:00"/>
  </r>
  <r>
    <x v="0"/>
    <x v="0"/>
    <s v="USD"/>
    <n v="1350505059"/>
    <n v="1347913059"/>
    <b v="0"/>
    <n v="8"/>
    <b v="1"/>
    <s v="music/rock"/>
    <n v="1.0033000000000001"/>
    <n v="37.630000000000003"/>
    <x v="4"/>
    <x v="11"/>
    <x v="1849"/>
    <d v="2012-10-17T20:17:39"/>
  </r>
  <r>
    <x v="0"/>
    <x v="0"/>
    <s v="USD"/>
    <n v="1405033300"/>
    <n v="1402441300"/>
    <b v="0"/>
    <n v="179"/>
    <b v="1"/>
    <s v="music/rock"/>
    <n v="1.0152000000000001"/>
    <n v="51.04"/>
    <x v="4"/>
    <x v="11"/>
    <x v="1850"/>
    <d v="2014-07-10T23:01:40"/>
  </r>
  <r>
    <x v="0"/>
    <x v="0"/>
    <s v="USD"/>
    <n v="1406509200"/>
    <n v="1404769538"/>
    <b v="0"/>
    <n v="26"/>
    <b v="1"/>
    <s v="music/rock"/>
    <n v="1.0007999999999999"/>
    <n v="50.04"/>
    <x v="4"/>
    <x v="11"/>
    <x v="1851"/>
    <d v="2014-07-28T01:00:00"/>
  </r>
  <r>
    <x v="0"/>
    <x v="0"/>
    <s v="USD"/>
    <n v="1429920000"/>
    <n v="1426703452"/>
    <b v="0"/>
    <n v="131"/>
    <b v="1"/>
    <s v="music/rock"/>
    <n v="1.1697"/>
    <n v="133.93"/>
    <x v="4"/>
    <x v="11"/>
    <x v="1852"/>
    <d v="2015-04-25T00:00:00"/>
  </r>
  <r>
    <x v="0"/>
    <x v="0"/>
    <s v="USD"/>
    <n v="1352860017"/>
    <n v="1348536417"/>
    <b v="0"/>
    <n v="14"/>
    <b v="1"/>
    <s v="music/rock"/>
    <n v="1.0187999999999999"/>
    <n v="58.21"/>
    <x v="4"/>
    <x v="11"/>
    <x v="1853"/>
    <d v="2012-11-14T02:26:57"/>
  </r>
  <r>
    <x v="0"/>
    <x v="0"/>
    <s v="USD"/>
    <n v="1369355437"/>
    <n v="1366763437"/>
    <b v="0"/>
    <n v="174"/>
    <b v="1"/>
    <s v="music/rock"/>
    <n v="1.0212000000000001"/>
    <n v="88.04"/>
    <x v="4"/>
    <x v="11"/>
    <x v="1854"/>
    <d v="2013-05-24T00:30:37"/>
  </r>
  <r>
    <x v="0"/>
    <x v="5"/>
    <s v="CAD"/>
    <n v="1389012940"/>
    <n v="1385124940"/>
    <b v="0"/>
    <n v="191"/>
    <b v="1"/>
    <s v="music/rock"/>
    <n v="1.5406"/>
    <n v="70.58"/>
    <x v="4"/>
    <x v="11"/>
    <x v="1855"/>
    <d v="2014-01-06T12:55:40"/>
  </r>
  <r>
    <x v="0"/>
    <x v="0"/>
    <s v="USD"/>
    <n v="1405715472"/>
    <n v="1403901072"/>
    <b v="0"/>
    <n v="38"/>
    <b v="1"/>
    <s v="music/rock"/>
    <n v="1.0125"/>
    <n v="53.29"/>
    <x v="4"/>
    <x v="11"/>
    <x v="1856"/>
    <d v="2014-07-18T20:31:12"/>
  </r>
  <r>
    <x v="0"/>
    <x v="0"/>
    <s v="USD"/>
    <n v="1410546413"/>
    <n v="1407954413"/>
    <b v="0"/>
    <n v="22"/>
    <b v="1"/>
    <s v="music/rock"/>
    <n v="1"/>
    <n v="136.36000000000001"/>
    <x v="4"/>
    <x v="11"/>
    <x v="1857"/>
    <d v="2014-09-12T18:26:53"/>
  </r>
  <r>
    <x v="0"/>
    <x v="0"/>
    <s v="USD"/>
    <n v="1324014521"/>
    <n v="1318826921"/>
    <b v="0"/>
    <n v="149"/>
    <b v="1"/>
    <s v="music/rock"/>
    <n v="1.0874999999999999"/>
    <n v="40.549999999999997"/>
    <x v="4"/>
    <x v="11"/>
    <x v="1858"/>
    <d v="2011-12-16T05:48:41"/>
  </r>
  <r>
    <x v="0"/>
    <x v="0"/>
    <s v="USD"/>
    <n v="1316716129"/>
    <n v="1314124129"/>
    <b v="0"/>
    <n v="56"/>
    <b v="1"/>
    <s v="music/rock"/>
    <n v="1.3183"/>
    <n v="70.63"/>
    <x v="4"/>
    <x v="11"/>
    <x v="1859"/>
    <d v="2011-09-22T18:28:49"/>
  </r>
  <r>
    <x v="0"/>
    <x v="0"/>
    <s v="USD"/>
    <n v="1391706084"/>
    <n v="1389891684"/>
    <b v="0"/>
    <n v="19"/>
    <b v="1"/>
    <s v="music/rock"/>
    <n v="1.3347"/>
    <n v="52.68"/>
    <x v="4"/>
    <x v="11"/>
    <x v="1860"/>
    <d v="2014-02-06T17:01:24"/>
  </r>
  <r>
    <x v="2"/>
    <x v="1"/>
    <s v="GBP"/>
    <n v="1422256341"/>
    <n v="1419664341"/>
    <b v="0"/>
    <n v="0"/>
    <b v="0"/>
    <s v="games/mobile games"/>
    <n v="0"/>
    <n v="0"/>
    <x v="6"/>
    <x v="16"/>
    <x v="1861"/>
    <d v="2015-01-26T07:12:21"/>
  </r>
  <r>
    <x v="2"/>
    <x v="0"/>
    <s v="USD"/>
    <n v="1488958200"/>
    <n v="1484912974"/>
    <b v="0"/>
    <n v="16"/>
    <b v="0"/>
    <s v="games/mobile games"/>
    <n v="8.0799999999999997E-2"/>
    <n v="90.94"/>
    <x v="6"/>
    <x v="16"/>
    <x v="1862"/>
    <d v="2017-03-08T07:30:00"/>
  </r>
  <r>
    <x v="2"/>
    <x v="0"/>
    <s v="USD"/>
    <n v="1402600085"/>
    <n v="1400008085"/>
    <b v="0"/>
    <n v="2"/>
    <b v="0"/>
    <s v="games/mobile games"/>
    <n v="4.0000000000000001E-3"/>
    <n v="5"/>
    <x v="6"/>
    <x v="16"/>
    <x v="1863"/>
    <d v="2014-06-12T19:08:05"/>
  </r>
  <r>
    <x v="2"/>
    <x v="0"/>
    <s v="USD"/>
    <n v="1399223500"/>
    <n v="1396631500"/>
    <b v="0"/>
    <n v="48"/>
    <b v="0"/>
    <s v="games/mobile games"/>
    <n v="0.4289"/>
    <n v="58.08"/>
    <x v="6"/>
    <x v="16"/>
    <x v="1864"/>
    <d v="2014-05-04T17:11:40"/>
  </r>
  <r>
    <x v="2"/>
    <x v="1"/>
    <s v="GBP"/>
    <n v="1478425747"/>
    <n v="1475398147"/>
    <b v="0"/>
    <n v="2"/>
    <b v="0"/>
    <s v="games/mobile games"/>
    <n v="0"/>
    <n v="2"/>
    <x v="6"/>
    <x v="16"/>
    <x v="1865"/>
    <d v="2016-11-06T09:49:07"/>
  </r>
  <r>
    <x v="2"/>
    <x v="0"/>
    <s v="USD"/>
    <n v="1488340800"/>
    <n v="1483768497"/>
    <b v="0"/>
    <n v="2"/>
    <b v="0"/>
    <s v="games/mobile games"/>
    <n v="5.0000000000000001E-3"/>
    <n v="62.5"/>
    <x v="6"/>
    <x v="16"/>
    <x v="1866"/>
    <d v="2017-03-01T04:00:00"/>
  </r>
  <r>
    <x v="2"/>
    <x v="0"/>
    <s v="USD"/>
    <n v="1478383912"/>
    <n v="1475791912"/>
    <b v="0"/>
    <n v="1"/>
    <b v="0"/>
    <s v="games/mobile games"/>
    <n v="5.0000000000000001E-4"/>
    <n v="10"/>
    <x v="6"/>
    <x v="16"/>
    <x v="1867"/>
    <d v="2016-11-05T22:11:52"/>
  </r>
  <r>
    <x v="2"/>
    <x v="0"/>
    <s v="USD"/>
    <n v="1450166340"/>
    <n v="1448044925"/>
    <b v="0"/>
    <n v="17"/>
    <b v="0"/>
    <s v="games/mobile games"/>
    <n v="4.87E-2"/>
    <n v="71.59"/>
    <x v="6"/>
    <x v="16"/>
    <x v="1868"/>
    <d v="2015-12-15T07:59:00"/>
  </r>
  <r>
    <x v="2"/>
    <x v="0"/>
    <s v="USD"/>
    <n v="1483488249"/>
    <n v="1480896249"/>
    <b v="0"/>
    <n v="0"/>
    <b v="0"/>
    <s v="games/mobile games"/>
    <n v="0"/>
    <n v="0"/>
    <x v="6"/>
    <x v="16"/>
    <x v="1869"/>
    <d v="2017-01-04T00:04:09"/>
  </r>
  <r>
    <x v="2"/>
    <x v="0"/>
    <s v="USD"/>
    <n v="1454213820"/>
    <n v="1451723535"/>
    <b v="0"/>
    <n v="11"/>
    <b v="0"/>
    <s v="games/mobile games"/>
    <n v="0.1031"/>
    <n v="32.82"/>
    <x v="6"/>
    <x v="16"/>
    <x v="1870"/>
    <d v="2016-01-31T04:17:00"/>
  </r>
  <r>
    <x v="2"/>
    <x v="0"/>
    <s v="USD"/>
    <n v="1416512901"/>
    <n v="1413053301"/>
    <b v="0"/>
    <n v="95"/>
    <b v="0"/>
    <s v="games/mobile games"/>
    <n v="0.71779999999999999"/>
    <n v="49.12"/>
    <x v="6"/>
    <x v="16"/>
    <x v="1871"/>
    <d v="2014-11-20T19:48:21"/>
  </r>
  <r>
    <x v="2"/>
    <x v="0"/>
    <s v="USD"/>
    <n v="1435633602"/>
    <n v="1433041602"/>
    <b v="0"/>
    <n v="13"/>
    <b v="0"/>
    <s v="games/mobile games"/>
    <n v="1.06E-2"/>
    <n v="16.309999999999999"/>
    <x v="6"/>
    <x v="16"/>
    <x v="1872"/>
    <d v="2015-06-30T03:06:42"/>
  </r>
  <r>
    <x v="2"/>
    <x v="5"/>
    <s v="CAD"/>
    <n v="1436373900"/>
    <n v="1433861210"/>
    <b v="0"/>
    <n v="2"/>
    <b v="0"/>
    <s v="games/mobile games"/>
    <n v="4.4999999999999997E-3"/>
    <n v="18"/>
    <x v="6"/>
    <x v="16"/>
    <x v="1873"/>
    <d v="2015-07-08T16:45:00"/>
  </r>
  <r>
    <x v="2"/>
    <x v="0"/>
    <s v="USD"/>
    <n v="1467155733"/>
    <n v="1465427733"/>
    <b v="0"/>
    <n v="2"/>
    <b v="0"/>
    <s v="games/mobile games"/>
    <n v="2.0000000000000001E-4"/>
    <n v="13"/>
    <x v="6"/>
    <x v="16"/>
    <x v="1874"/>
    <d v="2016-06-28T23:15:33"/>
  </r>
  <r>
    <x v="2"/>
    <x v="0"/>
    <s v="USD"/>
    <n v="1470519308"/>
    <n v="1465335308"/>
    <b v="0"/>
    <n v="3"/>
    <b v="0"/>
    <s v="games/mobile games"/>
    <n v="5.1000000000000004E-3"/>
    <n v="17"/>
    <x v="6"/>
    <x v="16"/>
    <x v="1875"/>
    <d v="2016-08-06T21:35:08"/>
  </r>
  <r>
    <x v="2"/>
    <x v="2"/>
    <s v="AUD"/>
    <n v="1402901405"/>
    <n v="1400309405"/>
    <b v="0"/>
    <n v="0"/>
    <b v="0"/>
    <s v="games/mobile games"/>
    <n v="0"/>
    <n v="0"/>
    <x v="6"/>
    <x v="16"/>
    <x v="1876"/>
    <d v="2014-06-16T06:50:05"/>
  </r>
  <r>
    <x v="2"/>
    <x v="0"/>
    <s v="USD"/>
    <n v="1425170525"/>
    <n v="1422664925"/>
    <b v="0"/>
    <n v="0"/>
    <b v="0"/>
    <s v="games/mobile games"/>
    <n v="0"/>
    <n v="0"/>
    <x v="6"/>
    <x v="16"/>
    <x v="1877"/>
    <d v="2015-03-01T00:42:05"/>
  </r>
  <r>
    <x v="2"/>
    <x v="2"/>
    <s v="AUD"/>
    <n v="1402618355"/>
    <n v="1400026355"/>
    <b v="0"/>
    <n v="0"/>
    <b v="0"/>
    <s v="games/mobile games"/>
    <n v="0"/>
    <n v="0"/>
    <x v="6"/>
    <x v="16"/>
    <x v="1878"/>
    <d v="2014-06-13T00:12:35"/>
  </r>
  <r>
    <x v="2"/>
    <x v="3"/>
    <s v="EUR"/>
    <n v="1457966129"/>
    <n v="1455377729"/>
    <b v="0"/>
    <n v="2"/>
    <b v="0"/>
    <s v="games/mobile games"/>
    <n v="1.1999999999999999E-3"/>
    <n v="3"/>
    <x v="6"/>
    <x v="16"/>
    <x v="1879"/>
    <d v="2016-03-14T14:35:29"/>
  </r>
  <r>
    <x v="2"/>
    <x v="1"/>
    <s v="GBP"/>
    <n v="1459341380"/>
    <n v="1456839380"/>
    <b v="0"/>
    <n v="24"/>
    <b v="0"/>
    <s v="games/mobile games"/>
    <n v="0.20080000000000001"/>
    <n v="41.83"/>
    <x v="6"/>
    <x v="16"/>
    <x v="1880"/>
    <d v="2016-03-30T12:36:20"/>
  </r>
  <r>
    <x v="0"/>
    <x v="0"/>
    <s v="USD"/>
    <n v="1425955189"/>
    <n v="1423366789"/>
    <b v="0"/>
    <n v="70"/>
    <b v="1"/>
    <s v="music/indie rock"/>
    <n v="1.7267999999999999"/>
    <n v="49.34"/>
    <x v="4"/>
    <x v="11"/>
    <x v="1881"/>
    <d v="2015-03-10T02:39:49"/>
  </r>
  <r>
    <x v="0"/>
    <x v="0"/>
    <s v="USD"/>
    <n v="1341964080"/>
    <n v="1339109212"/>
    <b v="0"/>
    <n v="81"/>
    <b v="1"/>
    <s v="music/indie rock"/>
    <n v="1.0089999999999999"/>
    <n v="41.73"/>
    <x v="4"/>
    <x v="11"/>
    <x v="1882"/>
    <d v="2012-07-10T23:48:00"/>
  </r>
  <r>
    <x v="0"/>
    <x v="0"/>
    <s v="USD"/>
    <n v="1333921508"/>
    <n v="1331333108"/>
    <b v="0"/>
    <n v="32"/>
    <b v="1"/>
    <s v="music/indie rock"/>
    <n v="1.048"/>
    <n v="32.72"/>
    <x v="4"/>
    <x v="11"/>
    <x v="1883"/>
    <d v="2012-04-08T21:45:08"/>
  </r>
  <r>
    <x v="0"/>
    <x v="0"/>
    <s v="USD"/>
    <n v="1354017600"/>
    <n v="1350967535"/>
    <b v="0"/>
    <n v="26"/>
    <b v="1"/>
    <s v="music/indie rock"/>
    <n v="1.351"/>
    <n v="51.96"/>
    <x v="4"/>
    <x v="11"/>
    <x v="1884"/>
    <d v="2012-11-27T12:00:00"/>
  </r>
  <r>
    <x v="0"/>
    <x v="0"/>
    <s v="USD"/>
    <n v="1344636000"/>
    <n v="1341800110"/>
    <b v="0"/>
    <n v="105"/>
    <b v="1"/>
    <s v="music/indie rock"/>
    <n v="1.1633"/>
    <n v="50.69"/>
    <x v="4"/>
    <x v="11"/>
    <x v="1885"/>
    <d v="2012-08-10T22:00:00"/>
  </r>
  <r>
    <x v="0"/>
    <x v="0"/>
    <s v="USD"/>
    <n v="1415832338"/>
    <n v="1413236738"/>
    <b v="0"/>
    <n v="29"/>
    <b v="1"/>
    <s v="music/indie rock"/>
    <n v="1.0207999999999999"/>
    <n v="42.24"/>
    <x v="4"/>
    <x v="11"/>
    <x v="1886"/>
    <d v="2014-11-12T22:45:38"/>
  </r>
  <r>
    <x v="0"/>
    <x v="3"/>
    <s v="EUR"/>
    <n v="1449178200"/>
    <n v="1447614732"/>
    <b v="0"/>
    <n v="8"/>
    <b v="1"/>
    <s v="music/indie rock"/>
    <n v="1.1116999999999999"/>
    <n v="416.88"/>
    <x v="4"/>
    <x v="11"/>
    <x v="1887"/>
    <d v="2015-12-03T21:30:00"/>
  </r>
  <r>
    <x v="0"/>
    <x v="0"/>
    <s v="USD"/>
    <n v="1275368340"/>
    <n v="1272692732"/>
    <b v="0"/>
    <n v="89"/>
    <b v="1"/>
    <s v="music/indie rock"/>
    <n v="1.6608000000000001"/>
    <n v="46.65"/>
    <x v="4"/>
    <x v="11"/>
    <x v="1888"/>
    <d v="2010-06-01T04:59:00"/>
  </r>
  <r>
    <x v="0"/>
    <x v="0"/>
    <s v="USD"/>
    <n v="1363024946"/>
    <n v="1359140546"/>
    <b v="0"/>
    <n v="44"/>
    <b v="1"/>
    <s v="music/indie rock"/>
    <n v="1.0660000000000001"/>
    <n v="48.45"/>
    <x v="4"/>
    <x v="11"/>
    <x v="1889"/>
    <d v="2013-03-11T18:02:26"/>
  </r>
  <r>
    <x v="0"/>
    <x v="0"/>
    <s v="USD"/>
    <n v="1355597528"/>
    <n v="1353005528"/>
    <b v="0"/>
    <n v="246"/>
    <b v="1"/>
    <s v="music/indie rock"/>
    <n v="1.4458"/>
    <n v="70.53"/>
    <x v="4"/>
    <x v="11"/>
    <x v="1890"/>
    <d v="2012-12-15T18:52:08"/>
  </r>
  <r>
    <x v="0"/>
    <x v="0"/>
    <s v="USD"/>
    <n v="1279778400"/>
    <n v="1275851354"/>
    <b v="0"/>
    <n v="120"/>
    <b v="1"/>
    <s v="music/indie rock"/>
    <n v="1.0555000000000001"/>
    <n v="87.96"/>
    <x v="4"/>
    <x v="11"/>
    <x v="1891"/>
    <d v="2010-07-22T06:00:00"/>
  </r>
  <r>
    <x v="0"/>
    <x v="0"/>
    <s v="USD"/>
    <n v="1307459881"/>
    <n v="1304867881"/>
    <b v="0"/>
    <n v="26"/>
    <b v="1"/>
    <s v="music/indie rock"/>
    <n v="1.3660000000000001"/>
    <n v="26.27"/>
    <x v="4"/>
    <x v="11"/>
    <x v="1892"/>
    <d v="2011-06-07T15:18:01"/>
  </r>
  <r>
    <x v="0"/>
    <x v="0"/>
    <s v="USD"/>
    <n v="1302926340"/>
    <n v="1301524585"/>
    <b v="0"/>
    <n v="45"/>
    <b v="1"/>
    <s v="music/indie rock"/>
    <n v="1.04"/>
    <n v="57.78"/>
    <x v="4"/>
    <x v="11"/>
    <x v="1893"/>
    <d v="2011-04-16T03:59:00"/>
  </r>
  <r>
    <x v="0"/>
    <x v="0"/>
    <s v="USD"/>
    <n v="1329082983"/>
    <n v="1326404583"/>
    <b v="0"/>
    <n v="20"/>
    <b v="1"/>
    <s v="music/indie rock"/>
    <n v="1.145"/>
    <n v="57.25"/>
    <x v="4"/>
    <x v="11"/>
    <x v="1894"/>
    <d v="2012-02-12T21:43:03"/>
  </r>
  <r>
    <x v="0"/>
    <x v="0"/>
    <s v="USD"/>
    <n v="1445363722"/>
    <n v="1442771722"/>
    <b v="0"/>
    <n v="47"/>
    <b v="1"/>
    <s v="music/indie rock"/>
    <n v="1.0172000000000001"/>
    <n v="196.34"/>
    <x v="4"/>
    <x v="11"/>
    <x v="1895"/>
    <d v="2015-10-20T17:55:22"/>
  </r>
  <r>
    <x v="0"/>
    <x v="0"/>
    <s v="USD"/>
    <n v="1334250165"/>
    <n v="1331658165"/>
    <b v="0"/>
    <n v="13"/>
    <b v="1"/>
    <s v="music/indie rock"/>
    <n v="1.2395"/>
    <n v="43"/>
    <x v="4"/>
    <x v="11"/>
    <x v="1896"/>
    <d v="2012-04-12T17:02:45"/>
  </r>
  <r>
    <x v="0"/>
    <x v="0"/>
    <s v="USD"/>
    <n v="1393966800"/>
    <n v="1392040806"/>
    <b v="0"/>
    <n v="183"/>
    <b v="1"/>
    <s v="music/indie rock"/>
    <n v="1.0246"/>
    <n v="35.549999999999997"/>
    <x v="4"/>
    <x v="11"/>
    <x v="1897"/>
    <d v="2014-03-04T21:00:00"/>
  </r>
  <r>
    <x v="0"/>
    <x v="0"/>
    <s v="USD"/>
    <n v="1454349600"/>
    <n v="1451277473"/>
    <b v="0"/>
    <n v="21"/>
    <b v="1"/>
    <s v="music/indie rock"/>
    <n v="1.4450000000000001"/>
    <n v="68.81"/>
    <x v="4"/>
    <x v="11"/>
    <x v="1898"/>
    <d v="2016-02-01T18:00:00"/>
  </r>
  <r>
    <x v="0"/>
    <x v="0"/>
    <s v="USD"/>
    <n v="1427319366"/>
    <n v="1424730966"/>
    <b v="0"/>
    <n v="42"/>
    <b v="1"/>
    <s v="music/indie rock"/>
    <n v="1.3332999999999999"/>
    <n v="28.57"/>
    <x v="4"/>
    <x v="11"/>
    <x v="1899"/>
    <d v="2015-03-25T21:36:06"/>
  </r>
  <r>
    <x v="0"/>
    <x v="0"/>
    <s v="USD"/>
    <n v="1349517540"/>
    <n v="1347137731"/>
    <b v="0"/>
    <n v="54"/>
    <b v="1"/>
    <s v="music/indie rock"/>
    <n v="1.0935999999999999"/>
    <n v="50.63"/>
    <x v="4"/>
    <x v="11"/>
    <x v="1900"/>
    <d v="2012-10-06T09:59:00"/>
  </r>
  <r>
    <x v="2"/>
    <x v="1"/>
    <s v="GBP"/>
    <n v="1432299600"/>
    <n v="1429707729"/>
    <b v="0"/>
    <n v="25"/>
    <b v="0"/>
    <s v="technology/gadgets"/>
    <n v="2.7E-2"/>
    <n v="106.8"/>
    <x v="2"/>
    <x v="26"/>
    <x v="1901"/>
    <d v="2015-05-22T13:00:00"/>
  </r>
  <r>
    <x v="2"/>
    <x v="9"/>
    <s v="EUR"/>
    <n v="1425495447"/>
    <n v="1422903447"/>
    <b v="0"/>
    <n v="3"/>
    <b v="0"/>
    <s v="technology/gadgets"/>
    <n v="1.2E-2"/>
    <n v="4"/>
    <x v="2"/>
    <x v="26"/>
    <x v="1902"/>
    <d v="2015-03-04T18:57:27"/>
  </r>
  <r>
    <x v="2"/>
    <x v="0"/>
    <s v="USD"/>
    <n v="1485541791"/>
    <n v="1480357791"/>
    <b v="0"/>
    <n v="41"/>
    <b v="0"/>
    <s v="technology/gadgets"/>
    <n v="0.46600000000000003"/>
    <n v="34.1"/>
    <x v="2"/>
    <x v="26"/>
    <x v="1903"/>
    <d v="2017-01-27T18:29:51"/>
  </r>
  <r>
    <x v="2"/>
    <x v="0"/>
    <s v="USD"/>
    <n v="1451752021"/>
    <n v="1447864021"/>
    <b v="0"/>
    <n v="2"/>
    <b v="0"/>
    <s v="technology/gadgets"/>
    <n v="1E-3"/>
    <n v="25"/>
    <x v="2"/>
    <x v="26"/>
    <x v="1904"/>
    <d v="2016-01-02T16:27:01"/>
  </r>
  <r>
    <x v="2"/>
    <x v="0"/>
    <s v="USD"/>
    <n v="1410127994"/>
    <n v="1407535994"/>
    <b v="0"/>
    <n v="4"/>
    <b v="0"/>
    <s v="technology/gadgets"/>
    <n v="1.6999999999999999E-3"/>
    <n v="10.5"/>
    <x v="2"/>
    <x v="26"/>
    <x v="1905"/>
    <d v="2014-09-07T22:13:14"/>
  </r>
  <r>
    <x v="2"/>
    <x v="0"/>
    <s v="USD"/>
    <n v="1466697983"/>
    <n v="1464105983"/>
    <b v="0"/>
    <n v="99"/>
    <b v="0"/>
    <s v="technology/gadgets"/>
    <n v="0.42759999999999998"/>
    <n v="215.96"/>
    <x v="2"/>
    <x v="26"/>
    <x v="1906"/>
    <d v="2016-06-23T16:06:23"/>
  </r>
  <r>
    <x v="2"/>
    <x v="0"/>
    <s v="USD"/>
    <n v="1400853925"/>
    <n v="1399557925"/>
    <b v="0"/>
    <n v="4"/>
    <b v="0"/>
    <s v="technology/gadgets"/>
    <n v="2.8E-3"/>
    <n v="21.25"/>
    <x v="2"/>
    <x v="26"/>
    <x v="1907"/>
    <d v="2014-05-23T14:05:25"/>
  </r>
  <r>
    <x v="2"/>
    <x v="0"/>
    <s v="USD"/>
    <n v="1483048900"/>
    <n v="1480456900"/>
    <b v="0"/>
    <n v="4"/>
    <b v="0"/>
    <s v="technology/gadgets"/>
    <n v="1.7299999999999999E-2"/>
    <n v="108.25"/>
    <x v="2"/>
    <x v="26"/>
    <x v="1908"/>
    <d v="2016-12-29T22:01:40"/>
  </r>
  <r>
    <x v="2"/>
    <x v="0"/>
    <s v="USD"/>
    <n v="1414059479"/>
    <n v="1411467479"/>
    <b v="0"/>
    <n v="38"/>
    <b v="0"/>
    <s v="technology/gadgets"/>
    <n v="0.1411"/>
    <n v="129.97"/>
    <x v="2"/>
    <x v="26"/>
    <x v="1909"/>
    <d v="2014-10-23T10:17:59"/>
  </r>
  <r>
    <x v="2"/>
    <x v="9"/>
    <s v="EUR"/>
    <n v="1446331500"/>
    <n v="1442531217"/>
    <b v="0"/>
    <n v="285"/>
    <b v="0"/>
    <s v="technology/gadgets"/>
    <n v="0.39400000000000002"/>
    <n v="117.49"/>
    <x v="2"/>
    <x v="26"/>
    <x v="1910"/>
    <d v="2015-10-31T22:45:00"/>
  </r>
  <r>
    <x v="2"/>
    <x v="4"/>
    <s v="NZD"/>
    <n v="1407545334"/>
    <n v="1404953334"/>
    <b v="0"/>
    <n v="1"/>
    <b v="0"/>
    <s v="technology/gadgets"/>
    <n v="2.0000000000000001E-4"/>
    <n v="10"/>
    <x v="2"/>
    <x v="26"/>
    <x v="1911"/>
    <d v="2014-08-09T00:48:54"/>
  </r>
  <r>
    <x v="2"/>
    <x v="0"/>
    <s v="USD"/>
    <n v="1433395560"/>
    <n v="1430803560"/>
    <b v="0"/>
    <n v="42"/>
    <b v="0"/>
    <s v="technology/gadgets"/>
    <n v="0.59299999999999997"/>
    <n v="70.599999999999994"/>
    <x v="2"/>
    <x v="26"/>
    <x v="1912"/>
    <d v="2015-06-04T05:26:00"/>
  </r>
  <r>
    <x v="2"/>
    <x v="1"/>
    <s v="GBP"/>
    <n v="1412770578"/>
    <n v="1410178578"/>
    <b v="0"/>
    <n v="26"/>
    <b v="0"/>
    <s v="technology/gadgets"/>
    <n v="1.3299999999999999E-2"/>
    <n v="24.5"/>
    <x v="2"/>
    <x v="26"/>
    <x v="1913"/>
    <d v="2014-10-08T12:16:18"/>
  </r>
  <r>
    <x v="2"/>
    <x v="0"/>
    <s v="USD"/>
    <n v="1414814340"/>
    <n v="1413519073"/>
    <b v="0"/>
    <n v="2"/>
    <b v="0"/>
    <s v="technology/gadgets"/>
    <n v="9.01E-2"/>
    <n v="30"/>
    <x v="2"/>
    <x v="26"/>
    <x v="1914"/>
    <d v="2014-11-01T03:59:00"/>
  </r>
  <r>
    <x v="2"/>
    <x v="0"/>
    <s v="USD"/>
    <n v="1409620222"/>
    <n v="1407892222"/>
    <b v="0"/>
    <n v="4"/>
    <b v="0"/>
    <s v="technology/gadgets"/>
    <n v="1.6E-2"/>
    <n v="2"/>
    <x v="2"/>
    <x v="26"/>
    <x v="1915"/>
    <d v="2014-09-02T01:10:22"/>
  </r>
  <r>
    <x v="2"/>
    <x v="0"/>
    <s v="USD"/>
    <n v="1478542375"/>
    <n v="1476378775"/>
    <b v="0"/>
    <n v="6"/>
    <b v="0"/>
    <s v="technology/gadgets"/>
    <n v="5.1000000000000004E-3"/>
    <n v="17"/>
    <x v="2"/>
    <x v="26"/>
    <x v="1916"/>
    <d v="2016-11-07T18:12:55"/>
  </r>
  <r>
    <x v="2"/>
    <x v="7"/>
    <s v="HKD"/>
    <n v="1486708133"/>
    <n v="1484116133"/>
    <b v="0"/>
    <n v="70"/>
    <b v="0"/>
    <s v="technology/gadgets"/>
    <n v="0.52569999999999995"/>
    <n v="2928.93"/>
    <x v="2"/>
    <x v="26"/>
    <x v="1917"/>
    <d v="2017-02-10T06:28:53"/>
  </r>
  <r>
    <x v="2"/>
    <x v="0"/>
    <s v="USD"/>
    <n v="1407869851"/>
    <n v="1404845851"/>
    <b v="0"/>
    <n v="9"/>
    <b v="0"/>
    <s v="technology/gadgets"/>
    <n v="1.04E-2"/>
    <n v="28.89"/>
    <x v="2"/>
    <x v="26"/>
    <x v="1918"/>
    <d v="2014-08-12T18:57:31"/>
  </r>
  <r>
    <x v="2"/>
    <x v="0"/>
    <s v="USD"/>
    <n v="1432069249"/>
    <n v="1429477249"/>
    <b v="0"/>
    <n v="8"/>
    <b v="0"/>
    <s v="technology/gadgets"/>
    <n v="0.47399999999999998"/>
    <n v="29.63"/>
    <x v="2"/>
    <x v="26"/>
    <x v="1919"/>
    <d v="2015-05-19T21:00:49"/>
  </r>
  <r>
    <x v="2"/>
    <x v="1"/>
    <s v="GBP"/>
    <n v="1445468400"/>
    <n v="1443042061"/>
    <b v="0"/>
    <n v="105"/>
    <b v="0"/>
    <s v="technology/gadgets"/>
    <n v="0.43030000000000002"/>
    <n v="40.98"/>
    <x v="2"/>
    <x v="26"/>
    <x v="1920"/>
    <d v="2015-10-21T23:00:00"/>
  </r>
  <r>
    <x v="0"/>
    <x v="0"/>
    <s v="USD"/>
    <n v="1342243143"/>
    <n v="1339651143"/>
    <b v="0"/>
    <n v="38"/>
    <b v="1"/>
    <s v="music/indie rock"/>
    <n v="1.3680000000000001"/>
    <n v="54"/>
    <x v="4"/>
    <x v="11"/>
    <x v="1921"/>
    <d v="2012-07-14T05:19:03"/>
  </r>
  <r>
    <x v="0"/>
    <x v="0"/>
    <s v="USD"/>
    <n v="1386828507"/>
    <n v="1384236507"/>
    <b v="0"/>
    <n v="64"/>
    <b v="1"/>
    <s v="music/indie rock"/>
    <n v="1.1555"/>
    <n v="36.11"/>
    <x v="4"/>
    <x v="11"/>
    <x v="1922"/>
    <d v="2013-12-12T06:08:27"/>
  </r>
  <r>
    <x v="0"/>
    <x v="0"/>
    <s v="USD"/>
    <n v="1317099540"/>
    <n v="1313612532"/>
    <b v="0"/>
    <n v="13"/>
    <b v="1"/>
    <s v="music/indie rock"/>
    <n v="2.4079999999999999"/>
    <n v="23.15"/>
    <x v="4"/>
    <x v="11"/>
    <x v="1923"/>
    <d v="2011-09-27T04:59:00"/>
  </r>
  <r>
    <x v="0"/>
    <x v="0"/>
    <s v="USD"/>
    <n v="1389814380"/>
    <n v="1387390555"/>
    <b v="0"/>
    <n v="33"/>
    <b v="1"/>
    <s v="music/indie rock"/>
    <n v="1.1439999999999999"/>
    <n v="104"/>
    <x v="4"/>
    <x v="11"/>
    <x v="1924"/>
    <d v="2014-01-15T19:33:00"/>
  </r>
  <r>
    <x v="0"/>
    <x v="0"/>
    <s v="USD"/>
    <n v="1381449600"/>
    <n v="1379540288"/>
    <b v="0"/>
    <n v="52"/>
    <b v="1"/>
    <s v="music/indie rock"/>
    <n v="1.1032999999999999"/>
    <n v="31.83"/>
    <x v="4"/>
    <x v="11"/>
    <x v="1925"/>
    <d v="2013-10-11T00:00:00"/>
  </r>
  <r>
    <x v="0"/>
    <x v="0"/>
    <s v="USD"/>
    <n v="1288657560"/>
    <n v="1286319256"/>
    <b v="0"/>
    <n v="107"/>
    <b v="1"/>
    <s v="music/indie rock"/>
    <n v="1.9538"/>
    <n v="27.39"/>
    <x v="4"/>
    <x v="11"/>
    <x v="1926"/>
    <d v="2010-11-02T00:26:00"/>
  </r>
  <r>
    <x v="0"/>
    <x v="0"/>
    <s v="USD"/>
    <n v="1331182740"/>
    <n v="1329856839"/>
    <b v="0"/>
    <n v="11"/>
    <b v="1"/>
    <s v="music/indie rock"/>
    <n v="1.0333000000000001"/>
    <n v="56.36"/>
    <x v="4"/>
    <x v="11"/>
    <x v="1927"/>
    <d v="2012-03-08T04:59:00"/>
  </r>
  <r>
    <x v="0"/>
    <x v="0"/>
    <s v="USD"/>
    <n v="1367940794"/>
    <n v="1365348794"/>
    <b v="0"/>
    <n v="34"/>
    <b v="1"/>
    <s v="music/indie rock"/>
    <n v="1.0314000000000001"/>
    <n v="77.349999999999994"/>
    <x v="4"/>
    <x v="11"/>
    <x v="1928"/>
    <d v="2013-05-07T15:33:14"/>
  </r>
  <r>
    <x v="0"/>
    <x v="0"/>
    <s v="USD"/>
    <n v="1309825866"/>
    <n v="1306197066"/>
    <b v="0"/>
    <n v="75"/>
    <b v="1"/>
    <s v="music/indie rock"/>
    <n v="1.0031000000000001"/>
    <n v="42.8"/>
    <x v="4"/>
    <x v="11"/>
    <x v="1929"/>
    <d v="2011-07-05T00:31:06"/>
  </r>
  <r>
    <x v="0"/>
    <x v="0"/>
    <s v="USD"/>
    <n v="1373203482"/>
    <n v="1368019482"/>
    <b v="0"/>
    <n v="26"/>
    <b v="1"/>
    <s v="music/indie rock"/>
    <n v="1.27"/>
    <n v="48.85"/>
    <x v="4"/>
    <x v="11"/>
    <x v="1930"/>
    <d v="2013-07-07T13:24:42"/>
  </r>
  <r>
    <x v="0"/>
    <x v="0"/>
    <s v="USD"/>
    <n v="1337657400"/>
    <n v="1336512309"/>
    <b v="0"/>
    <n v="50"/>
    <b v="1"/>
    <s v="music/indie rock"/>
    <n v="1.206"/>
    <n v="48.24"/>
    <x v="4"/>
    <x v="11"/>
    <x v="1931"/>
    <d v="2012-05-22T03:30:00"/>
  </r>
  <r>
    <x v="0"/>
    <x v="0"/>
    <s v="USD"/>
    <n v="1327433173"/>
    <n v="1325618773"/>
    <b v="0"/>
    <n v="80"/>
    <b v="1"/>
    <s v="music/indie rock"/>
    <n v="1.0699000000000001"/>
    <n v="70.209999999999994"/>
    <x v="4"/>
    <x v="11"/>
    <x v="1932"/>
    <d v="2012-01-24T19:26:13"/>
  </r>
  <r>
    <x v="0"/>
    <x v="0"/>
    <s v="USD"/>
    <n v="1411787307"/>
    <n v="1409195307"/>
    <b v="0"/>
    <n v="110"/>
    <b v="1"/>
    <s v="music/indie rock"/>
    <n v="1.7242999999999999"/>
    <n v="94.05"/>
    <x v="4"/>
    <x v="11"/>
    <x v="1933"/>
    <d v="2014-09-27T03:08:27"/>
  </r>
  <r>
    <x v="0"/>
    <x v="0"/>
    <s v="USD"/>
    <n v="1324789200"/>
    <n v="1321649321"/>
    <b v="0"/>
    <n v="77"/>
    <b v="1"/>
    <s v="music/indie rock"/>
    <n v="1.2362"/>
    <n v="80.27"/>
    <x v="4"/>
    <x v="11"/>
    <x v="1934"/>
    <d v="2011-12-25T05:00:00"/>
  </r>
  <r>
    <x v="0"/>
    <x v="0"/>
    <s v="USD"/>
    <n v="1403326740"/>
    <n v="1400106171"/>
    <b v="0"/>
    <n v="50"/>
    <b v="1"/>
    <s v="music/indie rock"/>
    <n v="1.0840000000000001"/>
    <n v="54.2"/>
    <x v="4"/>
    <x v="11"/>
    <x v="1935"/>
    <d v="2014-06-21T04:59:00"/>
  </r>
  <r>
    <x v="0"/>
    <x v="0"/>
    <s v="USD"/>
    <n v="1323151140"/>
    <n v="1320528070"/>
    <b v="0"/>
    <n v="145"/>
    <b v="1"/>
    <s v="music/indie rock"/>
    <n v="1.1652"/>
    <n v="60.27"/>
    <x v="4"/>
    <x v="11"/>
    <x v="1936"/>
    <d v="2011-12-06T05:59:00"/>
  </r>
  <r>
    <x v="0"/>
    <x v="0"/>
    <s v="USD"/>
    <n v="1339732740"/>
    <n v="1338346281"/>
    <b v="0"/>
    <n v="29"/>
    <b v="1"/>
    <s v="music/indie rock"/>
    <n v="1.8725000000000001"/>
    <n v="38.74"/>
    <x v="4"/>
    <x v="11"/>
    <x v="1937"/>
    <d v="2012-06-15T03:59:00"/>
  </r>
  <r>
    <x v="0"/>
    <x v="0"/>
    <s v="USD"/>
    <n v="1372741200"/>
    <n v="1370067231"/>
    <b v="0"/>
    <n v="114"/>
    <b v="1"/>
    <s v="music/indie rock"/>
    <n v="1.1593"/>
    <n v="152.54"/>
    <x v="4"/>
    <x v="11"/>
    <x v="1938"/>
    <d v="2013-07-02T05:00:00"/>
  </r>
  <r>
    <x v="0"/>
    <x v="0"/>
    <s v="USD"/>
    <n v="1362955108"/>
    <n v="1360366708"/>
    <b v="0"/>
    <n v="96"/>
    <b v="1"/>
    <s v="music/indie rock"/>
    <n v="1.107"/>
    <n v="115.31"/>
    <x v="4"/>
    <x v="11"/>
    <x v="1939"/>
    <d v="2013-03-10T22:38:28"/>
  </r>
  <r>
    <x v="0"/>
    <x v="0"/>
    <s v="USD"/>
    <n v="1308110340"/>
    <n v="1304770233"/>
    <b v="0"/>
    <n v="31"/>
    <b v="1"/>
    <s v="music/indie rock"/>
    <n v="1.7092000000000001"/>
    <n v="35.840000000000003"/>
    <x v="4"/>
    <x v="11"/>
    <x v="1940"/>
    <d v="2011-06-15T03:59:00"/>
  </r>
  <r>
    <x v="0"/>
    <x v="0"/>
    <s v="USD"/>
    <n v="1400137131"/>
    <n v="1397545131"/>
    <b v="1"/>
    <n v="4883"/>
    <b v="1"/>
    <s v="technology/hardware"/>
    <n v="1.2612000000000001"/>
    <n v="64.569999999999993"/>
    <x v="2"/>
    <x v="27"/>
    <x v="1941"/>
    <d v="2014-05-15T06:58:51"/>
  </r>
  <r>
    <x v="0"/>
    <x v="0"/>
    <s v="USD"/>
    <n v="1309809140"/>
    <n v="1302033140"/>
    <b v="1"/>
    <n v="95"/>
    <b v="1"/>
    <s v="technology/hardware"/>
    <n v="1.3844000000000001"/>
    <n v="87.44"/>
    <x v="2"/>
    <x v="27"/>
    <x v="1942"/>
    <d v="2011-07-04T19:52:20"/>
  </r>
  <r>
    <x v="0"/>
    <x v="0"/>
    <s v="USD"/>
    <n v="1470896916"/>
    <n v="1467008916"/>
    <b v="1"/>
    <n v="2478"/>
    <b v="1"/>
    <s v="technology/hardware"/>
    <n v="17.052499999999998"/>
    <n v="68.819999999999993"/>
    <x v="2"/>
    <x v="27"/>
    <x v="1943"/>
    <d v="2016-08-11T06:28:36"/>
  </r>
  <r>
    <x v="0"/>
    <x v="0"/>
    <s v="USD"/>
    <n v="1398952890"/>
    <n v="1396360890"/>
    <b v="1"/>
    <n v="1789"/>
    <b v="1"/>
    <s v="technology/hardware"/>
    <n v="7.8806000000000003"/>
    <n v="176.2"/>
    <x v="2"/>
    <x v="27"/>
    <x v="1944"/>
    <d v="2014-05-01T14:01:30"/>
  </r>
  <r>
    <x v="0"/>
    <x v="3"/>
    <s v="EUR"/>
    <n v="1436680958"/>
    <n v="1433224958"/>
    <b v="1"/>
    <n v="680"/>
    <b v="1"/>
    <s v="technology/hardware"/>
    <n v="3.4802"/>
    <n v="511.79"/>
    <x v="2"/>
    <x v="27"/>
    <x v="1945"/>
    <d v="2015-07-12T06:02:38"/>
  </r>
  <r>
    <x v="0"/>
    <x v="0"/>
    <s v="USD"/>
    <n v="1397961361"/>
    <n v="1392780961"/>
    <b v="1"/>
    <n v="70"/>
    <b v="1"/>
    <s v="technology/hardware"/>
    <n v="1.4975000000000001"/>
    <n v="160.44"/>
    <x v="2"/>
    <x v="27"/>
    <x v="1946"/>
    <d v="2014-04-20T02:36:01"/>
  </r>
  <r>
    <x v="0"/>
    <x v="0"/>
    <s v="USD"/>
    <n v="1258955940"/>
    <n v="1255730520"/>
    <b v="1"/>
    <n v="23"/>
    <b v="1"/>
    <s v="technology/hardware"/>
    <n v="1.0063"/>
    <n v="35"/>
    <x v="2"/>
    <x v="27"/>
    <x v="1947"/>
    <d v="2009-11-23T05:59:00"/>
  </r>
  <r>
    <x v="0"/>
    <x v="0"/>
    <s v="USD"/>
    <n v="1465232520"/>
    <n v="1460557809"/>
    <b v="1"/>
    <n v="4245"/>
    <b v="1"/>
    <s v="technology/hardware"/>
    <n v="8.0021000000000004"/>
    <n v="188.51"/>
    <x v="2"/>
    <x v="27"/>
    <x v="1948"/>
    <d v="2016-06-06T17:02:00"/>
  </r>
  <r>
    <x v="0"/>
    <x v="1"/>
    <s v="GBP"/>
    <n v="1404986951"/>
    <n v="1402394951"/>
    <b v="1"/>
    <n v="943"/>
    <b v="1"/>
    <s v="technology/hardware"/>
    <n v="1.06"/>
    <n v="56.2"/>
    <x v="2"/>
    <x v="27"/>
    <x v="1949"/>
    <d v="2014-07-10T10:09:11"/>
  </r>
  <r>
    <x v="0"/>
    <x v="0"/>
    <s v="USD"/>
    <n v="1303446073"/>
    <n v="1300767673"/>
    <b v="1"/>
    <n v="1876"/>
    <b v="1"/>
    <s v="technology/hardware"/>
    <n v="2.0051999999999999"/>
    <n v="51.31"/>
    <x v="2"/>
    <x v="27"/>
    <x v="1950"/>
    <d v="2011-04-22T04:21:13"/>
  </r>
  <r>
    <x v="0"/>
    <x v="0"/>
    <s v="USD"/>
    <n v="1478516737"/>
    <n v="1475921137"/>
    <b v="1"/>
    <n v="834"/>
    <b v="1"/>
    <s v="technology/hardware"/>
    <n v="2.1244000000000001"/>
    <n v="127.36"/>
    <x v="2"/>
    <x v="27"/>
    <x v="1951"/>
    <d v="2016-11-07T11:05:37"/>
  </r>
  <r>
    <x v="0"/>
    <x v="5"/>
    <s v="CAD"/>
    <n v="1381934015"/>
    <n v="1378737215"/>
    <b v="1"/>
    <n v="682"/>
    <b v="1"/>
    <s v="technology/hardware"/>
    <n v="1.9846999999999999"/>
    <n v="101.86"/>
    <x v="2"/>
    <x v="27"/>
    <x v="1952"/>
    <d v="2013-10-16T14:33:35"/>
  </r>
  <r>
    <x v="0"/>
    <x v="0"/>
    <s v="USD"/>
    <n v="1330657200"/>
    <n v="1328158065"/>
    <b v="1"/>
    <n v="147"/>
    <b v="1"/>
    <s v="technology/hardware"/>
    <n v="2.2595000000000001"/>
    <n v="230.56"/>
    <x v="2"/>
    <x v="27"/>
    <x v="1953"/>
    <d v="2012-03-02T03:00:00"/>
  </r>
  <r>
    <x v="0"/>
    <x v="0"/>
    <s v="USD"/>
    <n v="1457758800"/>
    <n v="1453730176"/>
    <b v="1"/>
    <n v="415"/>
    <b v="1"/>
    <s v="technology/hardware"/>
    <n v="6.9894999999999996"/>
    <n v="842.11"/>
    <x v="2"/>
    <x v="27"/>
    <x v="1954"/>
    <d v="2016-03-12T05:00:00"/>
  </r>
  <r>
    <x v="0"/>
    <x v="0"/>
    <s v="USD"/>
    <n v="1337799600"/>
    <n v="1334989881"/>
    <b v="1"/>
    <n v="290"/>
    <b v="1"/>
    <s v="technology/hardware"/>
    <n v="3.9860000000000002"/>
    <n v="577.28"/>
    <x v="2"/>
    <x v="27"/>
    <x v="1955"/>
    <d v="2012-05-23T19:00:00"/>
  </r>
  <r>
    <x v="0"/>
    <x v="0"/>
    <s v="USD"/>
    <n v="1429391405"/>
    <n v="1425507005"/>
    <b v="1"/>
    <n v="365"/>
    <b v="1"/>
    <s v="technology/hardware"/>
    <n v="2.9403000000000001"/>
    <n v="483.34"/>
    <x v="2"/>
    <x v="27"/>
    <x v="1956"/>
    <d v="2015-04-18T21:10:05"/>
  </r>
  <r>
    <x v="0"/>
    <x v="0"/>
    <s v="USD"/>
    <n v="1351304513"/>
    <n v="1348712513"/>
    <b v="1"/>
    <n v="660"/>
    <b v="1"/>
    <s v="technology/hardware"/>
    <n v="1.675"/>
    <n v="76.14"/>
    <x v="2"/>
    <x v="27"/>
    <x v="1957"/>
    <d v="2012-10-27T02:21:53"/>
  </r>
  <r>
    <x v="0"/>
    <x v="0"/>
    <s v="USD"/>
    <n v="1364078561"/>
    <n v="1361490161"/>
    <b v="1"/>
    <n v="1356"/>
    <b v="1"/>
    <s v="technology/hardware"/>
    <n v="14.355700000000001"/>
    <n v="74.11"/>
    <x v="2"/>
    <x v="27"/>
    <x v="1958"/>
    <d v="2013-03-23T22:42:41"/>
  </r>
  <r>
    <x v="0"/>
    <x v="0"/>
    <s v="USD"/>
    <n v="1412121600"/>
    <n v="1408565860"/>
    <b v="1"/>
    <n v="424"/>
    <b v="1"/>
    <s v="technology/hardware"/>
    <n v="1.5672999999999999"/>
    <n v="36.97"/>
    <x v="2"/>
    <x v="27"/>
    <x v="1959"/>
    <d v="2014-10-01T00:00:00"/>
  </r>
  <r>
    <x v="0"/>
    <x v="11"/>
    <s v="SEK"/>
    <n v="1419151341"/>
    <n v="1416559341"/>
    <b v="1"/>
    <n v="33"/>
    <b v="1"/>
    <s v="technology/hardware"/>
    <n v="1.179"/>
    <n v="2500.9699999999998"/>
    <x v="2"/>
    <x v="27"/>
    <x v="1960"/>
    <d v="2014-12-21T08:42:21"/>
  </r>
  <r>
    <x v="0"/>
    <x v="0"/>
    <s v="USD"/>
    <n v="1349495940"/>
    <n v="1346042417"/>
    <b v="1"/>
    <n v="1633"/>
    <b v="1"/>
    <s v="technology/hardware"/>
    <n v="11.053800000000001"/>
    <n v="67.69"/>
    <x v="2"/>
    <x v="27"/>
    <x v="1961"/>
    <d v="2012-10-06T03:59:00"/>
  </r>
  <r>
    <x v="0"/>
    <x v="0"/>
    <s v="USD"/>
    <n v="1400006636"/>
    <n v="1397414636"/>
    <b v="1"/>
    <n v="306"/>
    <b v="1"/>
    <s v="technology/hardware"/>
    <n v="1.9293"/>
    <n v="63.05"/>
    <x v="2"/>
    <x v="27"/>
    <x v="1962"/>
    <d v="2014-05-13T18:43:56"/>
  </r>
  <r>
    <x v="0"/>
    <x v="1"/>
    <s v="GBP"/>
    <n v="1410862734"/>
    <n v="1407838734"/>
    <b v="1"/>
    <n v="205"/>
    <b v="1"/>
    <s v="technology/hardware"/>
    <n v="1.2687999999999999"/>
    <n v="117.6"/>
    <x v="2"/>
    <x v="27"/>
    <x v="1963"/>
    <d v="2014-09-16T10:18:54"/>
  </r>
  <r>
    <x v="0"/>
    <x v="13"/>
    <s v="EUR"/>
    <n v="1461306772"/>
    <n v="1458714772"/>
    <b v="1"/>
    <n v="1281"/>
    <b v="1"/>
    <s v="technology/hardware"/>
    <n v="2.5958000000000001"/>
    <n v="180.75"/>
    <x v="2"/>
    <x v="27"/>
    <x v="1964"/>
    <d v="2016-04-22T06:32:52"/>
  </r>
  <r>
    <x v="0"/>
    <x v="0"/>
    <s v="USD"/>
    <n v="1326330000"/>
    <n v="1324433310"/>
    <b v="1"/>
    <n v="103"/>
    <b v="1"/>
    <s v="technology/hardware"/>
    <n v="2.6227999999999998"/>
    <n v="127.32"/>
    <x v="2"/>
    <x v="27"/>
    <x v="1965"/>
    <d v="2012-01-12T01:00:00"/>
  </r>
  <r>
    <x v="0"/>
    <x v="0"/>
    <s v="USD"/>
    <n v="1408021098"/>
    <n v="1405429098"/>
    <b v="1"/>
    <n v="1513"/>
    <b v="1"/>
    <s v="technology/hardware"/>
    <n v="2.0674000000000001"/>
    <n v="136.63999999999999"/>
    <x v="2"/>
    <x v="27"/>
    <x v="1966"/>
    <d v="2014-08-14T12:58:18"/>
  </r>
  <r>
    <x v="0"/>
    <x v="0"/>
    <s v="USD"/>
    <n v="1398959729"/>
    <n v="1396367729"/>
    <b v="1"/>
    <n v="405"/>
    <b v="1"/>
    <s v="technology/hardware"/>
    <n v="3.7012999999999998"/>
    <n v="182.78"/>
    <x v="2"/>
    <x v="27"/>
    <x v="1967"/>
    <d v="2014-05-01T15:55:29"/>
  </r>
  <r>
    <x v="0"/>
    <x v="0"/>
    <s v="USD"/>
    <n v="1480777515"/>
    <n v="1478095515"/>
    <b v="1"/>
    <n v="510"/>
    <b v="1"/>
    <s v="technology/hardware"/>
    <n v="2.8496999999999999"/>
    <n v="279.38"/>
    <x v="2"/>
    <x v="27"/>
    <x v="1968"/>
    <d v="2016-12-03T15:05:15"/>
  </r>
  <r>
    <x v="0"/>
    <x v="1"/>
    <s v="GBP"/>
    <n v="1470423668"/>
    <n v="1467831668"/>
    <b v="1"/>
    <n v="1887"/>
    <b v="1"/>
    <s v="technology/hardware"/>
    <n v="5.7907999999999999"/>
    <n v="61.38"/>
    <x v="2"/>
    <x v="27"/>
    <x v="1969"/>
    <d v="2016-08-05T19:01:08"/>
  </r>
  <r>
    <x v="0"/>
    <x v="0"/>
    <s v="USD"/>
    <n v="1366429101"/>
    <n v="1361248701"/>
    <b v="1"/>
    <n v="701"/>
    <b v="1"/>
    <s v="technology/hardware"/>
    <n v="11.318"/>
    <n v="80.73"/>
    <x v="2"/>
    <x v="27"/>
    <x v="1970"/>
    <d v="2013-04-20T03:38:21"/>
  </r>
  <r>
    <x v="0"/>
    <x v="0"/>
    <s v="USD"/>
    <n v="1384488000"/>
    <n v="1381752061"/>
    <b v="1"/>
    <n v="3863"/>
    <b v="1"/>
    <s v="technology/hardware"/>
    <n v="2.6303000000000001"/>
    <n v="272.36"/>
    <x v="2"/>
    <x v="27"/>
    <x v="1971"/>
    <d v="2013-11-15T04:00:00"/>
  </r>
  <r>
    <x v="0"/>
    <x v="0"/>
    <s v="USD"/>
    <n v="1353201444"/>
    <n v="1350605844"/>
    <b v="1"/>
    <n v="238"/>
    <b v="1"/>
    <s v="technology/hardware"/>
    <n v="6.7447999999999997"/>
    <n v="70.849999999999994"/>
    <x v="2"/>
    <x v="27"/>
    <x v="1972"/>
    <d v="2012-11-18T01:17:24"/>
  </r>
  <r>
    <x v="0"/>
    <x v="0"/>
    <s v="USD"/>
    <n v="1470466800"/>
    <n v="1467134464"/>
    <b v="1"/>
    <n v="2051"/>
    <b v="1"/>
    <s v="technology/hardware"/>
    <n v="2.5682999999999998"/>
    <n v="247.94"/>
    <x v="2"/>
    <x v="27"/>
    <x v="1973"/>
    <d v="2016-08-06T07:00:00"/>
  </r>
  <r>
    <x v="0"/>
    <x v="1"/>
    <s v="GBP"/>
    <n v="1376899269"/>
    <n v="1371715269"/>
    <b v="1"/>
    <n v="402"/>
    <b v="1"/>
    <s v="technology/hardware"/>
    <n v="3.7549999999999999"/>
    <n v="186.81"/>
    <x v="2"/>
    <x v="27"/>
    <x v="1974"/>
    <d v="2013-08-19T08:01:09"/>
  </r>
  <r>
    <x v="0"/>
    <x v="0"/>
    <s v="USD"/>
    <n v="1362938851"/>
    <n v="1360346851"/>
    <b v="1"/>
    <n v="253"/>
    <b v="1"/>
    <s v="technology/hardware"/>
    <n v="2.0871"/>
    <n v="131.99"/>
    <x v="2"/>
    <x v="27"/>
    <x v="1975"/>
    <d v="2013-03-10T18:07:31"/>
  </r>
  <r>
    <x v="0"/>
    <x v="1"/>
    <s v="GBP"/>
    <n v="1373751325"/>
    <n v="1371159325"/>
    <b v="1"/>
    <n v="473"/>
    <b v="1"/>
    <s v="technology/hardware"/>
    <n v="3.4660000000000002"/>
    <n v="29.31"/>
    <x v="2"/>
    <x v="27"/>
    <x v="1976"/>
    <d v="2013-07-13T21:35:25"/>
  </r>
  <r>
    <x v="0"/>
    <x v="0"/>
    <s v="USD"/>
    <n v="1450511940"/>
    <n v="1446527540"/>
    <b v="1"/>
    <n v="821"/>
    <b v="1"/>
    <s v="technology/hardware"/>
    <n v="4.0232999999999999"/>
    <n v="245.02"/>
    <x v="2"/>
    <x v="27"/>
    <x v="1977"/>
    <d v="2015-12-19T07:59:00"/>
  </r>
  <r>
    <x v="0"/>
    <x v="0"/>
    <s v="USD"/>
    <n v="1339484400"/>
    <n v="1336627492"/>
    <b v="1"/>
    <n v="388"/>
    <b v="1"/>
    <s v="technology/hardware"/>
    <n v="10.2685"/>
    <n v="1323.25"/>
    <x v="2"/>
    <x v="27"/>
    <x v="1978"/>
    <d v="2012-06-12T07:00:00"/>
  </r>
  <r>
    <x v="0"/>
    <x v="0"/>
    <s v="USD"/>
    <n v="1447909140"/>
    <n v="1444734146"/>
    <b v="1"/>
    <n v="813"/>
    <b v="1"/>
    <s v="technology/hardware"/>
    <n v="1.149"/>
    <n v="282.66000000000003"/>
    <x v="2"/>
    <x v="27"/>
    <x v="1979"/>
    <d v="2015-11-19T04:59:00"/>
  </r>
  <r>
    <x v="0"/>
    <x v="12"/>
    <s v="EUR"/>
    <n v="1459684862"/>
    <n v="1456232462"/>
    <b v="1"/>
    <n v="1945"/>
    <b v="1"/>
    <s v="technology/hardware"/>
    <n v="3.5482"/>
    <n v="91.21"/>
    <x v="2"/>
    <x v="27"/>
    <x v="1980"/>
    <d v="2016-04-03T12:01:02"/>
  </r>
  <r>
    <x v="2"/>
    <x v="5"/>
    <s v="CAD"/>
    <n v="1404926665"/>
    <n v="1402334665"/>
    <b v="0"/>
    <n v="12"/>
    <b v="0"/>
    <s v="photography/people"/>
    <n v="5.0799999999999998E-2"/>
    <n v="31.75"/>
    <x v="8"/>
    <x v="28"/>
    <x v="1981"/>
    <d v="2014-07-09T17:24:25"/>
  </r>
  <r>
    <x v="2"/>
    <x v="7"/>
    <s v="HKD"/>
    <n v="1480863887"/>
    <n v="1478268287"/>
    <b v="0"/>
    <n v="0"/>
    <b v="0"/>
    <s v="photography/people"/>
    <n v="0"/>
    <n v="0"/>
    <x v="8"/>
    <x v="28"/>
    <x v="1982"/>
    <d v="2016-12-04T15:04:47"/>
  </r>
  <r>
    <x v="2"/>
    <x v="0"/>
    <s v="USD"/>
    <n v="1472799600"/>
    <n v="1470874618"/>
    <b v="0"/>
    <n v="16"/>
    <b v="0"/>
    <s v="photography/people"/>
    <n v="4.2999999999999997E-2"/>
    <n v="88.69"/>
    <x v="8"/>
    <x v="28"/>
    <x v="1983"/>
    <d v="2016-09-02T07:00:00"/>
  </r>
  <r>
    <x v="2"/>
    <x v="0"/>
    <s v="USD"/>
    <n v="1417377481"/>
    <n v="1412189881"/>
    <b v="0"/>
    <n v="7"/>
    <b v="0"/>
    <s v="photography/people"/>
    <n v="0.21149999999999999"/>
    <n v="453.14"/>
    <x v="8"/>
    <x v="28"/>
    <x v="1984"/>
    <d v="2014-11-30T19:58:01"/>
  </r>
  <r>
    <x v="2"/>
    <x v="1"/>
    <s v="GBP"/>
    <n v="1470178800"/>
    <n v="1467650771"/>
    <b v="0"/>
    <n v="4"/>
    <b v="0"/>
    <s v="photography/people"/>
    <n v="3.1899999999999998E-2"/>
    <n v="12.75"/>
    <x v="8"/>
    <x v="28"/>
    <x v="1985"/>
    <d v="2016-08-02T23:00:00"/>
  </r>
  <r>
    <x v="2"/>
    <x v="1"/>
    <s v="GBP"/>
    <n v="1457947483"/>
    <n v="1455359083"/>
    <b v="0"/>
    <n v="1"/>
    <b v="0"/>
    <s v="photography/people"/>
    <n v="5.0000000000000001E-4"/>
    <n v="1"/>
    <x v="8"/>
    <x v="28"/>
    <x v="1986"/>
    <d v="2016-03-14T09:24:43"/>
  </r>
  <r>
    <x v="2"/>
    <x v="1"/>
    <s v="GBP"/>
    <n v="1425223276"/>
    <n v="1422631276"/>
    <b v="0"/>
    <n v="28"/>
    <b v="0"/>
    <s v="photography/people"/>
    <n v="0.42470000000000002"/>
    <n v="83.43"/>
    <x v="8"/>
    <x v="28"/>
    <x v="1987"/>
    <d v="2015-03-01T15:21:16"/>
  </r>
  <r>
    <x v="2"/>
    <x v="0"/>
    <s v="USD"/>
    <n v="1440094742"/>
    <n v="1437502742"/>
    <b v="0"/>
    <n v="1"/>
    <b v="0"/>
    <s v="photography/people"/>
    <n v="4.1999999999999997E-3"/>
    <n v="25"/>
    <x v="8"/>
    <x v="28"/>
    <x v="1988"/>
    <d v="2015-08-20T18:19:02"/>
  </r>
  <r>
    <x v="2"/>
    <x v="0"/>
    <s v="USD"/>
    <n v="1481473208"/>
    <n v="1478881208"/>
    <b v="0"/>
    <n v="1"/>
    <b v="0"/>
    <s v="photography/people"/>
    <n v="0.01"/>
    <n v="50"/>
    <x v="8"/>
    <x v="28"/>
    <x v="1989"/>
    <d v="2016-12-11T16:20:08"/>
  </r>
  <r>
    <x v="2"/>
    <x v="0"/>
    <s v="USD"/>
    <n v="1455338532"/>
    <n v="1454042532"/>
    <b v="0"/>
    <n v="5"/>
    <b v="0"/>
    <s v="photography/people"/>
    <n v="0.16969999999999999"/>
    <n v="101.8"/>
    <x v="8"/>
    <x v="28"/>
    <x v="1990"/>
    <d v="2016-02-13T04:42:12"/>
  </r>
  <r>
    <x v="2"/>
    <x v="0"/>
    <s v="USD"/>
    <n v="1435958786"/>
    <n v="1434144386"/>
    <b v="0"/>
    <n v="3"/>
    <b v="0"/>
    <s v="photography/people"/>
    <n v="7.0000000000000007E-2"/>
    <n v="46.67"/>
    <x v="8"/>
    <x v="28"/>
    <x v="1991"/>
    <d v="2015-07-03T21:26:26"/>
  </r>
  <r>
    <x v="2"/>
    <x v="0"/>
    <s v="USD"/>
    <n v="1424229991"/>
    <n v="1421637991"/>
    <b v="0"/>
    <n v="2"/>
    <b v="0"/>
    <s v="photography/people"/>
    <n v="1.2999999999999999E-3"/>
    <n v="1"/>
    <x v="8"/>
    <x v="28"/>
    <x v="1992"/>
    <d v="2015-02-18T03:26:31"/>
  </r>
  <r>
    <x v="2"/>
    <x v="1"/>
    <s v="GBP"/>
    <n v="1450706837"/>
    <n v="1448114837"/>
    <b v="0"/>
    <n v="0"/>
    <b v="0"/>
    <s v="photography/people"/>
    <n v="0"/>
    <n v="0"/>
    <x v="8"/>
    <x v="28"/>
    <x v="1993"/>
    <d v="2015-12-21T14:07:17"/>
  </r>
  <r>
    <x v="2"/>
    <x v="0"/>
    <s v="USD"/>
    <n v="1481072942"/>
    <n v="1475885342"/>
    <b v="0"/>
    <n v="0"/>
    <b v="0"/>
    <s v="photography/people"/>
    <n v="0"/>
    <n v="0"/>
    <x v="8"/>
    <x v="28"/>
    <x v="1994"/>
    <d v="2016-12-07T01:09:02"/>
  </r>
  <r>
    <x v="2"/>
    <x v="5"/>
    <s v="CAD"/>
    <n v="1437082736"/>
    <n v="1435354736"/>
    <b v="0"/>
    <n v="3"/>
    <b v="0"/>
    <s v="photography/people"/>
    <n v="7.8E-2"/>
    <n v="26"/>
    <x v="8"/>
    <x v="28"/>
    <x v="1995"/>
    <d v="2015-07-16T21:38:56"/>
  </r>
  <r>
    <x v="2"/>
    <x v="0"/>
    <s v="USD"/>
    <n v="1405021211"/>
    <n v="1402429211"/>
    <b v="0"/>
    <n v="0"/>
    <b v="0"/>
    <s v="photography/people"/>
    <n v="0"/>
    <n v="0"/>
    <x v="8"/>
    <x v="28"/>
    <x v="1996"/>
    <d v="2014-07-10T19:40:11"/>
  </r>
  <r>
    <x v="2"/>
    <x v="0"/>
    <s v="USD"/>
    <n v="1409091612"/>
    <n v="1406499612"/>
    <b v="0"/>
    <n v="0"/>
    <b v="0"/>
    <s v="photography/people"/>
    <n v="0"/>
    <n v="0"/>
    <x v="8"/>
    <x v="28"/>
    <x v="1997"/>
    <d v="2014-08-26T22:20:12"/>
  </r>
  <r>
    <x v="2"/>
    <x v="0"/>
    <s v="USD"/>
    <n v="1406861438"/>
    <n v="1402973438"/>
    <b v="0"/>
    <n v="3"/>
    <b v="0"/>
    <s v="photography/people"/>
    <n v="0.26200000000000001"/>
    <n v="218.33"/>
    <x v="8"/>
    <x v="28"/>
    <x v="1998"/>
    <d v="2014-08-01T02:50:38"/>
  </r>
  <r>
    <x v="2"/>
    <x v="1"/>
    <s v="GBP"/>
    <n v="1415882108"/>
    <n v="1413286508"/>
    <b v="0"/>
    <n v="7"/>
    <b v="0"/>
    <s v="photography/people"/>
    <n v="7.6E-3"/>
    <n v="33.71"/>
    <x v="8"/>
    <x v="28"/>
    <x v="1999"/>
    <d v="2014-11-13T12:35:08"/>
  </r>
  <r>
    <x v="2"/>
    <x v="5"/>
    <s v="CAD"/>
    <n v="1452120613"/>
    <n v="1449528613"/>
    <b v="0"/>
    <n v="25"/>
    <b v="0"/>
    <s v="photography/people"/>
    <n v="0.125"/>
    <n v="25"/>
    <x v="8"/>
    <x v="28"/>
    <x v="2000"/>
    <d v="2016-01-06T22:50:13"/>
  </r>
  <r>
    <x v="0"/>
    <x v="12"/>
    <s v="EUR"/>
    <n v="1434139200"/>
    <n v="1431406916"/>
    <b v="1"/>
    <n v="1637"/>
    <b v="1"/>
    <s v="technology/hardware"/>
    <n v="3.8212999999999999"/>
    <n v="128.38999999999999"/>
    <x v="2"/>
    <x v="27"/>
    <x v="2001"/>
    <d v="2015-06-12T20:00:00"/>
  </r>
  <r>
    <x v="0"/>
    <x v="0"/>
    <s v="USD"/>
    <n v="1485191143"/>
    <n v="1482599143"/>
    <b v="1"/>
    <n v="1375"/>
    <b v="1"/>
    <s v="technology/hardware"/>
    <n v="2.1678999999999999"/>
    <n v="78.83"/>
    <x v="2"/>
    <x v="27"/>
    <x v="2002"/>
    <d v="2017-01-23T17:05:43"/>
  </r>
  <r>
    <x v="0"/>
    <x v="0"/>
    <s v="USD"/>
    <n v="1278111600"/>
    <n v="1276830052"/>
    <b v="1"/>
    <n v="17"/>
    <b v="1"/>
    <s v="technology/hardware"/>
    <n v="3.12"/>
    <n v="91.76"/>
    <x v="2"/>
    <x v="27"/>
    <x v="2003"/>
    <d v="2010-07-02T23:00:00"/>
  </r>
  <r>
    <x v="0"/>
    <x v="0"/>
    <s v="USD"/>
    <n v="1405002663"/>
    <n v="1402410663"/>
    <b v="1"/>
    <n v="354"/>
    <b v="1"/>
    <s v="technology/hardware"/>
    <n v="2.3441999999999998"/>
    <n v="331.1"/>
    <x v="2"/>
    <x v="27"/>
    <x v="2004"/>
    <d v="2014-07-10T14:31:03"/>
  </r>
  <r>
    <x v="0"/>
    <x v="0"/>
    <s v="USD"/>
    <n v="1381895940"/>
    <n v="1379532618"/>
    <b v="1"/>
    <n v="191"/>
    <b v="1"/>
    <s v="technology/hardware"/>
    <n v="1.2367999999999999"/>
    <n v="194.26"/>
    <x v="2"/>
    <x v="27"/>
    <x v="2005"/>
    <d v="2013-10-16T03:59:00"/>
  </r>
  <r>
    <x v="0"/>
    <x v="0"/>
    <s v="USD"/>
    <n v="1417611645"/>
    <n v="1414584045"/>
    <b v="1"/>
    <n v="303"/>
    <b v="1"/>
    <s v="technology/hardware"/>
    <n v="2.4784000000000002"/>
    <n v="408.98"/>
    <x v="2"/>
    <x v="27"/>
    <x v="2006"/>
    <d v="2014-12-03T13:00:45"/>
  </r>
  <r>
    <x v="0"/>
    <x v="0"/>
    <s v="USD"/>
    <n v="1282622400"/>
    <n v="1276891586"/>
    <b v="1"/>
    <n v="137"/>
    <b v="1"/>
    <s v="technology/hardware"/>
    <n v="1.1571"/>
    <n v="84.46"/>
    <x v="2"/>
    <x v="27"/>
    <x v="2007"/>
    <d v="2010-08-24T04:00:00"/>
  </r>
  <r>
    <x v="0"/>
    <x v="0"/>
    <s v="USD"/>
    <n v="1316442622"/>
    <n v="1312641022"/>
    <b v="1"/>
    <n v="41"/>
    <b v="1"/>
    <s v="technology/hardware"/>
    <n v="1.1707000000000001"/>
    <n v="44.85"/>
    <x v="2"/>
    <x v="27"/>
    <x v="2008"/>
    <d v="2011-09-19T14:30:22"/>
  </r>
  <r>
    <x v="0"/>
    <x v="12"/>
    <s v="EUR"/>
    <n v="1479890743"/>
    <n v="1476776743"/>
    <b v="1"/>
    <n v="398"/>
    <b v="1"/>
    <s v="technology/hardware"/>
    <n v="3.0516000000000001"/>
    <n v="383.36"/>
    <x v="2"/>
    <x v="27"/>
    <x v="2009"/>
    <d v="2016-11-23T08:45:43"/>
  </r>
  <r>
    <x v="0"/>
    <x v="0"/>
    <s v="USD"/>
    <n v="1471564491"/>
    <n v="1468972491"/>
    <b v="1"/>
    <n v="1737"/>
    <b v="1"/>
    <s v="technology/hardware"/>
    <n v="3.2004999999999999"/>
    <n v="55.28"/>
    <x v="2"/>
    <x v="27"/>
    <x v="2010"/>
    <d v="2016-08-18T23:54:51"/>
  </r>
  <r>
    <x v="0"/>
    <x v="15"/>
    <s v="EUR"/>
    <n v="1452553200"/>
    <n v="1449650173"/>
    <b v="1"/>
    <n v="971"/>
    <b v="1"/>
    <s v="technology/hardware"/>
    <n v="8.1956000000000007"/>
    <n v="422.02"/>
    <x v="2"/>
    <x v="27"/>
    <x v="2011"/>
    <d v="2016-01-11T23:00:00"/>
  </r>
  <r>
    <x v="0"/>
    <x v="0"/>
    <s v="USD"/>
    <n v="1423165441"/>
    <n v="1420573441"/>
    <b v="1"/>
    <n v="183"/>
    <b v="1"/>
    <s v="technology/hardware"/>
    <n v="2.3490000000000002"/>
    <n v="64.180000000000007"/>
    <x v="2"/>
    <x v="27"/>
    <x v="2012"/>
    <d v="2015-02-05T19:44:01"/>
  </r>
  <r>
    <x v="0"/>
    <x v="0"/>
    <s v="USD"/>
    <n v="1468019014"/>
    <n v="1462835014"/>
    <b v="1"/>
    <n v="4562"/>
    <b v="1"/>
    <s v="technology/hardware"/>
    <n v="4.9490999999999996"/>
    <n v="173.58"/>
    <x v="2"/>
    <x v="27"/>
    <x v="2013"/>
    <d v="2016-07-08T23:03:34"/>
  </r>
  <r>
    <x v="0"/>
    <x v="0"/>
    <s v="USD"/>
    <n v="1364184539"/>
    <n v="1361250539"/>
    <b v="1"/>
    <n v="26457"/>
    <b v="1"/>
    <s v="technology/hardware"/>
    <n v="78.137799999999999"/>
    <n v="88.6"/>
    <x v="2"/>
    <x v="27"/>
    <x v="2014"/>
    <d v="2013-03-25T04:08:59"/>
  </r>
  <r>
    <x v="0"/>
    <x v="0"/>
    <s v="USD"/>
    <n v="1315602163"/>
    <n v="1313010163"/>
    <b v="1"/>
    <n v="162"/>
    <b v="1"/>
    <s v="technology/hardware"/>
    <n v="1.1299999999999999"/>
    <n v="50.22"/>
    <x v="2"/>
    <x v="27"/>
    <x v="2015"/>
    <d v="2011-09-09T21:02:43"/>
  </r>
  <r>
    <x v="0"/>
    <x v="0"/>
    <s v="USD"/>
    <n v="1362863299"/>
    <n v="1360271299"/>
    <b v="1"/>
    <n v="479"/>
    <b v="1"/>
    <s v="technology/hardware"/>
    <n v="9.2154000000000007"/>
    <n v="192.39"/>
    <x v="2"/>
    <x v="27"/>
    <x v="2016"/>
    <d v="2013-03-09T21:08:19"/>
  </r>
  <r>
    <x v="0"/>
    <x v="0"/>
    <s v="USD"/>
    <n v="1332561600"/>
    <n v="1329873755"/>
    <b v="1"/>
    <n v="426"/>
    <b v="1"/>
    <s v="technology/hardware"/>
    <n v="1.2509999999999999"/>
    <n v="73.42"/>
    <x v="2"/>
    <x v="27"/>
    <x v="2017"/>
    <d v="2012-03-24T04:00:00"/>
  </r>
  <r>
    <x v="0"/>
    <x v="17"/>
    <s v="EUR"/>
    <n v="1439455609"/>
    <n v="1436863609"/>
    <b v="1"/>
    <n v="450"/>
    <b v="1"/>
    <s v="technology/hardware"/>
    <n v="1.0224"/>
    <n v="147.68"/>
    <x v="2"/>
    <x v="27"/>
    <x v="2018"/>
    <d v="2015-08-13T08:46:49"/>
  </r>
  <r>
    <x v="0"/>
    <x v="0"/>
    <s v="USD"/>
    <n v="1474563621"/>
    <n v="1471971621"/>
    <b v="1"/>
    <n v="1780"/>
    <b v="1"/>
    <s v="technology/hardware"/>
    <n v="4.8491"/>
    <n v="108.97"/>
    <x v="2"/>
    <x v="27"/>
    <x v="2019"/>
    <d v="2016-09-22T17:00:21"/>
  </r>
  <r>
    <x v="0"/>
    <x v="0"/>
    <s v="USD"/>
    <n v="1400108640"/>
    <n v="1396923624"/>
    <b v="1"/>
    <n v="122"/>
    <b v="1"/>
    <s v="technology/hardware"/>
    <n v="1.9233"/>
    <n v="23.65"/>
    <x v="2"/>
    <x v="27"/>
    <x v="2020"/>
    <d v="2014-05-14T23:04:00"/>
  </r>
  <r>
    <x v="0"/>
    <x v="0"/>
    <s v="USD"/>
    <n v="1411522897"/>
    <n v="1407634897"/>
    <b v="1"/>
    <n v="95"/>
    <b v="1"/>
    <s v="technology/hardware"/>
    <n v="2.8109999999999999"/>
    <n v="147.94999999999999"/>
    <x v="2"/>
    <x v="27"/>
    <x v="2021"/>
    <d v="2014-09-24T01:41:37"/>
  </r>
  <r>
    <x v="0"/>
    <x v="0"/>
    <s v="USD"/>
    <n v="1465652372"/>
    <n v="1463060372"/>
    <b v="1"/>
    <n v="325"/>
    <b v="1"/>
    <s v="technology/hardware"/>
    <n v="1.2514000000000001"/>
    <n v="385.04"/>
    <x v="2"/>
    <x v="27"/>
    <x v="2022"/>
    <d v="2016-06-11T13:39:32"/>
  </r>
  <r>
    <x v="0"/>
    <x v="0"/>
    <s v="USD"/>
    <n v="1434017153"/>
    <n v="1431425153"/>
    <b v="1"/>
    <n v="353"/>
    <b v="1"/>
    <s v="technology/hardware"/>
    <n v="1.6146"/>
    <n v="457.39"/>
    <x v="2"/>
    <x v="27"/>
    <x v="2023"/>
    <d v="2015-06-11T10:05:53"/>
  </r>
  <r>
    <x v="0"/>
    <x v="0"/>
    <s v="USD"/>
    <n v="1344826800"/>
    <n v="1341875544"/>
    <b v="1"/>
    <n v="105"/>
    <b v="1"/>
    <s v="technology/hardware"/>
    <n v="5.8535000000000004"/>
    <n v="222.99"/>
    <x v="2"/>
    <x v="27"/>
    <x v="2024"/>
    <d v="2012-08-13T03:00:00"/>
  </r>
  <r>
    <x v="0"/>
    <x v="12"/>
    <s v="EUR"/>
    <n v="1433996746"/>
    <n v="1431404746"/>
    <b v="1"/>
    <n v="729"/>
    <b v="1"/>
    <s v="technology/hardware"/>
    <n v="2.0114999999999998"/>
    <n v="220.74"/>
    <x v="2"/>
    <x v="27"/>
    <x v="2025"/>
    <d v="2015-06-11T04:25:46"/>
  </r>
  <r>
    <x v="0"/>
    <x v="0"/>
    <s v="USD"/>
    <n v="1398052740"/>
    <n v="1394127585"/>
    <b v="1"/>
    <n v="454"/>
    <b v="1"/>
    <s v="technology/hardware"/>
    <n v="1.3348"/>
    <n v="73.5"/>
    <x v="2"/>
    <x v="27"/>
    <x v="2026"/>
    <d v="2014-04-21T03:59:00"/>
  </r>
  <r>
    <x v="0"/>
    <x v="0"/>
    <s v="USD"/>
    <n v="1427740319"/>
    <n v="1423855919"/>
    <b v="1"/>
    <n v="539"/>
    <b v="1"/>
    <s v="technology/hardware"/>
    <n v="1.2024999999999999"/>
    <n v="223.1"/>
    <x v="2"/>
    <x v="27"/>
    <x v="2027"/>
    <d v="2015-03-30T18:31:59"/>
  </r>
  <r>
    <x v="0"/>
    <x v="0"/>
    <s v="USD"/>
    <n v="1268690100"/>
    <n v="1265493806"/>
    <b v="1"/>
    <n v="79"/>
    <b v="1"/>
    <s v="technology/hardware"/>
    <n v="1.2617"/>
    <n v="47.91"/>
    <x v="2"/>
    <x v="27"/>
    <x v="2028"/>
    <d v="2010-03-15T21:55:00"/>
  </r>
  <r>
    <x v="0"/>
    <x v="0"/>
    <s v="USD"/>
    <n v="1409099481"/>
    <n v="1406507481"/>
    <b v="1"/>
    <n v="94"/>
    <b v="1"/>
    <s v="technology/hardware"/>
    <n v="3.6120000000000001"/>
    <n v="96.06"/>
    <x v="2"/>
    <x v="27"/>
    <x v="2029"/>
    <d v="2014-08-27T00:31:21"/>
  </r>
  <r>
    <x v="0"/>
    <x v="1"/>
    <s v="GBP"/>
    <n v="1354233296"/>
    <n v="1351641296"/>
    <b v="1"/>
    <n v="625"/>
    <b v="1"/>
    <s v="technology/hardware"/>
    <n v="2.2624"/>
    <n v="118.61"/>
    <x v="2"/>
    <x v="27"/>
    <x v="2030"/>
    <d v="2012-11-29T23:54:56"/>
  </r>
  <r>
    <x v="0"/>
    <x v="9"/>
    <s v="EUR"/>
    <n v="1420765200"/>
    <n v="1417506853"/>
    <b v="1"/>
    <n v="508"/>
    <b v="1"/>
    <s v="technology/hardware"/>
    <n v="1.2035"/>
    <n v="118.45"/>
    <x v="2"/>
    <x v="27"/>
    <x v="2031"/>
    <d v="2015-01-09T01:00:00"/>
  </r>
  <r>
    <x v="0"/>
    <x v="0"/>
    <s v="USD"/>
    <n v="1481778000"/>
    <n v="1479216874"/>
    <b v="1"/>
    <n v="531"/>
    <b v="1"/>
    <s v="technology/hardware"/>
    <n v="3.0419"/>
    <n v="143.21"/>
    <x v="2"/>
    <x v="27"/>
    <x v="2032"/>
    <d v="2016-12-15T05:00:00"/>
  </r>
  <r>
    <x v="0"/>
    <x v="0"/>
    <s v="USD"/>
    <n v="1398477518"/>
    <n v="1395885518"/>
    <b v="1"/>
    <n v="158"/>
    <b v="1"/>
    <s v="technology/hardware"/>
    <n v="1.7867999999999999"/>
    <n v="282.72000000000003"/>
    <x v="2"/>
    <x v="27"/>
    <x v="2033"/>
    <d v="2014-04-26T01:58:38"/>
  </r>
  <r>
    <x v="0"/>
    <x v="0"/>
    <s v="USD"/>
    <n v="1430981880"/>
    <n v="1426216033"/>
    <b v="1"/>
    <n v="508"/>
    <b v="1"/>
    <s v="technology/hardware"/>
    <n v="3.8681999999999999"/>
    <n v="593.94000000000005"/>
    <x v="2"/>
    <x v="27"/>
    <x v="2034"/>
    <d v="2015-05-07T06:58:00"/>
  </r>
  <r>
    <x v="0"/>
    <x v="0"/>
    <s v="USD"/>
    <n v="1450486800"/>
    <n v="1446562807"/>
    <b v="1"/>
    <n v="644"/>
    <b v="1"/>
    <s v="technology/hardware"/>
    <n v="2.1103999999999998"/>
    <n v="262.16000000000003"/>
    <x v="2"/>
    <x v="27"/>
    <x v="2035"/>
    <d v="2015-12-19T01:00:00"/>
  </r>
  <r>
    <x v="0"/>
    <x v="0"/>
    <s v="USD"/>
    <n v="1399668319"/>
    <n v="1397076319"/>
    <b v="1"/>
    <n v="848"/>
    <b v="1"/>
    <s v="technology/hardware"/>
    <n v="1.3167"/>
    <n v="46.58"/>
    <x v="2"/>
    <x v="27"/>
    <x v="2036"/>
    <d v="2014-05-09T20:45:19"/>
  </r>
  <r>
    <x v="0"/>
    <x v="0"/>
    <s v="USD"/>
    <n v="1388383353"/>
    <n v="1383195753"/>
    <b v="1"/>
    <n v="429"/>
    <b v="1"/>
    <s v="technology/hardware"/>
    <n v="3.0047999999999999"/>
    <n v="70.040000000000006"/>
    <x v="2"/>
    <x v="27"/>
    <x v="2037"/>
    <d v="2013-12-30T06:02:33"/>
  </r>
  <r>
    <x v="0"/>
    <x v="1"/>
    <s v="GBP"/>
    <n v="1372701600"/>
    <n v="1369895421"/>
    <b v="1"/>
    <n v="204"/>
    <b v="1"/>
    <s v="technology/hardware"/>
    <n v="4.2050999999999998"/>
    <n v="164.91"/>
    <x v="2"/>
    <x v="27"/>
    <x v="2038"/>
    <d v="2013-07-01T18:00:00"/>
  </r>
  <r>
    <x v="0"/>
    <x v="0"/>
    <s v="USD"/>
    <n v="1480568340"/>
    <n v="1477996325"/>
    <b v="1"/>
    <n v="379"/>
    <b v="1"/>
    <s v="technology/hardware"/>
    <n v="1.3622000000000001"/>
    <n v="449.26"/>
    <x v="2"/>
    <x v="27"/>
    <x v="2039"/>
    <d v="2016-12-01T04:59:00"/>
  </r>
  <r>
    <x v="0"/>
    <x v="0"/>
    <s v="USD"/>
    <n v="1384557303"/>
    <n v="1383257703"/>
    <b v="1"/>
    <n v="271"/>
    <b v="1"/>
    <s v="technology/hardware"/>
    <n v="2.4817"/>
    <n v="27.47"/>
    <x v="2"/>
    <x v="27"/>
    <x v="2040"/>
    <d v="2013-11-15T23:15:03"/>
  </r>
  <r>
    <x v="0"/>
    <x v="0"/>
    <s v="USD"/>
    <n v="1478785027"/>
    <n v="1476189427"/>
    <b v="0"/>
    <n v="120"/>
    <b v="1"/>
    <s v="technology/hardware"/>
    <n v="1.8186"/>
    <n v="143.97999999999999"/>
    <x v="2"/>
    <x v="27"/>
    <x v="2041"/>
    <d v="2016-11-10T13:37:07"/>
  </r>
  <r>
    <x v="0"/>
    <x v="0"/>
    <s v="USD"/>
    <n v="1453481974"/>
    <n v="1448297974"/>
    <b v="0"/>
    <n v="140"/>
    <b v="1"/>
    <s v="technology/hardware"/>
    <n v="1.2353000000000001"/>
    <n v="88.24"/>
    <x v="2"/>
    <x v="27"/>
    <x v="2042"/>
    <d v="2016-01-22T16:59:34"/>
  </r>
  <r>
    <x v="0"/>
    <x v="0"/>
    <s v="USD"/>
    <n v="1481432340"/>
    <n v="1476764077"/>
    <b v="0"/>
    <n v="193"/>
    <b v="1"/>
    <s v="technology/hardware"/>
    <n v="5.0621"/>
    <n v="36.33"/>
    <x v="2"/>
    <x v="27"/>
    <x v="2043"/>
    <d v="2016-12-11T04:59:00"/>
  </r>
  <r>
    <x v="0"/>
    <x v="0"/>
    <s v="USD"/>
    <n v="1434212714"/>
    <n v="1431620714"/>
    <b v="0"/>
    <n v="180"/>
    <b v="1"/>
    <s v="technology/hardware"/>
    <n v="1.0821000000000001"/>
    <n v="90.18"/>
    <x v="2"/>
    <x v="27"/>
    <x v="2044"/>
    <d v="2015-06-13T16:25:14"/>
  </r>
  <r>
    <x v="0"/>
    <x v="0"/>
    <s v="USD"/>
    <n v="1341799647"/>
    <n v="1339207647"/>
    <b v="0"/>
    <n v="263"/>
    <b v="1"/>
    <s v="technology/hardware"/>
    <n v="8.1918000000000006"/>
    <n v="152.62"/>
    <x v="2"/>
    <x v="27"/>
    <x v="2045"/>
    <d v="2012-07-09T02:07:27"/>
  </r>
  <r>
    <x v="0"/>
    <x v="0"/>
    <s v="USD"/>
    <n v="1369282044"/>
    <n v="1366690044"/>
    <b v="0"/>
    <n v="217"/>
    <b v="1"/>
    <s v="technology/hardware"/>
    <n v="1.2110000000000001"/>
    <n v="55.81"/>
    <x v="2"/>
    <x v="27"/>
    <x v="2046"/>
    <d v="2013-05-23T04:07:24"/>
  </r>
  <r>
    <x v="0"/>
    <x v="2"/>
    <s v="AUD"/>
    <n v="1429228800"/>
    <n v="1426714870"/>
    <b v="0"/>
    <n v="443"/>
    <b v="1"/>
    <s v="technology/hardware"/>
    <n v="1.03"/>
    <n v="227.85"/>
    <x v="2"/>
    <x v="27"/>
    <x v="2047"/>
    <d v="2015-04-17T00:00:00"/>
  </r>
  <r>
    <x v="0"/>
    <x v="0"/>
    <s v="USD"/>
    <n v="1369323491"/>
    <n v="1366731491"/>
    <b v="0"/>
    <n v="1373"/>
    <b v="1"/>
    <s v="technology/hardware"/>
    <n v="1.4833000000000001"/>
    <n v="91.83"/>
    <x v="2"/>
    <x v="27"/>
    <x v="2048"/>
    <d v="2013-05-23T15:38:11"/>
  </r>
  <r>
    <x v="0"/>
    <x v="1"/>
    <s v="GBP"/>
    <n v="1386025140"/>
    <n v="1382963963"/>
    <b v="0"/>
    <n v="742"/>
    <b v="1"/>
    <s v="technology/hardware"/>
    <n v="1.2019"/>
    <n v="80.989999999999995"/>
    <x v="2"/>
    <x v="27"/>
    <x v="2049"/>
    <d v="2013-12-02T22:59:00"/>
  </r>
  <r>
    <x v="0"/>
    <x v="0"/>
    <s v="USD"/>
    <n v="1433036578"/>
    <n v="1429580578"/>
    <b v="0"/>
    <n v="170"/>
    <b v="1"/>
    <s v="technology/hardware"/>
    <n v="4.7327000000000004"/>
    <n v="278.39"/>
    <x v="2"/>
    <x v="27"/>
    <x v="2050"/>
    <d v="2015-05-31T01:42:58"/>
  </r>
  <r>
    <x v="0"/>
    <x v="0"/>
    <s v="USD"/>
    <n v="1388017937"/>
    <n v="1385425937"/>
    <b v="0"/>
    <n v="242"/>
    <b v="1"/>
    <s v="technology/hardware"/>
    <n v="1.3036000000000001"/>
    <n v="43.1"/>
    <x v="2"/>
    <x v="27"/>
    <x v="2051"/>
    <d v="2013-12-26T00:32:17"/>
  </r>
  <r>
    <x v="0"/>
    <x v="0"/>
    <s v="USD"/>
    <n v="1455933653"/>
    <n v="1452045653"/>
    <b v="0"/>
    <n v="541"/>
    <b v="1"/>
    <s v="technology/hardware"/>
    <n v="3.5305"/>
    <n v="326.29000000000002"/>
    <x v="2"/>
    <x v="27"/>
    <x v="2052"/>
    <d v="2016-02-20T02:00:53"/>
  </r>
  <r>
    <x v="0"/>
    <x v="0"/>
    <s v="USD"/>
    <n v="1448466551"/>
    <n v="1445870951"/>
    <b v="0"/>
    <n v="121"/>
    <b v="1"/>
    <s v="technology/hardware"/>
    <n v="1.0102"/>
    <n v="41.74"/>
    <x v="2"/>
    <x v="27"/>
    <x v="2053"/>
    <d v="2015-11-25T15:49:11"/>
  </r>
  <r>
    <x v="0"/>
    <x v="1"/>
    <s v="GBP"/>
    <n v="1399033810"/>
    <n v="1396441810"/>
    <b v="0"/>
    <n v="621"/>
    <b v="1"/>
    <s v="technology/hardware"/>
    <n v="1.1358999999999999"/>
    <n v="64.02"/>
    <x v="2"/>
    <x v="27"/>
    <x v="2054"/>
    <d v="2014-05-02T12:30:10"/>
  </r>
  <r>
    <x v="0"/>
    <x v="0"/>
    <s v="USD"/>
    <n v="1417579200"/>
    <n v="1415031043"/>
    <b v="0"/>
    <n v="101"/>
    <b v="1"/>
    <s v="technology/hardware"/>
    <n v="1.6741999999999999"/>
    <n v="99.46"/>
    <x v="2"/>
    <x v="27"/>
    <x v="2055"/>
    <d v="2014-12-03T04:00:00"/>
  </r>
  <r>
    <x v="0"/>
    <x v="0"/>
    <s v="USD"/>
    <n v="1366222542"/>
    <n v="1363630542"/>
    <b v="0"/>
    <n v="554"/>
    <b v="1"/>
    <s v="technology/hardware"/>
    <n v="1.5345"/>
    <n v="138.49"/>
    <x v="2"/>
    <x v="27"/>
    <x v="2056"/>
    <d v="2013-04-17T18:15:42"/>
  </r>
  <r>
    <x v="0"/>
    <x v="1"/>
    <s v="GBP"/>
    <n v="1456487532"/>
    <n v="1453895532"/>
    <b v="0"/>
    <n v="666"/>
    <b v="1"/>
    <s v="technology/hardware"/>
    <n v="2.0223"/>
    <n v="45.55"/>
    <x v="2"/>
    <x v="27"/>
    <x v="2057"/>
    <d v="2016-02-26T11:52:12"/>
  </r>
  <r>
    <x v="0"/>
    <x v="1"/>
    <s v="GBP"/>
    <n v="1425326400"/>
    <n v="1421916830"/>
    <b v="0"/>
    <n v="410"/>
    <b v="1"/>
    <s v="technology/hardware"/>
    <n v="1.6828000000000001"/>
    <n v="10.51"/>
    <x v="2"/>
    <x v="27"/>
    <x v="2058"/>
    <d v="2015-03-02T20:00:00"/>
  </r>
  <r>
    <x v="0"/>
    <x v="0"/>
    <s v="USD"/>
    <n v="1454277540"/>
    <n v="1450880854"/>
    <b v="0"/>
    <n v="375"/>
    <b v="1"/>
    <s v="technology/hardware"/>
    <n v="1.4346000000000001"/>
    <n v="114.77"/>
    <x v="2"/>
    <x v="27"/>
    <x v="2059"/>
    <d v="2016-01-31T21:59:00"/>
  </r>
  <r>
    <x v="0"/>
    <x v="0"/>
    <s v="USD"/>
    <n v="1406129150"/>
    <n v="1400945150"/>
    <b v="0"/>
    <n v="1364"/>
    <b v="1"/>
    <s v="technology/hardware"/>
    <n v="1.964"/>
    <n v="36"/>
    <x v="2"/>
    <x v="27"/>
    <x v="2060"/>
    <d v="2014-07-23T15:25:50"/>
  </r>
  <r>
    <x v="0"/>
    <x v="0"/>
    <s v="USD"/>
    <n v="1483208454"/>
    <n v="1480616454"/>
    <b v="0"/>
    <n v="35"/>
    <b v="1"/>
    <s v="technology/hardware"/>
    <n v="1.0791999999999999"/>
    <n v="154.16999999999999"/>
    <x v="2"/>
    <x v="27"/>
    <x v="2061"/>
    <d v="2016-12-31T18:20:54"/>
  </r>
  <r>
    <x v="0"/>
    <x v="8"/>
    <s v="DKK"/>
    <n v="1458807098"/>
    <n v="1456218698"/>
    <b v="0"/>
    <n v="203"/>
    <b v="1"/>
    <s v="technology/hardware"/>
    <n v="1.1497999999999999"/>
    <n v="566.39"/>
    <x v="2"/>
    <x v="27"/>
    <x v="2062"/>
    <d v="2016-03-24T08:11:38"/>
  </r>
  <r>
    <x v="0"/>
    <x v="12"/>
    <s v="EUR"/>
    <n v="1463333701"/>
    <n v="1460482501"/>
    <b v="0"/>
    <n v="49"/>
    <b v="1"/>
    <s v="technology/hardware"/>
    <n v="1.4804999999999999"/>
    <n v="120.86"/>
    <x v="2"/>
    <x v="27"/>
    <x v="2063"/>
    <d v="2016-05-15T17:35:01"/>
  </r>
  <r>
    <x v="0"/>
    <x v="0"/>
    <s v="USD"/>
    <n v="1370001600"/>
    <n v="1366879523"/>
    <b v="0"/>
    <n v="5812"/>
    <b v="1"/>
    <s v="technology/hardware"/>
    <n v="1.9117"/>
    <n v="86.16"/>
    <x v="2"/>
    <x v="27"/>
    <x v="2064"/>
    <d v="2013-05-31T12:00:00"/>
  </r>
  <r>
    <x v="0"/>
    <x v="1"/>
    <s v="GBP"/>
    <n v="1387958429"/>
    <n v="1385366429"/>
    <b v="0"/>
    <n v="1556"/>
    <b v="1"/>
    <s v="technology/hardware"/>
    <n v="1.9922"/>
    <n v="51.21"/>
    <x v="2"/>
    <x v="27"/>
    <x v="2065"/>
    <d v="2013-12-25T08:00:29"/>
  </r>
  <r>
    <x v="0"/>
    <x v="0"/>
    <s v="USD"/>
    <n v="1408818683"/>
    <n v="1406226683"/>
    <b v="0"/>
    <n v="65"/>
    <b v="1"/>
    <s v="technology/hardware"/>
    <n v="2.1859999999999999"/>
    <n v="67.260000000000005"/>
    <x v="2"/>
    <x v="27"/>
    <x v="2066"/>
    <d v="2014-08-23T18:31:23"/>
  </r>
  <r>
    <x v="0"/>
    <x v="1"/>
    <s v="GBP"/>
    <n v="1432499376"/>
    <n v="1429648176"/>
    <b v="0"/>
    <n v="10"/>
    <b v="1"/>
    <s v="technology/hardware"/>
    <n v="1.2686999999999999"/>
    <n v="62.8"/>
    <x v="2"/>
    <x v="27"/>
    <x v="2067"/>
    <d v="2015-05-24T20:29:36"/>
  </r>
  <r>
    <x v="0"/>
    <x v="0"/>
    <s v="USD"/>
    <n v="1476994315"/>
    <n v="1474402315"/>
    <b v="0"/>
    <n v="76"/>
    <b v="1"/>
    <s v="technology/hardware"/>
    <n v="1.0522"/>
    <n v="346.13"/>
    <x v="2"/>
    <x v="27"/>
    <x v="2068"/>
    <d v="2016-10-20T20:11:55"/>
  </r>
  <r>
    <x v="0"/>
    <x v="0"/>
    <s v="USD"/>
    <n v="1451776791"/>
    <n v="1449098391"/>
    <b v="0"/>
    <n v="263"/>
    <b v="1"/>
    <s v="technology/hardware"/>
    <n v="1.2841"/>
    <n v="244.12"/>
    <x v="2"/>
    <x v="27"/>
    <x v="2069"/>
    <d v="2016-01-02T23:19:51"/>
  </r>
  <r>
    <x v="0"/>
    <x v="12"/>
    <s v="EUR"/>
    <n v="1467128723"/>
    <n v="1464536723"/>
    <b v="0"/>
    <n v="1530"/>
    <b v="1"/>
    <s v="technology/hardware"/>
    <n v="3.1732999999999998"/>
    <n v="259.25"/>
    <x v="2"/>
    <x v="27"/>
    <x v="2070"/>
    <d v="2016-06-28T15:45:23"/>
  </r>
  <r>
    <x v="0"/>
    <x v="0"/>
    <s v="USD"/>
    <n v="1475390484"/>
    <n v="1471502484"/>
    <b v="0"/>
    <n v="278"/>
    <b v="1"/>
    <s v="technology/hardware"/>
    <n v="2.8073000000000001"/>
    <n v="201.96"/>
    <x v="2"/>
    <x v="27"/>
    <x v="2071"/>
    <d v="2016-10-02T06:41:24"/>
  </r>
  <r>
    <x v="0"/>
    <x v="0"/>
    <s v="USD"/>
    <n v="1462629432"/>
    <n v="1460037432"/>
    <b v="0"/>
    <n v="350"/>
    <b v="1"/>
    <s v="technology/hardware"/>
    <n v="1.1073"/>
    <n v="226.21"/>
    <x v="2"/>
    <x v="27"/>
    <x v="2072"/>
    <d v="2016-05-07T13:57:12"/>
  </r>
  <r>
    <x v="0"/>
    <x v="0"/>
    <s v="USD"/>
    <n v="1431100918"/>
    <n v="1427212918"/>
    <b v="0"/>
    <n v="470"/>
    <b v="1"/>
    <s v="technology/hardware"/>
    <n v="1.526"/>
    <n v="324.69"/>
    <x v="2"/>
    <x v="27"/>
    <x v="2073"/>
    <d v="2015-05-08T16:01:58"/>
  </r>
  <r>
    <x v="0"/>
    <x v="0"/>
    <s v="USD"/>
    <n v="1462564182"/>
    <n v="1459972182"/>
    <b v="0"/>
    <n v="3"/>
    <b v="1"/>
    <s v="technology/hardware"/>
    <n v="1.0249999999999999"/>
    <n v="205"/>
    <x v="2"/>
    <x v="27"/>
    <x v="2074"/>
    <d v="2016-05-06T19:49:42"/>
  </r>
  <r>
    <x v="0"/>
    <x v="0"/>
    <s v="USD"/>
    <n v="1374769288"/>
    <n v="1372177288"/>
    <b v="0"/>
    <n v="8200"/>
    <b v="1"/>
    <s v="technology/hardware"/>
    <n v="16.7837"/>
    <n v="20.47"/>
    <x v="2"/>
    <x v="27"/>
    <x v="2075"/>
    <d v="2013-07-25T16:21:28"/>
  </r>
  <r>
    <x v="0"/>
    <x v="1"/>
    <s v="GBP"/>
    <n v="1406149689"/>
    <n v="1402693689"/>
    <b v="0"/>
    <n v="8359"/>
    <b v="1"/>
    <s v="technology/hardware"/>
    <n v="5.4335000000000004"/>
    <n v="116.35"/>
    <x v="2"/>
    <x v="27"/>
    <x v="2076"/>
    <d v="2014-07-23T21:08:09"/>
  </r>
  <r>
    <x v="0"/>
    <x v="0"/>
    <s v="USD"/>
    <n v="1433538000"/>
    <n v="1428541276"/>
    <b v="0"/>
    <n v="188"/>
    <b v="1"/>
    <s v="technology/hardware"/>
    <n v="1.1551"/>
    <n v="307.2"/>
    <x v="2"/>
    <x v="27"/>
    <x v="2077"/>
    <d v="2015-06-05T21:00:00"/>
  </r>
  <r>
    <x v="0"/>
    <x v="3"/>
    <s v="EUR"/>
    <n v="1482085857"/>
    <n v="1479493857"/>
    <b v="0"/>
    <n v="48"/>
    <b v="1"/>
    <s v="technology/hardware"/>
    <n v="1.3121"/>
    <n v="546.69000000000005"/>
    <x v="2"/>
    <x v="27"/>
    <x v="2078"/>
    <d v="2016-12-18T18:30:57"/>
  </r>
  <r>
    <x v="0"/>
    <x v="1"/>
    <s v="GBP"/>
    <n v="1435258800"/>
    <n v="1432659793"/>
    <b v="0"/>
    <n v="607"/>
    <b v="1"/>
    <s v="technology/hardware"/>
    <n v="2.8816999999999999"/>
    <n v="47.47"/>
    <x v="2"/>
    <x v="27"/>
    <x v="2079"/>
    <d v="2015-06-25T19:00:00"/>
  </r>
  <r>
    <x v="0"/>
    <x v="0"/>
    <s v="USD"/>
    <n v="1447286300"/>
    <n v="1444690700"/>
    <b v="0"/>
    <n v="50"/>
    <b v="1"/>
    <s v="technology/hardware"/>
    <n v="5.0780000000000003"/>
    <n v="101.56"/>
    <x v="2"/>
    <x v="27"/>
    <x v="2080"/>
    <d v="2015-11-11T23:58:20"/>
  </r>
  <r>
    <x v="0"/>
    <x v="0"/>
    <s v="USD"/>
    <n v="1337144340"/>
    <n v="1333597555"/>
    <b v="0"/>
    <n v="55"/>
    <b v="1"/>
    <s v="music/indie rock"/>
    <n v="1.1456999999999999"/>
    <n v="72.91"/>
    <x v="4"/>
    <x v="11"/>
    <x v="2081"/>
    <d v="2012-05-16T04:59:00"/>
  </r>
  <r>
    <x v="0"/>
    <x v="0"/>
    <s v="USD"/>
    <n v="1322106796"/>
    <n v="1316919196"/>
    <b v="0"/>
    <n v="38"/>
    <b v="1"/>
    <s v="music/indie rock"/>
    <n v="1.1073"/>
    <n v="43.71"/>
    <x v="4"/>
    <x v="11"/>
    <x v="2082"/>
    <d v="2011-11-24T03:53:16"/>
  </r>
  <r>
    <x v="0"/>
    <x v="0"/>
    <s v="USD"/>
    <n v="1338830395"/>
    <n v="1336238395"/>
    <b v="0"/>
    <n v="25"/>
    <b v="1"/>
    <s v="music/indie rock"/>
    <n v="1.1333"/>
    <n v="34"/>
    <x v="4"/>
    <x v="11"/>
    <x v="2083"/>
    <d v="2012-06-04T17:19:55"/>
  </r>
  <r>
    <x v="0"/>
    <x v="0"/>
    <s v="USD"/>
    <n v="1399186740"/>
    <n v="1396468782"/>
    <b v="0"/>
    <n v="46"/>
    <b v="1"/>
    <s v="music/indie rock"/>
    <n v="1.0832999999999999"/>
    <n v="70.650000000000006"/>
    <x v="4"/>
    <x v="11"/>
    <x v="2084"/>
    <d v="2014-05-04T06:59:00"/>
  </r>
  <r>
    <x v="0"/>
    <x v="0"/>
    <s v="USD"/>
    <n v="1342382587"/>
    <n v="1339790587"/>
    <b v="0"/>
    <n v="83"/>
    <b v="1"/>
    <s v="music/indie rock"/>
    <n v="1.2353000000000001"/>
    <n v="89.3"/>
    <x v="4"/>
    <x v="11"/>
    <x v="2085"/>
    <d v="2012-07-15T20:03:07"/>
  </r>
  <r>
    <x v="0"/>
    <x v="0"/>
    <s v="USD"/>
    <n v="1323838740"/>
    <n v="1321200332"/>
    <b v="0"/>
    <n v="35"/>
    <b v="1"/>
    <s v="music/indie rock"/>
    <n v="1.0069999999999999"/>
    <n v="115.09"/>
    <x v="4"/>
    <x v="11"/>
    <x v="2086"/>
    <d v="2011-12-14T04:59:00"/>
  </r>
  <r>
    <x v="0"/>
    <x v="0"/>
    <s v="USD"/>
    <n v="1315457658"/>
    <n v="1312865658"/>
    <b v="0"/>
    <n v="25"/>
    <b v="1"/>
    <s v="music/indie rock"/>
    <n v="1.0353000000000001"/>
    <n v="62.12"/>
    <x v="4"/>
    <x v="11"/>
    <x v="2087"/>
    <d v="2011-09-08T04:54:18"/>
  </r>
  <r>
    <x v="0"/>
    <x v="0"/>
    <s v="USD"/>
    <n v="1284177540"/>
    <n v="1281028152"/>
    <b v="0"/>
    <n v="75"/>
    <b v="1"/>
    <s v="music/indie rock"/>
    <n v="1.1551"/>
    <n v="46.2"/>
    <x v="4"/>
    <x v="11"/>
    <x v="2088"/>
    <d v="2010-09-11T03:59:00"/>
  </r>
  <r>
    <x v="0"/>
    <x v="0"/>
    <s v="USD"/>
    <n v="1375408194"/>
    <n v="1372384194"/>
    <b v="0"/>
    <n v="62"/>
    <b v="1"/>
    <s v="music/indie rock"/>
    <n v="1.204"/>
    <n v="48.55"/>
    <x v="4"/>
    <x v="11"/>
    <x v="2089"/>
    <d v="2013-08-02T01:49:54"/>
  </r>
  <r>
    <x v="0"/>
    <x v="0"/>
    <s v="USD"/>
    <n v="1361696955"/>
    <n v="1359104955"/>
    <b v="0"/>
    <n v="160"/>
    <b v="1"/>
    <s v="music/indie rock"/>
    <n v="1.1504000000000001"/>
    <n v="57.52"/>
    <x v="4"/>
    <x v="11"/>
    <x v="2090"/>
    <d v="2013-02-24T09:09:15"/>
  </r>
  <r>
    <x v="0"/>
    <x v="0"/>
    <s v="USD"/>
    <n v="1299009600"/>
    <n v="1294818278"/>
    <b v="0"/>
    <n v="246"/>
    <b v="1"/>
    <s v="music/indie rock"/>
    <n v="1.2047000000000001"/>
    <n v="88.15"/>
    <x v="4"/>
    <x v="11"/>
    <x v="2091"/>
    <d v="2011-03-01T20:00:00"/>
  </r>
  <r>
    <x v="0"/>
    <x v="0"/>
    <s v="USD"/>
    <n v="1318006732"/>
    <n v="1312822732"/>
    <b v="0"/>
    <n v="55"/>
    <b v="1"/>
    <s v="music/indie rock"/>
    <n v="1.0127999999999999"/>
    <n v="110.49"/>
    <x v="4"/>
    <x v="11"/>
    <x v="2092"/>
    <d v="2011-10-07T16:58:52"/>
  </r>
  <r>
    <x v="0"/>
    <x v="0"/>
    <s v="USD"/>
    <n v="1356211832"/>
    <n v="1351024232"/>
    <b v="0"/>
    <n v="23"/>
    <b v="1"/>
    <s v="music/indie rock"/>
    <n v="1.0246999999999999"/>
    <n v="66.83"/>
    <x v="4"/>
    <x v="11"/>
    <x v="2093"/>
    <d v="2012-12-22T21:30:32"/>
  </r>
  <r>
    <x v="0"/>
    <x v="0"/>
    <s v="USD"/>
    <n v="1330916400"/>
    <n v="1327969730"/>
    <b v="0"/>
    <n v="72"/>
    <b v="1"/>
    <s v="music/indie rock"/>
    <n v="1.2054"/>
    <n v="58.6"/>
    <x v="4"/>
    <x v="11"/>
    <x v="2094"/>
    <d v="2012-03-05T03:00:00"/>
  </r>
  <r>
    <x v="0"/>
    <x v="0"/>
    <s v="USD"/>
    <n v="1317576973"/>
    <n v="1312392973"/>
    <b v="0"/>
    <n v="22"/>
    <b v="1"/>
    <s v="music/indie rock"/>
    <n v="1"/>
    <n v="113.64"/>
    <x v="4"/>
    <x v="11"/>
    <x v="2095"/>
    <d v="2011-10-02T17:36:13"/>
  </r>
  <r>
    <x v="0"/>
    <x v="0"/>
    <s v="USD"/>
    <n v="1351223940"/>
    <n v="1349892735"/>
    <b v="0"/>
    <n v="14"/>
    <b v="1"/>
    <s v="music/indie rock"/>
    <n v="1.0166999999999999"/>
    <n v="43.57"/>
    <x v="4"/>
    <x v="11"/>
    <x v="2096"/>
    <d v="2012-10-26T03:59:00"/>
  </r>
  <r>
    <x v="0"/>
    <x v="0"/>
    <s v="USD"/>
    <n v="1322751735"/>
    <n v="1317564135"/>
    <b v="0"/>
    <n v="38"/>
    <b v="1"/>
    <s v="music/indie rock"/>
    <n v="1"/>
    <n v="78.95"/>
    <x v="4"/>
    <x v="11"/>
    <x v="2097"/>
    <d v="2011-12-01T15:02:15"/>
  </r>
  <r>
    <x v="0"/>
    <x v="0"/>
    <s v="USD"/>
    <n v="1331174635"/>
    <n v="1328582635"/>
    <b v="0"/>
    <n v="32"/>
    <b v="1"/>
    <s v="music/indie rock"/>
    <n v="1.0033000000000001"/>
    <n v="188.13"/>
    <x v="4"/>
    <x v="11"/>
    <x v="2098"/>
    <d v="2012-03-08T02:43:55"/>
  </r>
  <r>
    <x v="0"/>
    <x v="0"/>
    <s v="USD"/>
    <n v="1435808400"/>
    <n v="1434650084"/>
    <b v="0"/>
    <n v="63"/>
    <b v="1"/>
    <s v="music/indie rock"/>
    <n v="1.3237000000000001"/>
    <n v="63.03"/>
    <x v="4"/>
    <x v="11"/>
    <x v="2099"/>
    <d v="2015-07-02T03:40:00"/>
  </r>
  <r>
    <x v="0"/>
    <x v="0"/>
    <s v="USD"/>
    <n v="1341028740"/>
    <n v="1339704141"/>
    <b v="0"/>
    <n v="27"/>
    <b v="1"/>
    <s v="music/indie rock"/>
    <n v="1.3667"/>
    <n v="30.37"/>
    <x v="4"/>
    <x v="11"/>
    <x v="2100"/>
    <d v="2012-06-30T03:59:00"/>
  </r>
  <r>
    <x v="0"/>
    <x v="0"/>
    <s v="USD"/>
    <n v="1329104114"/>
    <n v="1323920114"/>
    <b v="0"/>
    <n v="44"/>
    <b v="1"/>
    <s v="music/indie rock"/>
    <n v="1.1325000000000001"/>
    <n v="51.48"/>
    <x v="4"/>
    <x v="11"/>
    <x v="2101"/>
    <d v="2012-02-13T03:35:14"/>
  </r>
  <r>
    <x v="0"/>
    <x v="0"/>
    <s v="USD"/>
    <n v="1304628648"/>
    <n v="1302036648"/>
    <b v="0"/>
    <n v="38"/>
    <b v="1"/>
    <s v="music/indie rock"/>
    <n v="1.36"/>
    <n v="35.79"/>
    <x v="4"/>
    <x v="11"/>
    <x v="2102"/>
    <d v="2011-05-05T20:50:48"/>
  </r>
  <r>
    <x v="0"/>
    <x v="0"/>
    <s v="USD"/>
    <n v="1352488027"/>
    <n v="1349892427"/>
    <b v="0"/>
    <n v="115"/>
    <b v="1"/>
    <s v="music/indie rock"/>
    <n v="1.4612000000000001"/>
    <n v="98.82"/>
    <x v="4"/>
    <x v="11"/>
    <x v="2103"/>
    <d v="2012-11-09T19:07:07"/>
  </r>
  <r>
    <x v="0"/>
    <x v="0"/>
    <s v="USD"/>
    <n v="1369958400"/>
    <n v="1367286434"/>
    <b v="0"/>
    <n v="37"/>
    <b v="1"/>
    <s v="music/indie rock"/>
    <n v="1.2949999999999999"/>
    <n v="28"/>
    <x v="4"/>
    <x v="11"/>
    <x v="2104"/>
    <d v="2013-05-31T00:00:00"/>
  </r>
  <r>
    <x v="0"/>
    <x v="0"/>
    <s v="USD"/>
    <n v="1416542400"/>
    <n v="1415472953"/>
    <b v="0"/>
    <n v="99"/>
    <b v="1"/>
    <s v="music/indie rock"/>
    <n v="2.54"/>
    <n v="51.31"/>
    <x v="4"/>
    <x v="11"/>
    <x v="2105"/>
    <d v="2014-11-21T04:00:00"/>
  </r>
  <r>
    <x v="0"/>
    <x v="0"/>
    <s v="USD"/>
    <n v="1359176974"/>
    <n v="1356584974"/>
    <b v="0"/>
    <n v="44"/>
    <b v="1"/>
    <s v="music/indie rock"/>
    <n v="1.0705"/>
    <n v="53.52"/>
    <x v="4"/>
    <x v="11"/>
    <x v="2106"/>
    <d v="2013-01-26T05:09:34"/>
  </r>
  <r>
    <x v="0"/>
    <x v="0"/>
    <s v="USD"/>
    <n v="1415815393"/>
    <n v="1413997393"/>
    <b v="0"/>
    <n v="58"/>
    <b v="1"/>
    <s v="music/indie rock"/>
    <n v="1.0772999999999999"/>
    <n v="37.15"/>
    <x v="4"/>
    <x v="11"/>
    <x v="2107"/>
    <d v="2014-11-12T18:03:13"/>
  </r>
  <r>
    <x v="0"/>
    <x v="0"/>
    <s v="USD"/>
    <n v="1347249300"/>
    <n v="1344917580"/>
    <b v="0"/>
    <n v="191"/>
    <b v="1"/>
    <s v="music/indie rock"/>
    <n v="1.0730999999999999"/>
    <n v="89.9"/>
    <x v="4"/>
    <x v="11"/>
    <x v="2108"/>
    <d v="2012-09-10T03:55:00"/>
  </r>
  <r>
    <x v="0"/>
    <x v="0"/>
    <s v="USD"/>
    <n v="1436115617"/>
    <n v="1433523617"/>
    <b v="0"/>
    <n v="40"/>
    <b v="1"/>
    <s v="music/indie rock"/>
    <n v="1.0652999999999999"/>
    <n v="106.53"/>
    <x v="4"/>
    <x v="11"/>
    <x v="2109"/>
    <d v="2015-07-05T17:00:17"/>
  </r>
  <r>
    <x v="0"/>
    <x v="0"/>
    <s v="USD"/>
    <n v="1401253140"/>
    <n v="1398873969"/>
    <b v="0"/>
    <n v="38"/>
    <b v="1"/>
    <s v="music/indie rock"/>
    <n v="1.0035000000000001"/>
    <n v="52.82"/>
    <x v="4"/>
    <x v="11"/>
    <x v="2110"/>
    <d v="2014-05-28T04:59:00"/>
  </r>
  <r>
    <x v="0"/>
    <x v="0"/>
    <s v="USD"/>
    <n v="1313370000"/>
    <n v="1307594625"/>
    <b v="0"/>
    <n v="39"/>
    <b v="1"/>
    <s v="music/indie rock"/>
    <n v="1.0649999999999999"/>
    <n v="54.62"/>
    <x v="4"/>
    <x v="11"/>
    <x v="2111"/>
    <d v="2011-08-15T01:00:00"/>
  </r>
  <r>
    <x v="0"/>
    <x v="0"/>
    <s v="USD"/>
    <n v="1366064193"/>
    <n v="1364854593"/>
    <b v="0"/>
    <n v="11"/>
    <b v="1"/>
    <s v="music/indie rock"/>
    <n v="1"/>
    <n v="27.27"/>
    <x v="4"/>
    <x v="11"/>
    <x v="2112"/>
    <d v="2013-04-15T22:16:33"/>
  </r>
  <r>
    <x v="0"/>
    <x v="0"/>
    <s v="USD"/>
    <n v="1411505176"/>
    <n v="1408481176"/>
    <b v="0"/>
    <n v="107"/>
    <b v="1"/>
    <s v="music/indie rock"/>
    <n v="1.0486"/>
    <n v="68.599999999999994"/>
    <x v="4"/>
    <x v="11"/>
    <x v="2113"/>
    <d v="2014-09-23T20:46:16"/>
  </r>
  <r>
    <x v="0"/>
    <x v="0"/>
    <s v="USD"/>
    <n v="1291870740"/>
    <n v="1286480070"/>
    <b v="0"/>
    <n v="147"/>
    <b v="1"/>
    <s v="music/indie rock"/>
    <n v="1.0469999999999999"/>
    <n v="35.61"/>
    <x v="4"/>
    <x v="11"/>
    <x v="2114"/>
    <d v="2010-12-09T04:59:00"/>
  </r>
  <r>
    <x v="0"/>
    <x v="0"/>
    <s v="USD"/>
    <n v="1298167001"/>
    <n v="1295575001"/>
    <b v="0"/>
    <n v="36"/>
    <b v="1"/>
    <s v="music/indie rock"/>
    <n v="2.2566999999999999"/>
    <n v="94.03"/>
    <x v="4"/>
    <x v="11"/>
    <x v="2115"/>
    <d v="2011-02-20T01:56:41"/>
  </r>
  <r>
    <x v="0"/>
    <x v="0"/>
    <s v="USD"/>
    <n v="1349203203"/>
    <n v="1345056003"/>
    <b v="0"/>
    <n v="92"/>
    <b v="1"/>
    <s v="music/indie rock"/>
    <n v="1.0089999999999999"/>
    <n v="526.46"/>
    <x v="4"/>
    <x v="11"/>
    <x v="2116"/>
    <d v="2012-10-02T18:40:03"/>
  </r>
  <r>
    <x v="0"/>
    <x v="0"/>
    <s v="USD"/>
    <n v="1445921940"/>
    <n v="1444699549"/>
    <b v="0"/>
    <n v="35"/>
    <b v="1"/>
    <s v="music/indie rock"/>
    <n v="1.4775"/>
    <n v="50.66"/>
    <x v="4"/>
    <x v="11"/>
    <x v="2117"/>
    <d v="2015-10-27T04:59:00"/>
  </r>
  <r>
    <x v="0"/>
    <x v="0"/>
    <s v="USD"/>
    <n v="1311538136"/>
    <n v="1308946136"/>
    <b v="0"/>
    <n v="17"/>
    <b v="1"/>
    <s v="music/indie rock"/>
    <n v="1.3461000000000001"/>
    <n v="79.180000000000007"/>
    <x v="4"/>
    <x v="11"/>
    <x v="2118"/>
    <d v="2011-07-24T20:08:56"/>
  </r>
  <r>
    <x v="0"/>
    <x v="0"/>
    <s v="USD"/>
    <n v="1345086445"/>
    <n v="1342494445"/>
    <b v="0"/>
    <n v="22"/>
    <b v="1"/>
    <s v="music/indie rock"/>
    <n v="1.0075000000000001"/>
    <n v="91.59"/>
    <x v="4"/>
    <x v="11"/>
    <x v="2119"/>
    <d v="2012-08-16T03:07:25"/>
  </r>
  <r>
    <x v="0"/>
    <x v="0"/>
    <s v="USD"/>
    <n v="1388617736"/>
    <n v="1384384136"/>
    <b v="0"/>
    <n v="69"/>
    <b v="1"/>
    <s v="music/indie rock"/>
    <n v="1.0087999999999999"/>
    <n v="116.96"/>
    <x v="4"/>
    <x v="11"/>
    <x v="2120"/>
    <d v="2014-01-01T23:08:56"/>
  </r>
  <r>
    <x v="2"/>
    <x v="16"/>
    <s v="CHF"/>
    <n v="1484156948"/>
    <n v="1481564948"/>
    <b v="0"/>
    <n v="10"/>
    <b v="0"/>
    <s v="games/video games"/>
    <n v="5.7000000000000002E-3"/>
    <n v="28.4"/>
    <x v="6"/>
    <x v="16"/>
    <x v="2121"/>
    <d v="2017-01-11T17:49:08"/>
  </r>
  <r>
    <x v="2"/>
    <x v="14"/>
    <s v="MXN"/>
    <n v="1483773169"/>
    <n v="1481181169"/>
    <b v="0"/>
    <n v="3"/>
    <b v="0"/>
    <s v="games/video games"/>
    <n v="3.8999999999999998E-3"/>
    <n v="103.33"/>
    <x v="6"/>
    <x v="16"/>
    <x v="2122"/>
    <d v="2017-01-07T07:12:49"/>
  </r>
  <r>
    <x v="2"/>
    <x v="0"/>
    <s v="USD"/>
    <n v="1268636340"/>
    <n v="1263982307"/>
    <b v="0"/>
    <n v="5"/>
    <b v="0"/>
    <s v="games/video games"/>
    <n v="0.1"/>
    <n v="10"/>
    <x v="6"/>
    <x v="16"/>
    <x v="2123"/>
    <d v="2010-03-15T06:59:00"/>
  </r>
  <r>
    <x v="2"/>
    <x v="0"/>
    <s v="USD"/>
    <n v="1291093200"/>
    <n v="1286930435"/>
    <b v="0"/>
    <n v="5"/>
    <b v="0"/>
    <s v="games/video games"/>
    <n v="0.1045"/>
    <n v="23"/>
    <x v="6"/>
    <x v="16"/>
    <x v="2124"/>
    <d v="2010-11-30T05:00:00"/>
  </r>
  <r>
    <x v="2"/>
    <x v="0"/>
    <s v="USD"/>
    <n v="1438734833"/>
    <n v="1436142833"/>
    <b v="0"/>
    <n v="27"/>
    <b v="0"/>
    <s v="games/video games"/>
    <n v="1.4200000000000001E-2"/>
    <n v="31.56"/>
    <x v="6"/>
    <x v="16"/>
    <x v="2125"/>
    <d v="2015-08-05T00:33:53"/>
  </r>
  <r>
    <x v="2"/>
    <x v="0"/>
    <s v="USD"/>
    <n v="1418080887"/>
    <n v="1415488887"/>
    <b v="0"/>
    <n v="2"/>
    <b v="0"/>
    <s v="games/video games"/>
    <n v="5.0000000000000001E-4"/>
    <n v="5"/>
    <x v="6"/>
    <x v="16"/>
    <x v="2126"/>
    <d v="2014-12-08T23:21:27"/>
  </r>
  <r>
    <x v="2"/>
    <x v="1"/>
    <s v="GBP"/>
    <n v="1426158463"/>
    <n v="1423570063"/>
    <b v="0"/>
    <n v="236"/>
    <b v="0"/>
    <s v="games/video games"/>
    <n v="0.28839999999999999"/>
    <n v="34.22"/>
    <x v="6"/>
    <x v="16"/>
    <x v="2127"/>
    <d v="2015-03-12T11:07:43"/>
  </r>
  <r>
    <x v="2"/>
    <x v="5"/>
    <s v="CAD"/>
    <n v="1411324369"/>
    <n v="1406140369"/>
    <b v="0"/>
    <n v="1"/>
    <b v="0"/>
    <s v="games/video games"/>
    <n v="1.6999999999999999E-3"/>
    <n v="25"/>
    <x v="6"/>
    <x v="16"/>
    <x v="2128"/>
    <d v="2014-09-21T18:32:49"/>
  </r>
  <r>
    <x v="2"/>
    <x v="0"/>
    <s v="USD"/>
    <n v="1457570100"/>
    <n v="1454978100"/>
    <b v="0"/>
    <n v="12"/>
    <b v="0"/>
    <s v="games/video games"/>
    <n v="0.11799999999999999"/>
    <n v="19.670000000000002"/>
    <x v="6"/>
    <x v="16"/>
    <x v="2129"/>
    <d v="2016-03-10T00:35:00"/>
  </r>
  <r>
    <x v="2"/>
    <x v="0"/>
    <s v="USD"/>
    <n v="1408154663"/>
    <n v="1405130663"/>
    <b v="0"/>
    <n v="4"/>
    <b v="0"/>
    <s v="games/video games"/>
    <n v="2E-3"/>
    <n v="21.25"/>
    <x v="6"/>
    <x v="16"/>
    <x v="2130"/>
    <d v="2014-08-16T02:04:23"/>
  </r>
  <r>
    <x v="2"/>
    <x v="0"/>
    <s v="USD"/>
    <n v="1436677091"/>
    <n v="1434085091"/>
    <b v="0"/>
    <n v="3"/>
    <b v="0"/>
    <s v="games/video games"/>
    <n v="0.05"/>
    <n v="8.33"/>
    <x v="6"/>
    <x v="16"/>
    <x v="2131"/>
    <d v="2015-07-12T04:58:11"/>
  </r>
  <r>
    <x v="2"/>
    <x v="0"/>
    <s v="USD"/>
    <n v="1391427692"/>
    <n v="1388835692"/>
    <b v="0"/>
    <n v="99"/>
    <b v="0"/>
    <s v="games/video games"/>
    <n v="2.1100000000000001E-2"/>
    <n v="21.34"/>
    <x v="6"/>
    <x v="16"/>
    <x v="2132"/>
    <d v="2014-02-03T11:41:32"/>
  </r>
  <r>
    <x v="2"/>
    <x v="0"/>
    <s v="USD"/>
    <n v="1303628340"/>
    <n v="1300328399"/>
    <b v="0"/>
    <n v="3"/>
    <b v="0"/>
    <s v="games/video games"/>
    <n v="1.6E-2"/>
    <n v="5.33"/>
    <x v="6"/>
    <x v="16"/>
    <x v="2133"/>
    <d v="2011-04-24T06:59:00"/>
  </r>
  <r>
    <x v="2"/>
    <x v="0"/>
    <s v="USD"/>
    <n v="1367097391"/>
    <n v="1364505391"/>
    <b v="0"/>
    <n v="3"/>
    <b v="0"/>
    <s v="games/video games"/>
    <n v="1.7299999999999999E-2"/>
    <n v="34.67"/>
    <x v="6"/>
    <x v="16"/>
    <x v="2134"/>
    <d v="2013-04-27T21:16:31"/>
  </r>
  <r>
    <x v="2"/>
    <x v="0"/>
    <s v="USD"/>
    <n v="1349392033"/>
    <n v="1346800033"/>
    <b v="0"/>
    <n v="22"/>
    <b v="0"/>
    <s v="games/video games"/>
    <n v="9.5600000000000004E-2"/>
    <n v="21.73"/>
    <x v="6"/>
    <x v="16"/>
    <x v="2135"/>
    <d v="2012-10-04T23:07:13"/>
  </r>
  <r>
    <x v="2"/>
    <x v="0"/>
    <s v="USD"/>
    <n v="1382184786"/>
    <n v="1379592786"/>
    <b v="0"/>
    <n v="4"/>
    <b v="0"/>
    <s v="games/video games"/>
    <n v="5.9999999999999995E-4"/>
    <n v="11.92"/>
    <x v="6"/>
    <x v="16"/>
    <x v="2136"/>
    <d v="2013-10-19T12:13:06"/>
  </r>
  <r>
    <x v="2"/>
    <x v="5"/>
    <s v="CAD"/>
    <n v="1417804229"/>
    <n v="1415212229"/>
    <b v="0"/>
    <n v="534"/>
    <b v="0"/>
    <s v="games/video games"/>
    <n v="0.28410000000000002"/>
    <n v="26.6"/>
    <x v="6"/>
    <x v="16"/>
    <x v="2137"/>
    <d v="2014-12-05T18:30:29"/>
  </r>
  <r>
    <x v="2"/>
    <x v="1"/>
    <s v="GBP"/>
    <n v="1383959939"/>
    <n v="1381364339"/>
    <b v="0"/>
    <n v="12"/>
    <b v="0"/>
    <s v="games/video games"/>
    <n v="0.128"/>
    <n v="10.67"/>
    <x v="6"/>
    <x v="16"/>
    <x v="2138"/>
    <d v="2013-11-09T01:18:59"/>
  </r>
  <r>
    <x v="2"/>
    <x v="0"/>
    <s v="USD"/>
    <n v="1478196008"/>
    <n v="1475604008"/>
    <b v="0"/>
    <n v="56"/>
    <b v="0"/>
    <s v="games/video games"/>
    <n v="5.4199999999999998E-2"/>
    <n v="29.04"/>
    <x v="6"/>
    <x v="16"/>
    <x v="2139"/>
    <d v="2016-11-03T18:00:08"/>
  </r>
  <r>
    <x v="2"/>
    <x v="0"/>
    <s v="USD"/>
    <n v="1357934424"/>
    <n v="1355342424"/>
    <b v="0"/>
    <n v="11"/>
    <b v="0"/>
    <s v="games/video games"/>
    <n v="1.1000000000000001E-3"/>
    <n v="50.91"/>
    <x v="6"/>
    <x v="16"/>
    <x v="2140"/>
    <d v="2013-01-11T20:00:24"/>
  </r>
  <r>
    <x v="2"/>
    <x v="0"/>
    <s v="USD"/>
    <n v="1415947159"/>
    <n v="1413351559"/>
    <b v="0"/>
    <n v="0"/>
    <b v="0"/>
    <s v="games/video games"/>
    <n v="0"/>
    <n v="0"/>
    <x v="6"/>
    <x v="16"/>
    <x v="2141"/>
    <d v="2014-11-14T06:39:19"/>
  </r>
  <r>
    <x v="2"/>
    <x v="12"/>
    <s v="EUR"/>
    <n v="1451494210"/>
    <n v="1449075010"/>
    <b v="0"/>
    <n v="12"/>
    <b v="0"/>
    <s v="games/video games"/>
    <n v="5.7200000000000001E-2"/>
    <n v="50.08"/>
    <x v="6"/>
    <x v="16"/>
    <x v="2142"/>
    <d v="2015-12-30T16:50:10"/>
  </r>
  <r>
    <x v="2"/>
    <x v="0"/>
    <s v="USD"/>
    <n v="1279738800"/>
    <n v="1275599812"/>
    <b v="0"/>
    <n v="5"/>
    <b v="0"/>
    <s v="games/video games"/>
    <n v="0.1125"/>
    <n v="45"/>
    <x v="6"/>
    <x v="16"/>
    <x v="2143"/>
    <d v="2010-07-21T19:00:00"/>
  </r>
  <r>
    <x v="2"/>
    <x v="0"/>
    <s v="USD"/>
    <n v="1379164040"/>
    <n v="1376399240"/>
    <b v="0"/>
    <n v="24"/>
    <b v="0"/>
    <s v="games/video games"/>
    <n v="1.7100000000000001E-2"/>
    <n v="25.29"/>
    <x v="6"/>
    <x v="16"/>
    <x v="2144"/>
    <d v="2013-09-14T13:07:20"/>
  </r>
  <r>
    <x v="2"/>
    <x v="0"/>
    <s v="USD"/>
    <n v="1385534514"/>
    <n v="1382938914"/>
    <b v="0"/>
    <n v="89"/>
    <b v="0"/>
    <s v="games/video games"/>
    <n v="0.30430000000000001"/>
    <n v="51.29"/>
    <x v="6"/>
    <x v="16"/>
    <x v="2145"/>
    <d v="2013-11-27T06:41:54"/>
  </r>
  <r>
    <x v="2"/>
    <x v="0"/>
    <s v="USD"/>
    <n v="1455207510"/>
    <n v="1453997910"/>
    <b v="0"/>
    <n v="1"/>
    <b v="0"/>
    <s v="games/video games"/>
    <n v="2.0000000000000001E-4"/>
    <n v="1"/>
    <x v="6"/>
    <x v="16"/>
    <x v="2146"/>
    <d v="2016-02-11T16:18:30"/>
  </r>
  <r>
    <x v="2"/>
    <x v="0"/>
    <s v="USD"/>
    <n v="1416125148"/>
    <n v="1413356748"/>
    <b v="0"/>
    <n v="55"/>
    <b v="0"/>
    <s v="games/video games"/>
    <n v="7.0000000000000001E-3"/>
    <n v="49.38"/>
    <x v="6"/>
    <x v="16"/>
    <x v="2147"/>
    <d v="2014-11-16T08:05:48"/>
  </r>
  <r>
    <x v="2"/>
    <x v="1"/>
    <s v="GBP"/>
    <n v="1427992582"/>
    <n v="1425404182"/>
    <b v="0"/>
    <n v="2"/>
    <b v="0"/>
    <s v="games/video games"/>
    <n v="0.02"/>
    <n v="1"/>
    <x v="6"/>
    <x v="16"/>
    <x v="2148"/>
    <d v="2015-04-02T16:36:22"/>
  </r>
  <r>
    <x v="2"/>
    <x v="0"/>
    <s v="USD"/>
    <n v="1280534400"/>
    <n v="1277512556"/>
    <b v="0"/>
    <n v="0"/>
    <b v="0"/>
    <s v="games/video games"/>
    <n v="0"/>
    <n v="0"/>
    <x v="6"/>
    <x v="16"/>
    <x v="2149"/>
    <d v="2010-07-31T00:00:00"/>
  </r>
  <r>
    <x v="2"/>
    <x v="10"/>
    <s v="NOK"/>
    <n v="1468392599"/>
    <n v="1465800599"/>
    <b v="0"/>
    <n v="4"/>
    <b v="0"/>
    <s v="games/video games"/>
    <n v="8.0999999999999996E-3"/>
    <n v="101.25"/>
    <x v="6"/>
    <x v="16"/>
    <x v="2150"/>
    <d v="2016-07-13T06:49:59"/>
  </r>
  <r>
    <x v="2"/>
    <x v="0"/>
    <s v="USD"/>
    <n v="1467231614"/>
    <n v="1464639614"/>
    <b v="0"/>
    <n v="6"/>
    <b v="0"/>
    <s v="games/video games"/>
    <n v="2.5999999999999999E-3"/>
    <n v="19.670000000000002"/>
    <x v="6"/>
    <x v="16"/>
    <x v="2151"/>
    <d v="2016-06-29T20:20:14"/>
  </r>
  <r>
    <x v="2"/>
    <x v="0"/>
    <s v="USD"/>
    <n v="1394909909"/>
    <n v="1392321509"/>
    <b v="0"/>
    <n v="4"/>
    <b v="0"/>
    <s v="games/video games"/>
    <n v="1.6999999999999999E-3"/>
    <n v="12.5"/>
    <x v="6"/>
    <x v="16"/>
    <x v="2152"/>
    <d v="2014-03-15T18:58:29"/>
  </r>
  <r>
    <x v="2"/>
    <x v="0"/>
    <s v="USD"/>
    <n v="1420876740"/>
    <n v="1417470718"/>
    <b v="0"/>
    <n v="4"/>
    <b v="0"/>
    <s v="games/video games"/>
    <n v="1E-4"/>
    <n v="8.5"/>
    <x v="6"/>
    <x v="16"/>
    <x v="2153"/>
    <d v="2015-01-10T07:59:00"/>
  </r>
  <r>
    <x v="2"/>
    <x v="0"/>
    <s v="USD"/>
    <n v="1390921827"/>
    <n v="1389193827"/>
    <b v="0"/>
    <n v="2"/>
    <b v="0"/>
    <s v="games/video games"/>
    <n v="8.0000000000000002E-3"/>
    <n v="1"/>
    <x v="6"/>
    <x v="16"/>
    <x v="2154"/>
    <d v="2014-01-28T15:10:27"/>
  </r>
  <r>
    <x v="2"/>
    <x v="1"/>
    <s v="GBP"/>
    <n v="1459443385"/>
    <n v="1456854985"/>
    <b v="0"/>
    <n v="5"/>
    <b v="0"/>
    <s v="games/video games"/>
    <n v="2.3E-2"/>
    <n v="23"/>
    <x v="6"/>
    <x v="16"/>
    <x v="2155"/>
    <d v="2016-03-31T16:56:25"/>
  </r>
  <r>
    <x v="2"/>
    <x v="0"/>
    <s v="USD"/>
    <n v="1379363406"/>
    <n v="1375475406"/>
    <b v="0"/>
    <n v="83"/>
    <b v="0"/>
    <s v="games/video games"/>
    <n v="2.6700000000000002E-2"/>
    <n v="17.989999999999998"/>
    <x v="6"/>
    <x v="16"/>
    <x v="2156"/>
    <d v="2013-09-16T20:30:06"/>
  </r>
  <r>
    <x v="2"/>
    <x v="0"/>
    <s v="USD"/>
    <n v="1482479940"/>
    <n v="1479684783"/>
    <b v="0"/>
    <n v="57"/>
    <b v="0"/>
    <s v="games/video games"/>
    <n v="0.28189999999999998"/>
    <n v="370.95"/>
    <x v="6"/>
    <x v="16"/>
    <x v="2157"/>
    <d v="2016-12-23T07:59:00"/>
  </r>
  <r>
    <x v="2"/>
    <x v="0"/>
    <s v="USD"/>
    <n v="1360009774"/>
    <n v="1356121774"/>
    <b v="0"/>
    <n v="311"/>
    <b v="0"/>
    <s v="games/video games"/>
    <n v="6.59E-2"/>
    <n v="63.57"/>
    <x v="6"/>
    <x v="16"/>
    <x v="2158"/>
    <d v="2013-02-04T20:29:34"/>
  </r>
  <r>
    <x v="2"/>
    <x v="0"/>
    <s v="USD"/>
    <n v="1310837574"/>
    <n v="1308245574"/>
    <b v="0"/>
    <n v="2"/>
    <b v="0"/>
    <s v="games/video games"/>
    <n v="7.1999999999999998E-3"/>
    <n v="13"/>
    <x v="6"/>
    <x v="16"/>
    <x v="2159"/>
    <d v="2011-07-16T17:32:54"/>
  </r>
  <r>
    <x v="2"/>
    <x v="0"/>
    <s v="USD"/>
    <n v="1337447105"/>
    <n v="1334855105"/>
    <b v="0"/>
    <n v="16"/>
    <b v="0"/>
    <s v="games/video games"/>
    <n v="8.5000000000000006E-3"/>
    <n v="5.31"/>
    <x v="6"/>
    <x v="16"/>
    <x v="2160"/>
    <d v="2012-05-19T17:05:05"/>
  </r>
  <r>
    <x v="0"/>
    <x v="0"/>
    <s v="USD"/>
    <n v="1443040059"/>
    <n v="1440448059"/>
    <b v="0"/>
    <n v="13"/>
    <b v="1"/>
    <s v="music/rock"/>
    <n v="1.1575"/>
    <n v="35.619999999999997"/>
    <x v="4"/>
    <x v="11"/>
    <x v="2161"/>
    <d v="2015-09-23T20:27:39"/>
  </r>
  <r>
    <x v="0"/>
    <x v="0"/>
    <s v="USD"/>
    <n v="1406226191"/>
    <n v="1403547791"/>
    <b v="0"/>
    <n v="58"/>
    <b v="1"/>
    <s v="music/rock"/>
    <n v="1.1227"/>
    <n v="87.1"/>
    <x v="4"/>
    <x v="11"/>
    <x v="2162"/>
    <d v="2014-07-24T18:23:11"/>
  </r>
  <r>
    <x v="0"/>
    <x v="0"/>
    <s v="USD"/>
    <n v="1433735400"/>
    <n v="1429306520"/>
    <b v="0"/>
    <n v="44"/>
    <b v="1"/>
    <s v="music/rock"/>
    <n v="1.3220000000000001"/>
    <n v="75.11"/>
    <x v="4"/>
    <x v="11"/>
    <x v="2163"/>
    <d v="2015-06-08T03:50:00"/>
  </r>
  <r>
    <x v="0"/>
    <x v="0"/>
    <s v="USD"/>
    <n v="1466827140"/>
    <n v="1464196414"/>
    <b v="0"/>
    <n v="83"/>
    <b v="1"/>
    <s v="music/rock"/>
    <n v="1.0264"/>
    <n v="68.010000000000005"/>
    <x v="4"/>
    <x v="11"/>
    <x v="2164"/>
    <d v="2016-06-25T03:59:00"/>
  </r>
  <r>
    <x v="0"/>
    <x v="6"/>
    <s v="EUR"/>
    <n v="1460127635"/>
    <n v="1457539235"/>
    <b v="0"/>
    <n v="117"/>
    <b v="1"/>
    <s v="music/rock"/>
    <n v="1.3864000000000001"/>
    <n v="29.62"/>
    <x v="4"/>
    <x v="11"/>
    <x v="2165"/>
    <d v="2016-04-08T15:00:35"/>
  </r>
  <r>
    <x v="0"/>
    <x v="0"/>
    <s v="USD"/>
    <n v="1417813618"/>
    <n v="1413922018"/>
    <b v="0"/>
    <n v="32"/>
    <b v="1"/>
    <s v="music/rock"/>
    <n v="1.466"/>
    <n v="91.63"/>
    <x v="4"/>
    <x v="11"/>
    <x v="2166"/>
    <d v="2014-12-05T21:06:58"/>
  </r>
  <r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x v="0"/>
    <x v="0"/>
    <s v="USD"/>
    <n v="1486702800"/>
    <n v="1484058261"/>
    <b v="0"/>
    <n v="340"/>
    <b v="1"/>
    <s v="music/rock"/>
    <n v="1.2158"/>
    <n v="64.37"/>
    <x v="4"/>
    <x v="11"/>
    <x v="2168"/>
    <d v="2017-02-10T05:00:00"/>
  </r>
  <r>
    <x v="0"/>
    <x v="0"/>
    <s v="USD"/>
    <n v="1488473351"/>
    <n v="1488214151"/>
    <b v="0"/>
    <n v="7"/>
    <b v="1"/>
    <s v="music/rock"/>
    <n v="1"/>
    <n v="21.86"/>
    <x v="4"/>
    <x v="11"/>
    <x v="2169"/>
    <d v="2017-03-02T16:49:11"/>
  </r>
  <r>
    <x v="0"/>
    <x v="0"/>
    <s v="USD"/>
    <n v="1440266422"/>
    <n v="1436810422"/>
    <b v="0"/>
    <n v="19"/>
    <b v="1"/>
    <s v="music/rock"/>
    <n v="1.8086"/>
    <n v="33.32"/>
    <x v="4"/>
    <x v="11"/>
    <x v="2170"/>
    <d v="2015-08-22T18:00:22"/>
  </r>
  <r>
    <x v="0"/>
    <x v="0"/>
    <s v="USD"/>
    <n v="1434949200"/>
    <n v="1431903495"/>
    <b v="0"/>
    <n v="47"/>
    <b v="1"/>
    <s v="music/rock"/>
    <n v="1.0608"/>
    <n v="90.28"/>
    <x v="4"/>
    <x v="11"/>
    <x v="2171"/>
    <d v="2015-06-22T05:00:00"/>
  </r>
  <r>
    <x v="0"/>
    <x v="0"/>
    <s v="USD"/>
    <n v="1429365320"/>
    <n v="1426773320"/>
    <b v="0"/>
    <n v="13"/>
    <b v="1"/>
    <s v="music/rock"/>
    <n v="1"/>
    <n v="76.92"/>
    <x v="4"/>
    <x v="11"/>
    <x v="2172"/>
    <d v="2015-04-18T13:55:20"/>
  </r>
  <r>
    <x v="0"/>
    <x v="0"/>
    <s v="USD"/>
    <n v="1378785540"/>
    <n v="1376066243"/>
    <b v="0"/>
    <n v="90"/>
    <b v="1"/>
    <s v="music/rock"/>
    <n v="1.2693000000000001"/>
    <n v="59.23"/>
    <x v="4"/>
    <x v="11"/>
    <x v="2173"/>
    <d v="2013-09-10T03:59:00"/>
  </r>
  <r>
    <x v="0"/>
    <x v="1"/>
    <s v="GBP"/>
    <n v="1462453307"/>
    <n v="1459861307"/>
    <b v="0"/>
    <n v="63"/>
    <b v="1"/>
    <s v="music/rock"/>
    <n v="1.0298"/>
    <n v="65.38"/>
    <x v="4"/>
    <x v="11"/>
    <x v="2174"/>
    <d v="2016-05-05T13:01:47"/>
  </r>
  <r>
    <x v="0"/>
    <x v="0"/>
    <s v="USD"/>
    <n v="1469059986"/>
    <n v="1468455186"/>
    <b v="0"/>
    <n v="26"/>
    <b v="1"/>
    <s v="music/rock"/>
    <n v="2.5"/>
    <n v="67.31"/>
    <x v="4"/>
    <x v="11"/>
    <x v="2175"/>
    <d v="2016-07-21T00:13:06"/>
  </r>
  <r>
    <x v="0"/>
    <x v="0"/>
    <s v="USD"/>
    <n v="1430579509"/>
    <n v="1427987509"/>
    <b v="0"/>
    <n v="71"/>
    <b v="1"/>
    <s v="music/rock"/>
    <n v="1.2602"/>
    <n v="88.75"/>
    <x v="4"/>
    <x v="11"/>
    <x v="2176"/>
    <d v="2015-05-02T15:11:49"/>
  </r>
  <r>
    <x v="0"/>
    <x v="0"/>
    <s v="USD"/>
    <n v="1465192867"/>
    <n v="1463032867"/>
    <b v="0"/>
    <n v="38"/>
    <b v="1"/>
    <s v="music/rock"/>
    <n v="1.0012000000000001"/>
    <n v="65.87"/>
    <x v="4"/>
    <x v="11"/>
    <x v="2177"/>
    <d v="2016-06-06T06:01:07"/>
  </r>
  <r>
    <x v="0"/>
    <x v="0"/>
    <s v="USD"/>
    <n v="1484752597"/>
    <n v="1482160597"/>
    <b v="0"/>
    <n v="859"/>
    <b v="1"/>
    <s v="music/rock"/>
    <n v="1.3864000000000001"/>
    <n v="40.35"/>
    <x v="4"/>
    <x v="11"/>
    <x v="2178"/>
    <d v="2017-01-18T15:16:37"/>
  </r>
  <r>
    <x v="0"/>
    <x v="0"/>
    <s v="USD"/>
    <n v="1428725192"/>
    <n v="1426133192"/>
    <b v="0"/>
    <n v="21"/>
    <b v="1"/>
    <s v="music/rock"/>
    <n v="1.6140000000000001"/>
    <n v="76.86"/>
    <x v="4"/>
    <x v="11"/>
    <x v="2179"/>
    <d v="2015-04-11T04:06:32"/>
  </r>
  <r>
    <x v="0"/>
    <x v="0"/>
    <s v="USD"/>
    <n v="1447434268"/>
    <n v="1443801868"/>
    <b v="0"/>
    <n v="78"/>
    <b v="1"/>
    <s v="music/rock"/>
    <n v="1.0718000000000001"/>
    <n v="68.709999999999994"/>
    <x v="4"/>
    <x v="11"/>
    <x v="2180"/>
    <d v="2015-11-13T17:04:28"/>
  </r>
  <r>
    <x v="0"/>
    <x v="0"/>
    <s v="USD"/>
    <n v="1487635653"/>
    <n v="1486426053"/>
    <b v="0"/>
    <n v="53"/>
    <b v="1"/>
    <s v="games/tabletop games"/>
    <n v="1.5309999999999999"/>
    <n v="57.77"/>
    <x v="6"/>
    <x v="16"/>
    <x v="2181"/>
    <d v="2017-02-21T00:07:33"/>
  </r>
  <r>
    <x v="0"/>
    <x v="5"/>
    <s v="CAD"/>
    <n v="1412285825"/>
    <n v="1409261825"/>
    <b v="0"/>
    <n v="356"/>
    <b v="1"/>
    <s v="games/tabletop games"/>
    <n v="5.2416999999999998"/>
    <n v="44.17"/>
    <x v="6"/>
    <x v="16"/>
    <x v="2182"/>
    <d v="2014-10-02T21:37:05"/>
  </r>
  <r>
    <x v="0"/>
    <x v="0"/>
    <s v="USD"/>
    <n v="1486616400"/>
    <n v="1484037977"/>
    <b v="0"/>
    <n v="279"/>
    <b v="1"/>
    <s v="games/tabletop games"/>
    <n v="4.8928000000000003"/>
    <n v="31.57"/>
    <x v="6"/>
    <x v="16"/>
    <x v="2183"/>
    <d v="2017-02-09T05:00:00"/>
  </r>
  <r>
    <x v="0"/>
    <x v="0"/>
    <s v="USD"/>
    <n v="1453737600"/>
    <n v="1452530041"/>
    <b v="1"/>
    <n v="266"/>
    <b v="1"/>
    <s v="games/tabletop games"/>
    <n v="2.8473999999999999"/>
    <n v="107.05"/>
    <x v="6"/>
    <x v="16"/>
    <x v="2184"/>
    <d v="2016-01-25T16:00:00"/>
  </r>
  <r>
    <x v="0"/>
    <x v="1"/>
    <s v="GBP"/>
    <n v="1364286239"/>
    <n v="1360830239"/>
    <b v="0"/>
    <n v="623"/>
    <b v="1"/>
    <s v="games/tabletop games"/>
    <n v="18.569700000000001"/>
    <n v="149.03"/>
    <x v="6"/>
    <x v="16"/>
    <x v="2185"/>
    <d v="2013-03-26T08:23:59"/>
  </r>
  <r>
    <x v="0"/>
    <x v="0"/>
    <s v="USD"/>
    <n v="1473213600"/>
    <n v="1470062743"/>
    <b v="0"/>
    <n v="392"/>
    <b v="1"/>
    <s v="games/tabletop games"/>
    <n v="1.0968"/>
    <n v="55.96"/>
    <x v="6"/>
    <x v="16"/>
    <x v="2186"/>
    <d v="2016-09-07T02:00:00"/>
  </r>
  <r>
    <x v="0"/>
    <x v="0"/>
    <s v="USD"/>
    <n v="1428033540"/>
    <n v="1425531666"/>
    <b v="1"/>
    <n v="3562"/>
    <b v="1"/>
    <s v="games/tabletop games"/>
    <n v="10.1464"/>
    <n v="56.97"/>
    <x v="6"/>
    <x v="16"/>
    <x v="2187"/>
    <d v="2015-04-03T03:59:00"/>
  </r>
  <r>
    <x v="0"/>
    <x v="2"/>
    <s v="AUD"/>
    <n v="1477414800"/>
    <n v="1474380241"/>
    <b v="0"/>
    <n v="514"/>
    <b v="1"/>
    <s v="games/tabletop games"/>
    <n v="4.1218000000000004"/>
    <n v="44.06"/>
    <x v="6"/>
    <x v="16"/>
    <x v="2188"/>
    <d v="2016-10-25T17:00:00"/>
  </r>
  <r>
    <x v="0"/>
    <x v="1"/>
    <s v="GBP"/>
    <n v="1461276000"/>
    <n v="1460055300"/>
    <b v="0"/>
    <n v="88"/>
    <b v="1"/>
    <s v="games/tabletop games"/>
    <n v="5.0324999999999998"/>
    <n v="68.63"/>
    <x v="6"/>
    <x v="16"/>
    <x v="2189"/>
    <d v="2016-04-21T22:00:00"/>
  </r>
  <r>
    <x v="0"/>
    <x v="0"/>
    <s v="USD"/>
    <n v="1458716340"/>
    <n v="1455721204"/>
    <b v="0"/>
    <n v="537"/>
    <b v="1"/>
    <s v="games/tabletop games"/>
    <n v="1.8461000000000001"/>
    <n v="65.319999999999993"/>
    <x v="6"/>
    <x v="16"/>
    <x v="2190"/>
    <d v="2016-03-23T06:59:00"/>
  </r>
  <r>
    <x v="0"/>
    <x v="1"/>
    <s v="GBP"/>
    <n v="1487102427"/>
    <n v="1486065627"/>
    <b v="0"/>
    <n v="25"/>
    <b v="1"/>
    <s v="games/tabletop games"/>
    <n v="1.1973"/>
    <n v="35.92"/>
    <x v="6"/>
    <x v="16"/>
    <x v="2191"/>
    <d v="2017-02-14T20:00:27"/>
  </r>
  <r>
    <x v="0"/>
    <x v="1"/>
    <s v="GBP"/>
    <n v="1481842800"/>
    <n v="1479414344"/>
    <b v="0"/>
    <n v="3238"/>
    <b v="1"/>
    <s v="games/tabletop games"/>
    <n v="10.8124"/>
    <n v="40.07"/>
    <x v="6"/>
    <x v="16"/>
    <x v="2192"/>
    <d v="2016-12-15T23:00:00"/>
  </r>
  <r>
    <x v="0"/>
    <x v="0"/>
    <s v="USD"/>
    <n v="1479704340"/>
    <n v="1477043072"/>
    <b v="0"/>
    <n v="897"/>
    <b v="1"/>
    <s v="games/tabletop games"/>
    <n v="4.5236999999999998"/>
    <n v="75.650000000000006"/>
    <x v="6"/>
    <x v="16"/>
    <x v="2193"/>
    <d v="2016-11-21T04:59:00"/>
  </r>
  <r>
    <x v="0"/>
    <x v="0"/>
    <s v="USD"/>
    <n v="1459012290"/>
    <n v="1456423890"/>
    <b v="0"/>
    <n v="878"/>
    <b v="1"/>
    <s v="games/tabletop games"/>
    <n v="5.3737000000000004"/>
    <n v="61.2"/>
    <x v="6"/>
    <x v="16"/>
    <x v="2194"/>
    <d v="2016-03-26T17:11:30"/>
  </r>
  <r>
    <x v="0"/>
    <x v="0"/>
    <s v="USD"/>
    <n v="1439317900"/>
    <n v="1436725900"/>
    <b v="0"/>
    <n v="115"/>
    <b v="1"/>
    <s v="games/tabletop games"/>
    <n v="1.2033"/>
    <n v="48.13"/>
    <x v="6"/>
    <x v="16"/>
    <x v="2195"/>
    <d v="2015-08-11T18:31:40"/>
  </r>
  <r>
    <x v="0"/>
    <x v="0"/>
    <s v="USD"/>
    <n v="1480662000"/>
    <n v="1478000502"/>
    <b v="0"/>
    <n v="234"/>
    <b v="1"/>
    <s v="games/tabletop games"/>
    <n v="1.1384000000000001"/>
    <n v="68.11"/>
    <x v="6"/>
    <x v="16"/>
    <x v="2196"/>
    <d v="2016-12-02T07:00:00"/>
  </r>
  <r>
    <x v="0"/>
    <x v="0"/>
    <s v="USD"/>
    <n v="1425132059"/>
    <n v="1422540059"/>
    <b v="0"/>
    <n v="4330"/>
    <b v="1"/>
    <s v="games/tabletop games"/>
    <n v="9.5103000000000009"/>
    <n v="65.89"/>
    <x v="6"/>
    <x v="16"/>
    <x v="2197"/>
    <d v="2015-02-28T14:00:59"/>
  </r>
  <r>
    <x v="0"/>
    <x v="0"/>
    <s v="USD"/>
    <n v="1447507200"/>
    <n v="1444911600"/>
    <b v="0"/>
    <n v="651"/>
    <b v="1"/>
    <s v="games/tabletop games"/>
    <n v="1.3289"/>
    <n v="81.650000000000006"/>
    <x v="6"/>
    <x v="16"/>
    <x v="2198"/>
    <d v="2015-11-14T13:20:00"/>
  </r>
  <r>
    <x v="0"/>
    <x v="17"/>
    <s v="EUR"/>
    <n v="1444903198"/>
    <n v="1442311198"/>
    <b v="1"/>
    <n v="251"/>
    <b v="1"/>
    <s v="games/tabletop games"/>
    <n v="1.4698"/>
    <n v="52.7"/>
    <x v="6"/>
    <x v="16"/>
    <x v="2199"/>
    <d v="2015-10-15T09:59:58"/>
  </r>
  <r>
    <x v="0"/>
    <x v="1"/>
    <s v="GBP"/>
    <n v="1436151600"/>
    <n v="1433775668"/>
    <b v="0"/>
    <n v="263"/>
    <b v="1"/>
    <s v="games/tabletop games"/>
    <n v="5.4215"/>
    <n v="41.23"/>
    <x v="6"/>
    <x v="16"/>
    <x v="2200"/>
    <d v="2015-07-06T03:00:00"/>
  </r>
  <r>
    <x v="0"/>
    <x v="1"/>
    <s v="GBP"/>
    <n v="1358367565"/>
    <n v="1357157965"/>
    <b v="0"/>
    <n v="28"/>
    <b v="1"/>
    <s v="music/electronic music"/>
    <n v="3.8271999999999999"/>
    <n v="15.04"/>
    <x v="4"/>
    <x v="14"/>
    <x v="2201"/>
    <d v="2013-01-16T20:19:25"/>
  </r>
  <r>
    <x v="0"/>
    <x v="0"/>
    <s v="USD"/>
    <n v="1351801368"/>
    <n v="1349209368"/>
    <b v="0"/>
    <n v="721"/>
    <b v="1"/>
    <s v="music/electronic music"/>
    <n v="7.0418000000000003"/>
    <n v="39.07"/>
    <x v="4"/>
    <x v="14"/>
    <x v="2202"/>
    <d v="2012-11-01T20:22:48"/>
  </r>
  <r>
    <x v="0"/>
    <x v="5"/>
    <s v="CAD"/>
    <n v="1443127082"/>
    <n v="1440535082"/>
    <b v="0"/>
    <n v="50"/>
    <b v="1"/>
    <s v="music/electronic music"/>
    <n v="1.0954999999999999"/>
    <n v="43.82"/>
    <x v="4"/>
    <x v="14"/>
    <x v="2203"/>
    <d v="2015-09-24T20:38:02"/>
  </r>
  <r>
    <x v="0"/>
    <x v="0"/>
    <s v="USD"/>
    <n v="1362814119"/>
    <n v="1360222119"/>
    <b v="0"/>
    <n v="73"/>
    <b v="1"/>
    <s v="music/electronic music"/>
    <n v="1.3287"/>
    <n v="27.3"/>
    <x v="4"/>
    <x v="14"/>
    <x v="2204"/>
    <d v="2013-03-09T07:28:39"/>
  </r>
  <r>
    <x v="0"/>
    <x v="0"/>
    <s v="USD"/>
    <n v="1338579789"/>
    <n v="1335987789"/>
    <b v="0"/>
    <n v="27"/>
    <b v="1"/>
    <s v="music/electronic music"/>
    <n v="1.52"/>
    <n v="42.22"/>
    <x v="4"/>
    <x v="14"/>
    <x v="2205"/>
    <d v="2012-06-01T19:43:09"/>
  </r>
  <r>
    <x v="0"/>
    <x v="0"/>
    <s v="USD"/>
    <n v="1334556624"/>
    <n v="1333001424"/>
    <b v="0"/>
    <n v="34"/>
    <b v="1"/>
    <s v="music/electronic music"/>
    <n v="1.0273000000000001"/>
    <n v="33.24"/>
    <x v="4"/>
    <x v="14"/>
    <x v="2206"/>
    <d v="2012-04-16T06:10:24"/>
  </r>
  <r>
    <x v="0"/>
    <x v="0"/>
    <s v="USD"/>
    <n v="1384580373"/>
    <n v="1381984773"/>
    <b v="0"/>
    <n v="7"/>
    <b v="1"/>
    <s v="music/electronic music"/>
    <n v="1"/>
    <n v="285.70999999999998"/>
    <x v="4"/>
    <x v="14"/>
    <x v="2207"/>
    <d v="2013-11-16T05:39:33"/>
  </r>
  <r>
    <x v="0"/>
    <x v="0"/>
    <s v="USD"/>
    <n v="1333771200"/>
    <n v="1328649026"/>
    <b v="0"/>
    <n v="24"/>
    <b v="1"/>
    <s v="music/electronic music"/>
    <n v="1.016"/>
    <n v="42.33"/>
    <x v="4"/>
    <x v="14"/>
    <x v="2208"/>
    <d v="2012-04-07T04:00:00"/>
  </r>
  <r>
    <x v="0"/>
    <x v="1"/>
    <s v="GBP"/>
    <n v="1397516400"/>
    <n v="1396524644"/>
    <b v="0"/>
    <n v="15"/>
    <b v="1"/>
    <s v="music/electronic music"/>
    <n v="1.508"/>
    <n v="50.27"/>
    <x v="4"/>
    <x v="14"/>
    <x v="2209"/>
    <d v="2014-04-14T23:00:00"/>
  </r>
  <r>
    <x v="0"/>
    <x v="0"/>
    <s v="USD"/>
    <n v="1334424960"/>
    <n v="1329442510"/>
    <b v="0"/>
    <n v="72"/>
    <b v="1"/>
    <s v="music/electronic music"/>
    <n v="1.1143000000000001"/>
    <n v="61.9"/>
    <x v="4"/>
    <x v="14"/>
    <x v="2210"/>
    <d v="2012-04-14T17:36:00"/>
  </r>
  <r>
    <x v="0"/>
    <x v="0"/>
    <s v="USD"/>
    <n v="1397113140"/>
    <n v="1395168625"/>
    <b v="0"/>
    <n v="120"/>
    <b v="1"/>
    <s v="music/electronic music"/>
    <n v="1.956"/>
    <n v="40.75"/>
    <x v="4"/>
    <x v="14"/>
    <x v="2211"/>
    <d v="2014-04-10T06:59:00"/>
  </r>
  <r>
    <x v="0"/>
    <x v="0"/>
    <s v="USD"/>
    <n v="1383526800"/>
    <n v="1380650177"/>
    <b v="0"/>
    <n v="123"/>
    <b v="1"/>
    <s v="music/electronic music"/>
    <n v="1.1437999999999999"/>
    <n v="55.8"/>
    <x v="4"/>
    <x v="14"/>
    <x v="2212"/>
    <d v="2013-11-04T01:00:00"/>
  </r>
  <r>
    <x v="0"/>
    <x v="0"/>
    <s v="USD"/>
    <n v="1431719379"/>
    <n v="1429127379"/>
    <b v="0"/>
    <n v="1"/>
    <b v="1"/>
    <s v="music/electronic music"/>
    <n v="2"/>
    <n v="10"/>
    <x v="4"/>
    <x v="14"/>
    <x v="2213"/>
    <d v="2015-05-15T19:49:39"/>
  </r>
  <r>
    <x v="0"/>
    <x v="0"/>
    <s v="USD"/>
    <n v="1391713248"/>
    <n v="1389121248"/>
    <b v="0"/>
    <n v="24"/>
    <b v="1"/>
    <s v="music/electronic music"/>
    <n v="2.9249999999999998"/>
    <n v="73.13"/>
    <x v="4"/>
    <x v="14"/>
    <x v="2214"/>
    <d v="2014-02-06T19:00:48"/>
  </r>
  <r>
    <x v="0"/>
    <x v="0"/>
    <s v="USD"/>
    <n v="1331621940"/>
    <n v="1329671572"/>
    <b v="0"/>
    <n v="33"/>
    <b v="1"/>
    <s v="music/electronic music"/>
    <n v="1.5636000000000001"/>
    <n v="26.06"/>
    <x v="4"/>
    <x v="14"/>
    <x v="2215"/>
    <d v="2012-03-13T06:59:00"/>
  </r>
  <r>
    <x v="0"/>
    <x v="0"/>
    <s v="USD"/>
    <n v="1437674545"/>
    <n v="1436464945"/>
    <b v="0"/>
    <n v="14"/>
    <b v="1"/>
    <s v="music/electronic music"/>
    <n v="1.0567"/>
    <n v="22.64"/>
    <x v="4"/>
    <x v="14"/>
    <x v="2216"/>
    <d v="2015-07-23T18:02:25"/>
  </r>
  <r>
    <x v="0"/>
    <x v="0"/>
    <s v="USD"/>
    <n v="1446451200"/>
    <n v="1445539113"/>
    <b v="0"/>
    <n v="9"/>
    <b v="1"/>
    <s v="music/electronic music"/>
    <n v="1.0119"/>
    <n v="47.22"/>
    <x v="4"/>
    <x v="14"/>
    <x v="2217"/>
    <d v="2015-11-02T08:00:00"/>
  </r>
  <r>
    <x v="0"/>
    <x v="0"/>
    <s v="USD"/>
    <n v="1346198400"/>
    <n v="1344281383"/>
    <b v="0"/>
    <n v="76"/>
    <b v="1"/>
    <s v="music/electronic music"/>
    <n v="1.2282999999999999"/>
    <n v="32.32"/>
    <x v="4"/>
    <x v="14"/>
    <x v="2218"/>
    <d v="2012-08-29T00:00:00"/>
  </r>
  <r>
    <x v="0"/>
    <x v="0"/>
    <s v="USD"/>
    <n v="1440004512"/>
    <n v="1437412512"/>
    <b v="0"/>
    <n v="19"/>
    <b v="1"/>
    <s v="music/electronic music"/>
    <n v="1.0149999999999999"/>
    <n v="53.42"/>
    <x v="4"/>
    <x v="14"/>
    <x v="2219"/>
    <d v="2015-08-19T17:15:12"/>
  </r>
  <r>
    <x v="0"/>
    <x v="0"/>
    <s v="USD"/>
    <n v="1374888436"/>
    <n v="1372296436"/>
    <b v="0"/>
    <n v="69"/>
    <b v="1"/>
    <s v="music/electronic music"/>
    <n v="1.0114000000000001"/>
    <n v="51.3"/>
    <x v="4"/>
    <x v="14"/>
    <x v="2220"/>
    <d v="2013-07-27T01:27:16"/>
  </r>
  <r>
    <x v="0"/>
    <x v="0"/>
    <s v="USD"/>
    <n v="1461369600"/>
    <n v="1458748809"/>
    <b v="0"/>
    <n v="218"/>
    <b v="1"/>
    <s v="games/tabletop games"/>
    <n v="1.0811999999999999"/>
    <n v="37.200000000000003"/>
    <x v="6"/>
    <x v="16"/>
    <x v="2221"/>
    <d v="2016-04-23T00:00:00"/>
  </r>
  <r>
    <x v="0"/>
    <x v="0"/>
    <s v="USD"/>
    <n v="1327776847"/>
    <n v="1325184847"/>
    <b v="0"/>
    <n v="30"/>
    <b v="1"/>
    <s v="games/tabletop games"/>
    <n v="1.6259999999999999"/>
    <n v="27.1"/>
    <x v="6"/>
    <x v="16"/>
    <x v="2222"/>
    <d v="2012-01-28T18:54:07"/>
  </r>
  <r>
    <x v="0"/>
    <x v="5"/>
    <s v="CAD"/>
    <n v="1435418568"/>
    <n v="1432826568"/>
    <b v="0"/>
    <n v="100"/>
    <b v="1"/>
    <s v="games/tabletop games"/>
    <n v="1.0580000000000001"/>
    <n v="206.31"/>
    <x v="6"/>
    <x v="16"/>
    <x v="2223"/>
    <d v="2015-06-27T15:22:48"/>
  </r>
  <r>
    <x v="0"/>
    <x v="0"/>
    <s v="USD"/>
    <n v="1477767600"/>
    <n v="1475337675"/>
    <b v="0"/>
    <n v="296"/>
    <b v="1"/>
    <s v="games/tabletop games"/>
    <n v="2.4315000000000002"/>
    <n v="82.15"/>
    <x v="6"/>
    <x v="16"/>
    <x v="2224"/>
    <d v="2016-10-29T19:00:00"/>
  </r>
  <r>
    <x v="0"/>
    <x v="1"/>
    <s v="GBP"/>
    <n v="1411326015"/>
    <n v="1408734015"/>
    <b v="0"/>
    <n v="1204"/>
    <b v="1"/>
    <s v="games/tabletop games"/>
    <n v="9.4482999999999997"/>
    <n v="164.8"/>
    <x v="6"/>
    <x v="16"/>
    <x v="2225"/>
    <d v="2014-09-21T19:00:15"/>
  </r>
  <r>
    <x v="0"/>
    <x v="0"/>
    <s v="USD"/>
    <n v="1455253140"/>
    <n v="1452625822"/>
    <b v="0"/>
    <n v="321"/>
    <b v="1"/>
    <s v="games/tabletop games"/>
    <n v="1.0846"/>
    <n v="60.82"/>
    <x v="6"/>
    <x v="16"/>
    <x v="2226"/>
    <d v="2016-02-12T04:59:00"/>
  </r>
  <r>
    <x v="0"/>
    <x v="1"/>
    <s v="GBP"/>
    <n v="1384374155"/>
    <n v="1381778555"/>
    <b v="0"/>
    <n v="301"/>
    <b v="1"/>
    <s v="games/tabletop games"/>
    <n v="1.5738000000000001"/>
    <n v="67.97"/>
    <x v="6"/>
    <x v="16"/>
    <x v="2227"/>
    <d v="2013-11-13T20:22:35"/>
  </r>
  <r>
    <x v="0"/>
    <x v="12"/>
    <s v="EUR"/>
    <n v="1439707236"/>
    <n v="1437115236"/>
    <b v="0"/>
    <n v="144"/>
    <b v="1"/>
    <s v="games/tabletop games"/>
    <n v="11.744899999999999"/>
    <n v="81.56"/>
    <x v="6"/>
    <x v="16"/>
    <x v="2228"/>
    <d v="2015-08-16T06:40:36"/>
  </r>
  <r>
    <x v="0"/>
    <x v="0"/>
    <s v="USD"/>
    <n v="1378180800"/>
    <n v="1375113391"/>
    <b v="0"/>
    <n v="539"/>
    <b v="1"/>
    <s v="games/tabletop games"/>
    <n v="1.7104999999999999"/>
    <n v="25.43"/>
    <x v="6"/>
    <x v="16"/>
    <x v="2229"/>
    <d v="2013-09-03T04:00:00"/>
  </r>
  <r>
    <x v="0"/>
    <x v="0"/>
    <s v="USD"/>
    <n v="1398460127"/>
    <n v="1395868127"/>
    <b v="0"/>
    <n v="498"/>
    <b v="1"/>
    <s v="games/tabletop games"/>
    <n v="1.2595000000000001"/>
    <n v="21.5"/>
    <x v="6"/>
    <x v="16"/>
    <x v="2230"/>
    <d v="2014-04-25T21:08:47"/>
  </r>
  <r>
    <x v="0"/>
    <x v="0"/>
    <s v="USD"/>
    <n v="1372136400"/>
    <n v="1369864301"/>
    <b v="0"/>
    <n v="1113"/>
    <b v="1"/>
    <s v="games/tabletop games"/>
    <n v="12.1213"/>
    <n v="27.23"/>
    <x v="6"/>
    <x v="16"/>
    <x v="2231"/>
    <d v="2013-06-25T05:00:00"/>
  </r>
  <r>
    <x v="0"/>
    <x v="0"/>
    <s v="USD"/>
    <n v="1405738800"/>
    <n v="1402945408"/>
    <b v="0"/>
    <n v="988"/>
    <b v="1"/>
    <s v="games/tabletop games"/>
    <n v="4.9580000000000002"/>
    <n v="25.09"/>
    <x v="6"/>
    <x v="16"/>
    <x v="2232"/>
    <d v="2014-07-19T03:00:00"/>
  </r>
  <r>
    <x v="0"/>
    <x v="1"/>
    <s v="GBP"/>
    <n v="1450051200"/>
    <n v="1448269539"/>
    <b v="0"/>
    <n v="391"/>
    <b v="1"/>
    <s v="games/tabletop games"/>
    <n v="3.3203999999999998"/>
    <n v="21.23"/>
    <x v="6"/>
    <x v="16"/>
    <x v="2233"/>
    <d v="2015-12-14T00:00:00"/>
  </r>
  <r>
    <x v="0"/>
    <x v="0"/>
    <s v="USD"/>
    <n v="1483645647"/>
    <n v="1481053647"/>
    <b v="0"/>
    <n v="28"/>
    <b v="1"/>
    <s v="games/tabletop games"/>
    <n v="11.65"/>
    <n v="41.61"/>
    <x v="6"/>
    <x v="16"/>
    <x v="2234"/>
    <d v="2017-01-05T19:47:27"/>
  </r>
  <r>
    <x v="0"/>
    <x v="5"/>
    <s v="CAD"/>
    <n v="1427585511"/>
    <n v="1424997111"/>
    <b v="0"/>
    <n v="147"/>
    <b v="1"/>
    <s v="games/tabletop games"/>
    <n v="1.5331999999999999"/>
    <n v="135.59"/>
    <x v="6"/>
    <x v="16"/>
    <x v="2235"/>
    <d v="2015-03-28T23:31:51"/>
  </r>
  <r>
    <x v="0"/>
    <x v="0"/>
    <s v="USD"/>
    <n v="1454338123"/>
    <n v="1451746123"/>
    <b v="0"/>
    <n v="680"/>
    <b v="1"/>
    <s v="games/tabletop games"/>
    <n v="5.3711000000000002"/>
    <n v="22.12"/>
    <x v="6"/>
    <x v="16"/>
    <x v="2236"/>
    <d v="2016-02-01T14:48:43"/>
  </r>
  <r>
    <x v="0"/>
    <x v="0"/>
    <s v="USD"/>
    <n v="1415779140"/>
    <n v="1412294683"/>
    <b v="0"/>
    <n v="983"/>
    <b v="1"/>
    <s v="games/tabletop games"/>
    <n v="3.5293000000000001"/>
    <n v="64.63"/>
    <x v="6"/>
    <x v="16"/>
    <x v="2237"/>
    <d v="2014-11-12T07:59:00"/>
  </r>
  <r>
    <x v="0"/>
    <x v="12"/>
    <s v="EUR"/>
    <n v="1489157716"/>
    <n v="1486565716"/>
    <b v="0"/>
    <n v="79"/>
    <b v="1"/>
    <s v="games/tabletop games"/>
    <n v="1.3740000000000001"/>
    <n v="69.569999999999993"/>
    <x v="6"/>
    <x v="16"/>
    <x v="2238"/>
    <d v="2017-03-10T14:55:16"/>
  </r>
  <r>
    <x v="0"/>
    <x v="0"/>
    <s v="USD"/>
    <n v="1385870520"/>
    <n v="1382742014"/>
    <b v="0"/>
    <n v="426"/>
    <b v="1"/>
    <s v="games/tabletop games"/>
    <n v="1.2803"/>
    <n v="75.13"/>
    <x v="6"/>
    <x v="16"/>
    <x v="2239"/>
    <d v="2013-12-01T04:02:00"/>
  </r>
  <r>
    <x v="0"/>
    <x v="0"/>
    <s v="USD"/>
    <n v="1461354544"/>
    <n v="1458762544"/>
    <b v="0"/>
    <n v="96"/>
    <b v="1"/>
    <s v="games/tabletop games"/>
    <n v="2.7067999999999999"/>
    <n v="140.97999999999999"/>
    <x v="6"/>
    <x v="16"/>
    <x v="2240"/>
    <d v="2016-04-22T19:49:04"/>
  </r>
  <r>
    <x v="0"/>
    <x v="1"/>
    <s v="GBP"/>
    <n v="1488484300"/>
    <n v="1485892300"/>
    <b v="0"/>
    <n v="163"/>
    <b v="1"/>
    <s v="games/tabletop games"/>
    <n v="8.0640000000000001"/>
    <n v="49.47"/>
    <x v="6"/>
    <x v="16"/>
    <x v="2241"/>
    <d v="2017-03-02T19:51:40"/>
  </r>
  <r>
    <x v="0"/>
    <x v="0"/>
    <s v="USD"/>
    <n v="1385521320"/>
    <n v="1382449733"/>
    <b v="0"/>
    <n v="2525"/>
    <b v="1"/>
    <s v="games/tabletop games"/>
    <n v="13.601000000000001"/>
    <n v="53.87"/>
    <x v="6"/>
    <x v="16"/>
    <x v="2242"/>
    <d v="2013-11-27T03:02:00"/>
  </r>
  <r>
    <x v="0"/>
    <x v="0"/>
    <s v="USD"/>
    <n v="1489374000"/>
    <n v="1488823290"/>
    <b v="0"/>
    <n v="2035"/>
    <b v="1"/>
    <s v="games/tabletop games"/>
    <n v="9302.5"/>
    <n v="4.57"/>
    <x v="6"/>
    <x v="16"/>
    <x v="2243"/>
    <d v="2017-03-13T03:00:00"/>
  </r>
  <r>
    <x v="0"/>
    <x v="0"/>
    <s v="USD"/>
    <n v="1476649800"/>
    <n v="1475609946"/>
    <b v="0"/>
    <n v="290"/>
    <b v="1"/>
    <s v="games/tabletop games"/>
    <n v="3.7702"/>
    <n v="65"/>
    <x v="6"/>
    <x v="16"/>
    <x v="2244"/>
    <d v="2016-10-16T20:30:00"/>
  </r>
  <r>
    <x v="0"/>
    <x v="0"/>
    <s v="USD"/>
    <n v="1393005600"/>
    <n v="1390323617"/>
    <b v="0"/>
    <n v="1980"/>
    <b v="1"/>
    <s v="games/tabletop games"/>
    <n v="26.470300000000002"/>
    <n v="53.48"/>
    <x v="6"/>
    <x v="16"/>
    <x v="2245"/>
    <d v="2014-02-21T18:00:00"/>
  </r>
  <r>
    <x v="0"/>
    <x v="1"/>
    <s v="GBP"/>
    <n v="1441393210"/>
    <n v="1438801210"/>
    <b v="0"/>
    <n v="57"/>
    <b v="1"/>
    <s v="games/tabletop games"/>
    <n v="1.0012000000000001"/>
    <n v="43.91"/>
    <x v="6"/>
    <x v="16"/>
    <x v="2246"/>
    <d v="2015-09-04T19:00:10"/>
  </r>
  <r>
    <x v="0"/>
    <x v="0"/>
    <s v="USD"/>
    <n v="1438185565"/>
    <n v="1436975965"/>
    <b v="0"/>
    <n v="380"/>
    <b v="1"/>
    <s v="games/tabletop games"/>
    <n v="1.0445"/>
    <n v="50.85"/>
    <x v="6"/>
    <x v="16"/>
    <x v="2247"/>
    <d v="2015-07-29T15:59:25"/>
  </r>
  <r>
    <x v="0"/>
    <x v="1"/>
    <s v="GBP"/>
    <n v="1481749278"/>
    <n v="1479157278"/>
    <b v="0"/>
    <n v="128"/>
    <b v="1"/>
    <s v="games/tabletop games"/>
    <n v="1.0721000000000001"/>
    <n v="58.63"/>
    <x v="6"/>
    <x v="16"/>
    <x v="2248"/>
    <d v="2016-12-14T21:01:18"/>
  </r>
  <r>
    <x v="0"/>
    <x v="0"/>
    <s v="USD"/>
    <n v="1364917965"/>
    <n v="1362329565"/>
    <b v="0"/>
    <n v="180"/>
    <b v="1"/>
    <s v="games/tabletop games"/>
    <n v="1.6877"/>
    <n v="32.82"/>
    <x v="6"/>
    <x v="16"/>
    <x v="2249"/>
    <d v="2013-04-02T15:52:45"/>
  </r>
  <r>
    <x v="0"/>
    <x v="0"/>
    <s v="USD"/>
    <n v="1480727273"/>
    <n v="1478131673"/>
    <b v="0"/>
    <n v="571"/>
    <b v="1"/>
    <s v="games/tabletop games"/>
    <n v="9.7510999999999992"/>
    <n v="426.93"/>
    <x v="6"/>
    <x v="16"/>
    <x v="2250"/>
    <d v="2016-12-03T01:07:53"/>
  </r>
  <r>
    <x v="0"/>
    <x v="0"/>
    <s v="USD"/>
    <n v="1408177077"/>
    <n v="1406362677"/>
    <b v="0"/>
    <n v="480"/>
    <b v="1"/>
    <s v="games/tabletop games"/>
    <n v="1.3445"/>
    <n v="23.81"/>
    <x v="6"/>
    <x v="16"/>
    <x v="2251"/>
    <d v="2014-08-16T08:17:57"/>
  </r>
  <r>
    <x v="0"/>
    <x v="3"/>
    <s v="EUR"/>
    <n v="1470469938"/>
    <n v="1469173938"/>
    <b v="0"/>
    <n v="249"/>
    <b v="1"/>
    <s v="games/tabletop games"/>
    <n v="2.7227999999999999"/>
    <n v="98.41"/>
    <x v="6"/>
    <x v="16"/>
    <x v="2252"/>
    <d v="2016-08-06T07:52:18"/>
  </r>
  <r>
    <x v="0"/>
    <x v="0"/>
    <s v="USD"/>
    <n v="1447862947"/>
    <n v="1445267347"/>
    <b v="0"/>
    <n v="84"/>
    <b v="1"/>
    <s v="games/tabletop games"/>
    <n v="1.1269"/>
    <n v="107.32"/>
    <x v="6"/>
    <x v="16"/>
    <x v="2253"/>
    <d v="2015-11-18T16:09:07"/>
  </r>
  <r>
    <x v="0"/>
    <x v="0"/>
    <s v="USD"/>
    <n v="1485271968"/>
    <n v="1484667168"/>
    <b v="0"/>
    <n v="197"/>
    <b v="1"/>
    <s v="games/tabletop games"/>
    <n v="4.5979999999999999"/>
    <n v="11.67"/>
    <x v="6"/>
    <x v="16"/>
    <x v="2254"/>
    <d v="2017-01-24T15:32:48"/>
  </r>
  <r>
    <x v="0"/>
    <x v="0"/>
    <s v="USD"/>
    <n v="1462661451"/>
    <n v="1460069451"/>
    <b v="0"/>
    <n v="271"/>
    <b v="1"/>
    <s v="games/tabletop games"/>
    <n v="2.8666"/>
    <n v="41.78"/>
    <x v="6"/>
    <x v="16"/>
    <x v="2255"/>
    <d v="2016-05-07T22:50:51"/>
  </r>
  <r>
    <x v="0"/>
    <x v="1"/>
    <s v="GBP"/>
    <n v="1479811846"/>
    <n v="1478602246"/>
    <b v="0"/>
    <n v="50"/>
    <b v="1"/>
    <s v="games/tabletop games"/>
    <n v="2.2271000000000001"/>
    <n v="21.38"/>
    <x v="6"/>
    <x v="16"/>
    <x v="2256"/>
    <d v="2016-11-22T10:50:46"/>
  </r>
  <r>
    <x v="0"/>
    <x v="1"/>
    <s v="GBP"/>
    <n v="1466377200"/>
    <n v="1463351329"/>
    <b v="0"/>
    <n v="169"/>
    <b v="1"/>
    <s v="games/tabletop games"/>
    <n v="6.3613999999999997"/>
    <n v="94.1"/>
    <x v="6"/>
    <x v="16"/>
    <x v="2257"/>
    <d v="2016-06-19T23:00:00"/>
  </r>
  <r>
    <x v="0"/>
    <x v="0"/>
    <s v="USD"/>
    <n v="1434045687"/>
    <n v="1431453687"/>
    <b v="0"/>
    <n v="205"/>
    <b v="1"/>
    <s v="games/tabletop games"/>
    <n v="1.4650000000000001"/>
    <n v="15.72"/>
    <x v="6"/>
    <x v="16"/>
    <x v="2258"/>
    <d v="2015-06-11T18:01:27"/>
  </r>
  <r>
    <x v="0"/>
    <x v="1"/>
    <s v="GBP"/>
    <n v="1481224736"/>
    <n v="1480360736"/>
    <b v="0"/>
    <n v="206"/>
    <b v="1"/>
    <s v="games/tabletop games"/>
    <n v="18.670999999999999"/>
    <n v="90.64"/>
    <x v="6"/>
    <x v="16"/>
    <x v="2259"/>
    <d v="2016-12-08T19:18:56"/>
  </r>
  <r>
    <x v="0"/>
    <x v="0"/>
    <s v="USD"/>
    <n v="1395876250"/>
    <n v="1393287850"/>
    <b v="0"/>
    <n v="84"/>
    <b v="1"/>
    <s v="games/tabletop games"/>
    <n v="3.2692000000000001"/>
    <n v="97.3"/>
    <x v="6"/>
    <x v="16"/>
    <x v="2260"/>
    <d v="2014-03-26T23:24:10"/>
  </r>
  <r>
    <x v="0"/>
    <x v="2"/>
    <s v="AUD"/>
    <n v="1487093020"/>
    <n v="1485278620"/>
    <b v="0"/>
    <n v="210"/>
    <b v="1"/>
    <s v="games/tabletop games"/>
    <n v="7.7949999999999999"/>
    <n v="37.119999999999997"/>
    <x v="6"/>
    <x v="16"/>
    <x v="2261"/>
    <d v="2017-02-14T17:23:40"/>
  </r>
  <r>
    <x v="0"/>
    <x v="0"/>
    <s v="USD"/>
    <n v="1416268800"/>
    <n v="1413295358"/>
    <b v="0"/>
    <n v="181"/>
    <b v="1"/>
    <s v="games/tabletop games"/>
    <n v="1.5415000000000001"/>
    <n v="28.1"/>
    <x v="6"/>
    <x v="16"/>
    <x v="2262"/>
    <d v="2014-11-18T00:00:00"/>
  </r>
  <r>
    <x v="0"/>
    <x v="11"/>
    <s v="SEK"/>
    <n v="1422734313"/>
    <n v="1420919913"/>
    <b v="0"/>
    <n v="60"/>
    <b v="1"/>
    <s v="games/tabletop games"/>
    <n v="1.1555"/>
    <n v="144.43"/>
    <x v="6"/>
    <x v="16"/>
    <x v="2263"/>
    <d v="2015-01-31T19:58:33"/>
  </r>
  <r>
    <x v="0"/>
    <x v="0"/>
    <s v="USD"/>
    <n v="1463972400"/>
    <n v="1462543114"/>
    <b v="0"/>
    <n v="445"/>
    <b v="1"/>
    <s v="games/tabletop games"/>
    <n v="1.8003"/>
    <n v="24.27"/>
    <x v="6"/>
    <x v="16"/>
    <x v="2264"/>
    <d v="2016-05-23T03:00:00"/>
  </r>
  <r>
    <x v="0"/>
    <x v="1"/>
    <s v="GBP"/>
    <n v="1479846507"/>
    <n v="1479241707"/>
    <b v="0"/>
    <n v="17"/>
    <b v="1"/>
    <s v="games/tabletop games"/>
    <n v="2.9849999999999999"/>
    <n v="35.119999999999997"/>
    <x v="6"/>
    <x v="16"/>
    <x v="2265"/>
    <d v="2016-11-22T20:28:27"/>
  </r>
  <r>
    <x v="0"/>
    <x v="0"/>
    <s v="USD"/>
    <n v="1461722400"/>
    <n v="1460235592"/>
    <b v="0"/>
    <n v="194"/>
    <b v="1"/>
    <s v="games/tabletop games"/>
    <n v="3.2027000000000001"/>
    <n v="24.76"/>
    <x v="6"/>
    <x v="16"/>
    <x v="2266"/>
    <d v="2016-04-27T02:00:00"/>
  </r>
  <r>
    <x v="0"/>
    <x v="0"/>
    <s v="USD"/>
    <n v="1419123600"/>
    <n v="1416945297"/>
    <b v="0"/>
    <n v="404"/>
    <b v="1"/>
    <s v="games/tabletop games"/>
    <n v="3.8052999999999999"/>
    <n v="188.38"/>
    <x v="6"/>
    <x v="16"/>
    <x v="2267"/>
    <d v="2014-12-21T01:00:00"/>
  </r>
  <r>
    <x v="0"/>
    <x v="0"/>
    <s v="USD"/>
    <n v="1489283915"/>
    <n v="1486691915"/>
    <b v="0"/>
    <n v="194"/>
    <b v="1"/>
    <s v="games/tabletop games"/>
    <n v="1.026"/>
    <n v="148.08000000000001"/>
    <x v="6"/>
    <x v="16"/>
    <x v="2268"/>
    <d v="2017-03-12T01:58:35"/>
  </r>
  <r>
    <x v="0"/>
    <x v="0"/>
    <s v="USD"/>
    <n v="1488862800"/>
    <n v="1486745663"/>
    <b v="0"/>
    <n v="902"/>
    <b v="1"/>
    <s v="games/tabletop games"/>
    <n v="18.016400000000001"/>
    <n v="49.93"/>
    <x v="6"/>
    <x v="16"/>
    <x v="2269"/>
    <d v="2017-03-07T05:00:00"/>
  </r>
  <r>
    <x v="0"/>
    <x v="0"/>
    <s v="USD"/>
    <n v="1484085540"/>
    <n v="1482353513"/>
    <b v="0"/>
    <n v="1670"/>
    <b v="1"/>
    <s v="games/tabletop games"/>
    <n v="7.2024999999999997"/>
    <n v="107.82"/>
    <x v="6"/>
    <x v="16"/>
    <x v="2270"/>
    <d v="2017-01-10T21:59:00"/>
  </r>
  <r>
    <x v="0"/>
    <x v="0"/>
    <s v="USD"/>
    <n v="1481328004"/>
    <n v="1478736004"/>
    <b v="0"/>
    <n v="1328"/>
    <b v="1"/>
    <s v="games/tabletop games"/>
    <n v="2.8309000000000002"/>
    <n v="42.63"/>
    <x v="6"/>
    <x v="16"/>
    <x v="2271"/>
    <d v="2016-12-10T00:00:04"/>
  </r>
  <r>
    <x v="0"/>
    <x v="0"/>
    <s v="USD"/>
    <n v="1449506836"/>
    <n v="1446914836"/>
    <b v="0"/>
    <n v="944"/>
    <b v="1"/>
    <s v="games/tabletop games"/>
    <n v="13.566000000000001"/>
    <n v="14.37"/>
    <x v="6"/>
    <x v="16"/>
    <x v="2272"/>
    <d v="2015-12-07T16:47:16"/>
  </r>
  <r>
    <x v="0"/>
    <x v="5"/>
    <s v="CAD"/>
    <n v="1489320642"/>
    <n v="1487164242"/>
    <b v="0"/>
    <n v="147"/>
    <b v="1"/>
    <s v="games/tabletop games"/>
    <n v="2.2035999999999998"/>
    <n v="37.479999999999997"/>
    <x v="6"/>
    <x v="16"/>
    <x v="2273"/>
    <d v="2017-03-12T12:10:42"/>
  </r>
  <r>
    <x v="0"/>
    <x v="0"/>
    <s v="USD"/>
    <n v="1393156857"/>
    <n v="1390564857"/>
    <b v="0"/>
    <n v="99"/>
    <b v="1"/>
    <s v="games/tabletop games"/>
    <n v="1.196"/>
    <n v="30.2"/>
    <x v="6"/>
    <x v="16"/>
    <x v="2274"/>
    <d v="2014-02-23T12:00:57"/>
  </r>
  <r>
    <x v="0"/>
    <x v="1"/>
    <s v="GBP"/>
    <n v="1419259679"/>
    <n v="1416667679"/>
    <b v="0"/>
    <n v="79"/>
    <b v="1"/>
    <s v="games/tabletop games"/>
    <n v="4.0777000000000001"/>
    <n v="33.549999999999997"/>
    <x v="6"/>
    <x v="16"/>
    <x v="2275"/>
    <d v="2014-12-22T14:47:59"/>
  </r>
  <r>
    <x v="0"/>
    <x v="0"/>
    <s v="USD"/>
    <n v="1388936289"/>
    <n v="1386344289"/>
    <b v="0"/>
    <n v="75"/>
    <b v="1"/>
    <s v="games/tabletop games"/>
    <n v="1.0582"/>
    <n v="64.75"/>
    <x v="6"/>
    <x v="16"/>
    <x v="2276"/>
    <d v="2014-01-05T15:38:09"/>
  </r>
  <r>
    <x v="0"/>
    <x v="0"/>
    <s v="USD"/>
    <n v="1330359423"/>
    <n v="1327767423"/>
    <b v="0"/>
    <n v="207"/>
    <b v="1"/>
    <s v="games/tabletop games"/>
    <n v="1.4108000000000001"/>
    <n v="57.93"/>
    <x v="6"/>
    <x v="16"/>
    <x v="2277"/>
    <d v="2012-02-27T16:17:03"/>
  </r>
  <r>
    <x v="0"/>
    <x v="13"/>
    <s v="EUR"/>
    <n v="1451861940"/>
    <n v="1448902867"/>
    <b v="0"/>
    <n v="102"/>
    <b v="1"/>
    <s v="games/tabletop games"/>
    <n v="2.7069999999999999"/>
    <n v="53.08"/>
    <x v="6"/>
    <x v="16"/>
    <x v="2278"/>
    <d v="2016-01-03T22:59:00"/>
  </r>
  <r>
    <x v="0"/>
    <x v="0"/>
    <s v="USD"/>
    <n v="1423022400"/>
    <n v="1421436099"/>
    <b v="0"/>
    <n v="32"/>
    <b v="1"/>
    <s v="games/tabletop games"/>
    <n v="1.538"/>
    <n v="48.06"/>
    <x v="6"/>
    <x v="16"/>
    <x v="2279"/>
    <d v="2015-02-04T04:00:00"/>
  </r>
  <r>
    <x v="0"/>
    <x v="0"/>
    <s v="USD"/>
    <n v="1442501991"/>
    <n v="1439909991"/>
    <b v="0"/>
    <n v="480"/>
    <b v="1"/>
    <s v="games/tabletop games"/>
    <n v="4.0358000000000001"/>
    <n v="82.4"/>
    <x v="6"/>
    <x v="16"/>
    <x v="2280"/>
    <d v="2015-09-17T14:59:51"/>
  </r>
  <r>
    <x v="0"/>
    <x v="0"/>
    <s v="USD"/>
    <n v="1311576600"/>
    <n v="1306219897"/>
    <b v="0"/>
    <n v="11"/>
    <b v="1"/>
    <s v="music/rock"/>
    <n v="1.85"/>
    <n v="50.45"/>
    <x v="4"/>
    <x v="11"/>
    <x v="2281"/>
    <d v="2011-07-25T06:50:00"/>
  </r>
  <r>
    <x v="0"/>
    <x v="0"/>
    <s v="USD"/>
    <n v="1452744686"/>
    <n v="1447560686"/>
    <b v="0"/>
    <n v="12"/>
    <b v="1"/>
    <s v="music/rock"/>
    <n v="1.8532999999999999"/>
    <n v="115.83"/>
    <x v="4"/>
    <x v="11"/>
    <x v="2282"/>
    <d v="2016-01-14T04:11:26"/>
  </r>
  <r>
    <x v="0"/>
    <x v="0"/>
    <s v="USD"/>
    <n v="1336528804"/>
    <n v="1331348404"/>
    <b v="0"/>
    <n v="48"/>
    <b v="1"/>
    <s v="music/rock"/>
    <n v="1.0085999999999999"/>
    <n v="63.03"/>
    <x v="4"/>
    <x v="11"/>
    <x v="2283"/>
    <d v="2012-05-09T02:00:04"/>
  </r>
  <r>
    <x v="0"/>
    <x v="0"/>
    <s v="USD"/>
    <n v="1299902400"/>
    <n v="1297451245"/>
    <b v="0"/>
    <n v="59"/>
    <b v="1"/>
    <s v="music/rock"/>
    <n v="1.0622"/>
    <n v="108.02"/>
    <x v="4"/>
    <x v="11"/>
    <x v="2284"/>
    <d v="2011-03-12T04:00:00"/>
  </r>
  <r>
    <x v="0"/>
    <x v="0"/>
    <s v="USD"/>
    <n v="1340944043"/>
    <n v="1338352043"/>
    <b v="0"/>
    <n v="79"/>
    <b v="1"/>
    <s v="music/rock"/>
    <n v="1.2137"/>
    <n v="46.09"/>
    <x v="4"/>
    <x v="11"/>
    <x v="2285"/>
    <d v="2012-06-29T04:27:23"/>
  </r>
  <r>
    <x v="0"/>
    <x v="0"/>
    <s v="USD"/>
    <n v="1378439940"/>
    <n v="1376003254"/>
    <b v="0"/>
    <n v="14"/>
    <b v="1"/>
    <s v="music/rock"/>
    <n v="1.0006999999999999"/>
    <n v="107.21"/>
    <x v="4"/>
    <x v="11"/>
    <x v="2286"/>
    <d v="2013-09-06T03:59:00"/>
  </r>
  <r>
    <x v="0"/>
    <x v="0"/>
    <s v="USD"/>
    <n v="1403539260"/>
    <n v="1401724860"/>
    <b v="0"/>
    <n v="106"/>
    <b v="1"/>
    <s v="music/rock"/>
    <n v="1.1998"/>
    <n v="50.93"/>
    <x v="4"/>
    <x v="11"/>
    <x v="2287"/>
    <d v="2014-06-23T16:01:00"/>
  </r>
  <r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x v="0"/>
    <x v="0"/>
    <s v="USD"/>
    <n v="1259686800"/>
    <n v="1252908330"/>
    <b v="0"/>
    <n v="29"/>
    <b v="1"/>
    <s v="music/rock"/>
    <n v="1.0407"/>
    <n v="53.83"/>
    <x v="4"/>
    <x v="11"/>
    <x v="2290"/>
    <d v="2009-12-01T17:00:00"/>
  </r>
  <r>
    <x v="0"/>
    <x v="0"/>
    <s v="USD"/>
    <n v="1335153600"/>
    <n v="1332199618"/>
    <b v="0"/>
    <n v="43"/>
    <b v="1"/>
    <s v="music/rock"/>
    <n v="1.728"/>
    <n v="100.47"/>
    <x v="4"/>
    <x v="11"/>
    <x v="2291"/>
    <d v="2012-04-23T04:00:00"/>
  </r>
  <r>
    <x v="0"/>
    <x v="0"/>
    <s v="USD"/>
    <n v="1334767476"/>
    <n v="1332175476"/>
    <b v="0"/>
    <n v="46"/>
    <b v="1"/>
    <s v="music/rock"/>
    <n v="1.0725"/>
    <n v="46.63"/>
    <x v="4"/>
    <x v="11"/>
    <x v="2292"/>
    <d v="2012-04-18T16:44:36"/>
  </r>
  <r>
    <x v="0"/>
    <x v="0"/>
    <s v="USD"/>
    <n v="1348545540"/>
    <n v="1346345999"/>
    <b v="0"/>
    <n v="27"/>
    <b v="1"/>
    <s v="music/rock"/>
    <n v="1.0824"/>
    <n v="34.07"/>
    <x v="4"/>
    <x v="11"/>
    <x v="2293"/>
    <d v="2012-09-25T03:59:00"/>
  </r>
  <r>
    <x v="0"/>
    <x v="0"/>
    <s v="USD"/>
    <n v="1358702480"/>
    <n v="1356110480"/>
    <b v="0"/>
    <n v="112"/>
    <b v="1"/>
    <s v="music/rock"/>
    <n v="1.4608000000000001"/>
    <n v="65.209999999999994"/>
    <x v="4"/>
    <x v="11"/>
    <x v="2294"/>
    <d v="2013-01-20T17:21:20"/>
  </r>
  <r>
    <x v="0"/>
    <x v="0"/>
    <s v="USD"/>
    <n v="1359240856"/>
    <n v="1356648856"/>
    <b v="0"/>
    <n v="34"/>
    <b v="1"/>
    <s v="music/rock"/>
    <n v="1.2524999999999999"/>
    <n v="44.21"/>
    <x v="4"/>
    <x v="11"/>
    <x v="2295"/>
    <d v="2013-01-26T22:54:16"/>
  </r>
  <r>
    <x v="0"/>
    <x v="0"/>
    <s v="USD"/>
    <n v="1330018426"/>
    <n v="1326994426"/>
    <b v="0"/>
    <n v="145"/>
    <b v="1"/>
    <s v="music/rock"/>
    <n v="1.4906999999999999"/>
    <n v="71.97"/>
    <x v="4"/>
    <x v="11"/>
    <x v="2296"/>
    <d v="2012-02-23T17:33:46"/>
  </r>
  <r>
    <x v="0"/>
    <x v="0"/>
    <s v="USD"/>
    <n v="1331697540"/>
    <n v="1328749249"/>
    <b v="0"/>
    <n v="19"/>
    <b v="1"/>
    <s v="music/rock"/>
    <n v="1.006"/>
    <n v="52.95"/>
    <x v="4"/>
    <x v="11"/>
    <x v="2297"/>
    <d v="2012-03-14T03:59:00"/>
  </r>
  <r>
    <x v="0"/>
    <x v="0"/>
    <s v="USD"/>
    <n v="1395861033"/>
    <n v="1393272633"/>
    <b v="0"/>
    <n v="288"/>
    <b v="1"/>
    <s v="music/rock"/>
    <n v="1.0507"/>
    <n v="109.45"/>
    <x v="4"/>
    <x v="11"/>
    <x v="2298"/>
    <d v="2014-03-26T19:10:33"/>
  </r>
  <r>
    <x v="0"/>
    <x v="0"/>
    <s v="USD"/>
    <n v="1296953209"/>
    <n v="1295657209"/>
    <b v="0"/>
    <n v="14"/>
    <b v="1"/>
    <s v="music/rock"/>
    <n v="3.5017"/>
    <n v="75.040000000000006"/>
    <x v="4"/>
    <x v="11"/>
    <x v="2299"/>
    <d v="2011-02-06T00:46:49"/>
  </r>
  <r>
    <x v="0"/>
    <x v="0"/>
    <s v="USD"/>
    <n v="1340904416"/>
    <n v="1339694816"/>
    <b v="0"/>
    <n v="7"/>
    <b v="1"/>
    <s v="music/rock"/>
    <n v="1.0125"/>
    <n v="115.71"/>
    <x v="4"/>
    <x v="11"/>
    <x v="2300"/>
    <d v="2012-06-28T17:26:56"/>
  </r>
  <r>
    <x v="0"/>
    <x v="0"/>
    <s v="USD"/>
    <n v="1371785496"/>
    <n v="1369193496"/>
    <b v="1"/>
    <n v="211"/>
    <b v="1"/>
    <s v="music/indie rock"/>
    <n v="1.3360000000000001"/>
    <n v="31.66"/>
    <x v="4"/>
    <x v="11"/>
    <x v="2301"/>
    <d v="2013-06-21T03:31:36"/>
  </r>
  <r>
    <x v="0"/>
    <x v="0"/>
    <s v="USD"/>
    <n v="1388473200"/>
    <n v="1385585434"/>
    <b v="1"/>
    <n v="85"/>
    <b v="1"/>
    <s v="music/indie rock"/>
    <n v="1.7064999999999999"/>
    <n v="46.18"/>
    <x v="4"/>
    <x v="11"/>
    <x v="2302"/>
    <d v="2013-12-31T07:00:00"/>
  </r>
  <r>
    <x v="0"/>
    <x v="0"/>
    <s v="USD"/>
    <n v="1323747596"/>
    <n v="1320287996"/>
    <b v="1"/>
    <n v="103"/>
    <b v="1"/>
    <s v="music/indie rock"/>
    <n v="1.0935999999999999"/>
    <n v="68.48"/>
    <x v="4"/>
    <x v="11"/>
    <x v="2303"/>
    <d v="2011-12-13T03:39:56"/>
  </r>
  <r>
    <x v="0"/>
    <x v="0"/>
    <s v="USD"/>
    <n v="1293857940"/>
    <n v="1290281691"/>
    <b v="1"/>
    <n v="113"/>
    <b v="1"/>
    <s v="music/indie rock"/>
    <n v="1.0069999999999999"/>
    <n v="53.47"/>
    <x v="4"/>
    <x v="11"/>
    <x v="2304"/>
    <d v="2011-01-01T04:59:00"/>
  </r>
  <r>
    <x v="0"/>
    <x v="0"/>
    <s v="USD"/>
    <n v="1407520800"/>
    <n v="1405356072"/>
    <b v="1"/>
    <n v="167"/>
    <b v="1"/>
    <s v="music/indie rock"/>
    <n v="1.0123"/>
    <n v="109.11"/>
    <x v="4"/>
    <x v="11"/>
    <x v="2305"/>
    <d v="2014-08-08T18:00:00"/>
  </r>
  <r>
    <x v="0"/>
    <x v="0"/>
    <s v="USD"/>
    <n v="1331352129"/>
    <n v="1328760129"/>
    <b v="1"/>
    <n v="73"/>
    <b v="1"/>
    <s v="music/indie rock"/>
    <n v="1.0676000000000001"/>
    <n v="51.19"/>
    <x v="4"/>
    <x v="11"/>
    <x v="2306"/>
    <d v="2012-03-10T04:02:09"/>
  </r>
  <r>
    <x v="0"/>
    <x v="0"/>
    <s v="USD"/>
    <n v="1336245328"/>
    <n v="1333653333"/>
    <b v="1"/>
    <n v="75"/>
    <b v="1"/>
    <s v="music/indie rock"/>
    <n v="1.0666"/>
    <n v="27.94"/>
    <x v="4"/>
    <x v="11"/>
    <x v="2307"/>
    <d v="2012-05-05T19:15:28"/>
  </r>
  <r>
    <x v="0"/>
    <x v="0"/>
    <s v="USD"/>
    <n v="1409274000"/>
    <n v="1406847996"/>
    <b v="1"/>
    <n v="614"/>
    <b v="1"/>
    <s v="music/indie rock"/>
    <n v="1.0130999999999999"/>
    <n v="82.5"/>
    <x v="4"/>
    <x v="11"/>
    <x v="2308"/>
    <d v="2014-08-29T01:00:00"/>
  </r>
  <r>
    <x v="0"/>
    <x v="0"/>
    <s v="USD"/>
    <n v="1362872537"/>
    <n v="1359848537"/>
    <b v="1"/>
    <n v="107"/>
    <b v="1"/>
    <s v="music/indie rock"/>
    <n v="1.0667"/>
    <n v="59.82"/>
    <x v="4"/>
    <x v="11"/>
    <x v="2309"/>
    <d v="2013-03-09T23:42:17"/>
  </r>
  <r>
    <x v="0"/>
    <x v="0"/>
    <s v="USD"/>
    <n v="1363889015"/>
    <n v="1361300615"/>
    <b v="1"/>
    <n v="1224"/>
    <b v="1"/>
    <s v="music/indie rock"/>
    <n v="4.2884000000000002"/>
    <n v="64.819999999999993"/>
    <x v="4"/>
    <x v="11"/>
    <x v="2310"/>
    <d v="2013-03-21T18:03:35"/>
  </r>
  <r>
    <x v="0"/>
    <x v="0"/>
    <s v="USD"/>
    <n v="1399421189"/>
    <n v="1396829189"/>
    <b v="1"/>
    <n v="104"/>
    <b v="1"/>
    <s v="music/indie rock"/>
    <n v="1.0410999999999999"/>
    <n v="90.1"/>
    <x v="4"/>
    <x v="11"/>
    <x v="2311"/>
    <d v="2014-05-07T00:06:29"/>
  </r>
  <r>
    <x v="0"/>
    <x v="0"/>
    <s v="USD"/>
    <n v="1397862000"/>
    <n v="1395155478"/>
    <b v="1"/>
    <n v="79"/>
    <b v="1"/>
    <s v="music/indie rock"/>
    <n v="1.0787"/>
    <n v="40.96"/>
    <x v="4"/>
    <x v="11"/>
    <x v="2312"/>
    <d v="2014-04-18T23:00:00"/>
  </r>
  <r>
    <x v="0"/>
    <x v="0"/>
    <s v="USD"/>
    <n v="1336086026"/>
    <n v="1333494026"/>
    <b v="1"/>
    <n v="157"/>
    <b v="1"/>
    <s v="music/indie rock"/>
    <n v="1.7584"/>
    <n v="56"/>
    <x v="4"/>
    <x v="11"/>
    <x v="2313"/>
    <d v="2012-05-03T23:00:26"/>
  </r>
  <r>
    <x v="0"/>
    <x v="0"/>
    <s v="USD"/>
    <n v="1339074857"/>
    <n v="1336482857"/>
    <b v="1"/>
    <n v="50"/>
    <b v="1"/>
    <s v="music/indie rock"/>
    <n v="1.5697000000000001"/>
    <n v="37.67"/>
    <x v="4"/>
    <x v="11"/>
    <x v="2314"/>
    <d v="2012-06-07T13:14:17"/>
  </r>
  <r>
    <x v="0"/>
    <x v="0"/>
    <s v="USD"/>
    <n v="1336238743"/>
    <n v="1333646743"/>
    <b v="1"/>
    <n v="64"/>
    <b v="1"/>
    <s v="music/indie rock"/>
    <n v="1.026"/>
    <n v="40.08"/>
    <x v="4"/>
    <x v="11"/>
    <x v="2315"/>
    <d v="2012-05-05T17:25:43"/>
  </r>
  <r>
    <x v="0"/>
    <x v="0"/>
    <s v="USD"/>
    <n v="1260383040"/>
    <n v="1253726650"/>
    <b v="1"/>
    <n v="200"/>
    <b v="1"/>
    <s v="music/indie rock"/>
    <n v="1.0404"/>
    <n v="78.03"/>
    <x v="4"/>
    <x v="11"/>
    <x v="2316"/>
    <d v="2009-12-09T18:24:00"/>
  </r>
  <r>
    <x v="0"/>
    <x v="0"/>
    <s v="USD"/>
    <n v="1266210000"/>
    <n v="1263474049"/>
    <b v="1"/>
    <n v="22"/>
    <b v="1"/>
    <s v="music/indie rock"/>
    <n v="1.04"/>
    <n v="18.91"/>
    <x v="4"/>
    <x v="11"/>
    <x v="2317"/>
    <d v="2010-02-15T05:00:00"/>
  </r>
  <r>
    <x v="0"/>
    <x v="0"/>
    <s v="USD"/>
    <n v="1253937540"/>
    <n v="1251214014"/>
    <b v="1"/>
    <n v="163"/>
    <b v="1"/>
    <s v="music/indie rock"/>
    <n v="1.2105999999999999"/>
    <n v="37.130000000000003"/>
    <x v="4"/>
    <x v="11"/>
    <x v="2318"/>
    <d v="2009-09-26T03:59:00"/>
  </r>
  <r>
    <x v="0"/>
    <x v="0"/>
    <s v="USD"/>
    <n v="1387072685"/>
    <n v="1384480685"/>
    <b v="1"/>
    <n v="77"/>
    <b v="1"/>
    <s v="music/indie rock"/>
    <n v="1.077"/>
    <n v="41.96"/>
    <x v="4"/>
    <x v="11"/>
    <x v="2319"/>
    <d v="2013-12-15T01:58:05"/>
  </r>
  <r>
    <x v="0"/>
    <x v="0"/>
    <s v="USD"/>
    <n v="1396463800"/>
    <n v="1393443400"/>
    <b v="1"/>
    <n v="89"/>
    <b v="1"/>
    <s v="music/indie rock"/>
    <n v="1.0866"/>
    <n v="61.04"/>
    <x v="4"/>
    <x v="11"/>
    <x v="2320"/>
    <d v="2014-04-02T18:36:40"/>
  </r>
  <r>
    <x v="3"/>
    <x v="15"/>
    <s v="EUR"/>
    <n v="1491282901"/>
    <n v="1488694501"/>
    <b v="0"/>
    <n v="64"/>
    <b v="0"/>
    <s v="food/small batch"/>
    <n v="0.39119999999999999"/>
    <n v="64.53"/>
    <x v="7"/>
    <x v="29"/>
    <x v="2321"/>
    <d v="2017-04-04T05:15:01"/>
  </r>
  <r>
    <x v="3"/>
    <x v="0"/>
    <s v="USD"/>
    <n v="1491769769"/>
    <n v="1489181369"/>
    <b v="0"/>
    <n v="4"/>
    <b v="0"/>
    <s v="food/small batch"/>
    <n v="3.15E-2"/>
    <n v="21.25"/>
    <x v="7"/>
    <x v="29"/>
    <x v="2322"/>
    <d v="2017-04-09T20:29:29"/>
  </r>
  <r>
    <x v="3"/>
    <x v="0"/>
    <s v="USD"/>
    <n v="1490033247"/>
    <n v="1489428447"/>
    <b v="0"/>
    <n v="4"/>
    <b v="0"/>
    <s v="food/small batch"/>
    <n v="0.48"/>
    <n v="30"/>
    <x v="7"/>
    <x v="29"/>
    <x v="2323"/>
    <d v="2017-03-20T18:07:27"/>
  </r>
  <r>
    <x v="3"/>
    <x v="1"/>
    <s v="GBP"/>
    <n v="1490559285"/>
    <n v="1487970885"/>
    <b v="0"/>
    <n v="61"/>
    <b v="0"/>
    <s v="food/small batch"/>
    <n v="0.20730000000000001"/>
    <n v="25.49"/>
    <x v="7"/>
    <x v="29"/>
    <x v="2324"/>
    <d v="2017-03-26T20:14:45"/>
  </r>
  <r>
    <x v="3"/>
    <x v="0"/>
    <s v="USD"/>
    <n v="1490830331"/>
    <n v="1488241931"/>
    <b v="0"/>
    <n v="7"/>
    <b v="0"/>
    <s v="food/small batch"/>
    <n v="0.08"/>
    <n v="11.43"/>
    <x v="7"/>
    <x v="29"/>
    <x v="2325"/>
    <d v="2017-03-29T23:32:11"/>
  </r>
  <r>
    <x v="3"/>
    <x v="0"/>
    <s v="USD"/>
    <n v="1493571600"/>
    <n v="1489106948"/>
    <b v="0"/>
    <n v="1"/>
    <b v="0"/>
    <s v="food/small batch"/>
    <n v="7.1999999999999998E-3"/>
    <n v="108"/>
    <x v="7"/>
    <x v="29"/>
    <x v="2326"/>
    <d v="2017-04-30T17:00:00"/>
  </r>
  <r>
    <x v="0"/>
    <x v="0"/>
    <s v="USD"/>
    <n v="1409090440"/>
    <n v="1406066440"/>
    <b v="1"/>
    <n v="3355"/>
    <b v="1"/>
    <s v="food/small batch"/>
    <n v="5.2609000000000004"/>
    <n v="54.88"/>
    <x v="7"/>
    <x v="29"/>
    <x v="2327"/>
    <d v="2014-08-26T22:00:40"/>
  </r>
  <r>
    <x v="0"/>
    <x v="0"/>
    <s v="USD"/>
    <n v="1434307537"/>
    <n v="1431715537"/>
    <b v="1"/>
    <n v="537"/>
    <b v="1"/>
    <s v="food/small batch"/>
    <n v="2.5445000000000002"/>
    <n v="47.38"/>
    <x v="7"/>
    <x v="29"/>
    <x v="2328"/>
    <d v="2015-06-14T18:45:37"/>
  </r>
  <r>
    <x v="0"/>
    <x v="0"/>
    <s v="USD"/>
    <n v="1405609146"/>
    <n v="1403017146"/>
    <b v="1"/>
    <n v="125"/>
    <b v="1"/>
    <s v="food/small batch"/>
    <n v="1.0591999999999999"/>
    <n v="211.84"/>
    <x v="7"/>
    <x v="29"/>
    <x v="2329"/>
    <d v="2014-07-17T14:59:06"/>
  </r>
  <r>
    <x v="0"/>
    <x v="0"/>
    <s v="USD"/>
    <n v="1451001600"/>
    <n v="1448400943"/>
    <b v="1"/>
    <n v="163"/>
    <b v="1"/>
    <s v="food/small batch"/>
    <n v="1.0242"/>
    <n v="219.93"/>
    <x v="7"/>
    <x v="29"/>
    <x v="2330"/>
    <d v="2015-12-25T00:00:00"/>
  </r>
  <r>
    <x v="0"/>
    <x v="0"/>
    <s v="USD"/>
    <n v="1408320490"/>
    <n v="1405728490"/>
    <b v="1"/>
    <n v="283"/>
    <b v="1"/>
    <s v="food/small batch"/>
    <n v="1.4431"/>
    <n v="40.799999999999997"/>
    <x v="7"/>
    <x v="29"/>
    <x v="2331"/>
    <d v="2014-08-18T00:08:10"/>
  </r>
  <r>
    <x v="0"/>
    <x v="0"/>
    <s v="USD"/>
    <n v="1423235071"/>
    <n v="1420643071"/>
    <b v="1"/>
    <n v="352"/>
    <b v="1"/>
    <s v="food/small batch"/>
    <n v="1.0630999999999999"/>
    <n v="75.5"/>
    <x v="7"/>
    <x v="29"/>
    <x v="2332"/>
    <d v="2015-02-06T15:04:31"/>
  </r>
  <r>
    <x v="0"/>
    <x v="0"/>
    <s v="USD"/>
    <n v="1401385800"/>
    <n v="1399563390"/>
    <b v="1"/>
    <n v="94"/>
    <b v="1"/>
    <s v="food/small batch"/>
    <n v="2.1217000000000001"/>
    <n v="13.54"/>
    <x v="7"/>
    <x v="29"/>
    <x v="2333"/>
    <d v="2014-05-29T17:50:00"/>
  </r>
  <r>
    <x v="0"/>
    <x v="0"/>
    <s v="USD"/>
    <n v="1415208840"/>
    <n v="1412611498"/>
    <b v="1"/>
    <n v="67"/>
    <b v="1"/>
    <s v="food/small batch"/>
    <n v="1.0195000000000001"/>
    <n v="60.87"/>
    <x v="7"/>
    <x v="29"/>
    <x v="2334"/>
    <d v="2014-11-05T17:34:00"/>
  </r>
  <r>
    <x v="0"/>
    <x v="0"/>
    <s v="USD"/>
    <n v="1402494243"/>
    <n v="1399902243"/>
    <b v="1"/>
    <n v="221"/>
    <b v="1"/>
    <s v="food/small batch"/>
    <n v="1.0226999999999999"/>
    <n v="115.69"/>
    <x v="7"/>
    <x v="29"/>
    <x v="2335"/>
    <d v="2014-06-11T13:44:03"/>
  </r>
  <r>
    <x v="0"/>
    <x v="0"/>
    <s v="USD"/>
    <n v="1394316695"/>
    <n v="1390860695"/>
    <b v="1"/>
    <n v="2165"/>
    <b v="1"/>
    <s v="food/small batch"/>
    <n v="5.2073"/>
    <n v="48.1"/>
    <x v="7"/>
    <x v="29"/>
    <x v="2336"/>
    <d v="2014-03-08T22:11:35"/>
  </r>
  <r>
    <x v="0"/>
    <x v="0"/>
    <s v="USD"/>
    <n v="1403796143"/>
    <n v="1401204143"/>
    <b v="1"/>
    <n v="179"/>
    <b v="1"/>
    <s v="food/small batch"/>
    <n v="1.1066"/>
    <n v="74.180000000000007"/>
    <x v="7"/>
    <x v="29"/>
    <x v="2337"/>
    <d v="2014-06-26T15:22:23"/>
  </r>
  <r>
    <x v="0"/>
    <x v="0"/>
    <s v="USD"/>
    <n v="1404077484"/>
    <n v="1401485484"/>
    <b v="1"/>
    <n v="123"/>
    <b v="1"/>
    <s v="food/small batch"/>
    <n v="1.0114000000000001"/>
    <n v="123.35"/>
    <x v="7"/>
    <x v="29"/>
    <x v="2338"/>
    <d v="2014-06-29T21:31:24"/>
  </r>
  <r>
    <x v="0"/>
    <x v="0"/>
    <s v="USD"/>
    <n v="1482134340"/>
    <n v="1479496309"/>
    <b v="1"/>
    <n v="1104"/>
    <b v="1"/>
    <s v="food/small batch"/>
    <n v="2.9420999999999999"/>
    <n v="66.62"/>
    <x v="7"/>
    <x v="29"/>
    <x v="2339"/>
    <d v="2016-12-19T07:59:00"/>
  </r>
  <r>
    <x v="0"/>
    <x v="0"/>
    <s v="USD"/>
    <n v="1477841138"/>
    <n v="1475249138"/>
    <b v="1"/>
    <n v="403"/>
    <b v="1"/>
    <s v="food/small batch"/>
    <n v="1.0578000000000001"/>
    <n v="104.99"/>
    <x v="7"/>
    <x v="29"/>
    <x v="2340"/>
    <d v="2016-10-30T15:25:38"/>
  </r>
  <r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x v="1"/>
    <x v="0"/>
    <s v="USD"/>
    <n v="1476731431"/>
    <n v="1472843431"/>
    <b v="0"/>
    <n v="3"/>
    <b v="0"/>
    <s v="technology/web"/>
    <n v="6.9999999999999999E-4"/>
    <n v="13"/>
    <x v="2"/>
    <x v="7"/>
    <x v="2346"/>
    <d v="2016-10-17T19:10:31"/>
  </r>
  <r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x v="1"/>
    <x v="0"/>
    <s v="USD"/>
    <n v="1456006938"/>
    <n v="1450822938"/>
    <b v="0"/>
    <n v="5"/>
    <b v="0"/>
    <s v="technology/web"/>
    <n v="3.8999999999999998E-3"/>
    <n v="54"/>
    <x v="2"/>
    <x v="7"/>
    <x v="2348"/>
    <d v="2016-02-20T22:22:18"/>
  </r>
  <r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x v="1"/>
    <x v="4"/>
    <s v="NZD"/>
    <n v="1430360739"/>
    <n v="1427768739"/>
    <b v="0"/>
    <n v="7"/>
    <b v="0"/>
    <s v="technology/web"/>
    <n v="5.7000000000000002E-3"/>
    <n v="15.43"/>
    <x v="2"/>
    <x v="7"/>
    <x v="2351"/>
    <d v="2015-04-30T02:25:39"/>
  </r>
  <r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x v="1"/>
    <x v="0"/>
    <s v="USD"/>
    <n v="1420910460"/>
    <n v="1415726460"/>
    <b v="0"/>
    <n v="1"/>
    <b v="0"/>
    <s v="technology/web"/>
    <n v="6.9999999999999999E-4"/>
    <n v="25"/>
    <x v="2"/>
    <x v="7"/>
    <x v="2354"/>
    <d v="2015-01-10T17:21:00"/>
  </r>
  <r>
    <x v="1"/>
    <x v="2"/>
    <s v="AUD"/>
    <n v="1430604136"/>
    <n v="1428012136"/>
    <b v="0"/>
    <n v="2"/>
    <b v="0"/>
    <s v="technology/web"/>
    <n v="6.8999999999999999E-3"/>
    <n v="27.5"/>
    <x v="2"/>
    <x v="7"/>
    <x v="2355"/>
    <d v="2015-05-02T22:02:16"/>
  </r>
  <r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x v="1"/>
    <x v="0"/>
    <s v="USD"/>
    <n v="1418315470"/>
    <n v="1415723470"/>
    <b v="0"/>
    <n v="2"/>
    <b v="0"/>
    <s v="technology/web"/>
    <n v="0.28570000000000001"/>
    <n v="60"/>
    <x v="2"/>
    <x v="7"/>
    <x v="2362"/>
    <d v="2014-12-11T16:31:10"/>
  </r>
  <r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x v="1"/>
    <x v="1"/>
    <s v="GBP"/>
    <n v="1445431533"/>
    <n v="1442839533"/>
    <b v="0"/>
    <n v="27"/>
    <b v="0"/>
    <s v="technology/web"/>
    <n v="0.1052"/>
    <n v="97.41"/>
    <x v="2"/>
    <x v="7"/>
    <x v="2366"/>
    <d v="2015-10-21T12:45:33"/>
  </r>
  <r>
    <x v="1"/>
    <x v="0"/>
    <s v="USD"/>
    <n v="1461622616"/>
    <n v="1456442216"/>
    <b v="0"/>
    <n v="14"/>
    <b v="0"/>
    <s v="technology/web"/>
    <n v="1.34E-2"/>
    <n v="47.86"/>
    <x v="2"/>
    <x v="7"/>
    <x v="2367"/>
    <d v="2016-04-25T22:16:56"/>
  </r>
  <r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x v="1"/>
    <x v="0"/>
    <s v="USD"/>
    <n v="1418877141"/>
    <n v="1416285141"/>
    <b v="0"/>
    <n v="4"/>
    <b v="0"/>
    <s v="technology/web"/>
    <n v="3.3E-3"/>
    <n v="20.5"/>
    <x v="2"/>
    <x v="7"/>
    <x v="2370"/>
    <d v="2014-12-18T04:32:21"/>
  </r>
  <r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x v="1"/>
    <x v="2"/>
    <s v="AUD"/>
    <n v="1429839571"/>
    <n v="1427247571"/>
    <b v="0"/>
    <n v="6"/>
    <b v="0"/>
    <s v="technology/web"/>
    <n v="3.27E-2"/>
    <n v="30"/>
    <x v="2"/>
    <x v="7"/>
    <x v="2372"/>
    <d v="2015-04-24T01:39:31"/>
  </r>
  <r>
    <x v="1"/>
    <x v="11"/>
    <s v="SEK"/>
    <n v="1440863624"/>
    <n v="1438271624"/>
    <b v="0"/>
    <n v="1"/>
    <b v="0"/>
    <s v="technology/web"/>
    <n v="1E-4"/>
    <n v="50"/>
    <x v="2"/>
    <x v="7"/>
    <x v="2373"/>
    <d v="2015-08-29T15:53:44"/>
  </r>
  <r>
    <x v="1"/>
    <x v="0"/>
    <s v="USD"/>
    <n v="1423772060"/>
    <n v="1421180060"/>
    <b v="0"/>
    <n v="1"/>
    <b v="0"/>
    <s v="technology/web"/>
    <n v="5.0000000000000001E-4"/>
    <n v="10"/>
    <x v="2"/>
    <x v="7"/>
    <x v="2374"/>
    <d v="2015-02-12T20:14:20"/>
  </r>
  <r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x v="1"/>
    <x v="0"/>
    <s v="USD"/>
    <n v="1449785566"/>
    <n v="1447193566"/>
    <b v="0"/>
    <n v="4"/>
    <b v="0"/>
    <s v="technology/web"/>
    <n v="0.10879999999999999"/>
    <n v="81.58"/>
    <x v="2"/>
    <x v="7"/>
    <x v="2376"/>
    <d v="2015-12-10T22:12:46"/>
  </r>
  <r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x v="1"/>
    <x v="0"/>
    <s v="USD"/>
    <n v="1443726142"/>
    <n v="1441134142"/>
    <b v="0"/>
    <n v="3"/>
    <b v="0"/>
    <s v="technology/web"/>
    <n v="3.7000000000000002E-3"/>
    <n v="18.329999999999998"/>
    <x v="2"/>
    <x v="7"/>
    <x v="2380"/>
    <d v="2015-10-01T19:02:22"/>
  </r>
  <r>
    <x v="1"/>
    <x v="0"/>
    <s v="USD"/>
    <n v="1428704848"/>
    <n v="1426112848"/>
    <b v="0"/>
    <n v="7"/>
    <b v="0"/>
    <s v="technology/web"/>
    <n v="1.8200000000000001E-2"/>
    <n v="224.43"/>
    <x v="2"/>
    <x v="7"/>
    <x v="2381"/>
    <d v="2015-04-10T22:27:28"/>
  </r>
  <r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x v="1"/>
    <x v="0"/>
    <s v="USD"/>
    <n v="1438793432"/>
    <n v="1436201432"/>
    <b v="0"/>
    <n v="7"/>
    <b v="0"/>
    <s v="technology/web"/>
    <n v="1.21E-2"/>
    <n v="112.57"/>
    <x v="2"/>
    <x v="7"/>
    <x v="2385"/>
    <d v="2015-08-05T16:50:32"/>
  </r>
  <r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x v="1"/>
    <x v="0"/>
    <s v="USD"/>
    <n v="1469199740"/>
    <n v="1465311740"/>
    <b v="0"/>
    <n v="3"/>
    <b v="0"/>
    <s v="technology/web"/>
    <n v="6.7999999999999996E-3"/>
    <n v="342"/>
    <x v="2"/>
    <x v="7"/>
    <x v="2387"/>
    <d v="2016-07-22T15:02:20"/>
  </r>
  <r>
    <x v="1"/>
    <x v="0"/>
    <s v="USD"/>
    <n v="1421350140"/>
    <n v="1418761759"/>
    <b v="0"/>
    <n v="8"/>
    <b v="0"/>
    <s v="technology/web"/>
    <n v="1.2500000000000001E-2"/>
    <n v="57.88"/>
    <x v="2"/>
    <x v="7"/>
    <x v="2388"/>
    <d v="2015-01-15T19:29:00"/>
  </r>
  <r>
    <x v="1"/>
    <x v="6"/>
    <s v="EUR"/>
    <n v="1437861540"/>
    <n v="1435160452"/>
    <b v="0"/>
    <n v="1"/>
    <b v="0"/>
    <s v="technology/web"/>
    <n v="1.9E-3"/>
    <n v="30"/>
    <x v="2"/>
    <x v="7"/>
    <x v="2389"/>
    <d v="2015-07-25T21:59:00"/>
  </r>
  <r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x v="1"/>
    <x v="0"/>
    <s v="USD"/>
    <n v="1427825044"/>
    <n v="1425236644"/>
    <b v="0"/>
    <n v="1"/>
    <b v="0"/>
    <s v="technology/web"/>
    <n v="1.2999999999999999E-3"/>
    <n v="25"/>
    <x v="2"/>
    <x v="7"/>
    <x v="2391"/>
    <d v="2015-03-31T18:04:04"/>
  </r>
  <r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x v="2"/>
    <x v="0"/>
    <s v="USD"/>
    <n v="1457207096"/>
    <n v="1452023096"/>
    <b v="0"/>
    <n v="9"/>
    <b v="0"/>
    <s v="food/food trucks"/>
    <n v="7.1999999999999998E-3"/>
    <n v="22.33"/>
    <x v="7"/>
    <x v="17"/>
    <x v="2401"/>
    <d v="2016-03-05T19:44:56"/>
  </r>
  <r>
    <x v="2"/>
    <x v="0"/>
    <s v="USD"/>
    <n v="1431533931"/>
    <n v="1428941931"/>
    <b v="0"/>
    <n v="1"/>
    <b v="0"/>
    <s v="food/food trucks"/>
    <n v="4.3E-3"/>
    <n v="52"/>
    <x v="7"/>
    <x v="17"/>
    <x v="2402"/>
    <d v="2015-05-13T16:18:51"/>
  </r>
  <r>
    <x v="2"/>
    <x v="1"/>
    <s v="GBP"/>
    <n v="1459368658"/>
    <n v="1454188258"/>
    <b v="0"/>
    <n v="12"/>
    <b v="0"/>
    <s v="food/food trucks"/>
    <n v="0.16830000000000001"/>
    <n v="16.829999999999998"/>
    <x v="7"/>
    <x v="17"/>
    <x v="2403"/>
    <d v="2016-03-30T20:10:58"/>
  </r>
  <r>
    <x v="2"/>
    <x v="0"/>
    <s v="USD"/>
    <n v="1451782607"/>
    <n v="1449190607"/>
    <b v="0"/>
    <n v="0"/>
    <b v="0"/>
    <s v="food/food trucks"/>
    <n v="0"/>
    <n v="0"/>
    <x v="7"/>
    <x v="17"/>
    <x v="2404"/>
    <d v="2016-01-03T00:56:47"/>
  </r>
  <r>
    <x v="2"/>
    <x v="0"/>
    <s v="USD"/>
    <n v="1472911375"/>
    <n v="1471096975"/>
    <b v="0"/>
    <n v="20"/>
    <b v="0"/>
    <s v="food/food trucks"/>
    <n v="0.22520000000000001"/>
    <n v="56.3"/>
    <x v="7"/>
    <x v="17"/>
    <x v="2405"/>
    <d v="2016-09-03T14:02:55"/>
  </r>
  <r>
    <x v="2"/>
    <x v="0"/>
    <s v="USD"/>
    <n v="1421635190"/>
    <n v="1418179190"/>
    <b v="0"/>
    <n v="16"/>
    <b v="0"/>
    <s v="food/food trucks"/>
    <n v="0.4138"/>
    <n v="84.06"/>
    <x v="7"/>
    <x v="17"/>
    <x v="2406"/>
    <d v="2015-01-19T02:39:50"/>
  </r>
  <r>
    <x v="2"/>
    <x v="0"/>
    <s v="USD"/>
    <n v="1428732000"/>
    <n v="1426772928"/>
    <b v="0"/>
    <n v="33"/>
    <b v="0"/>
    <s v="food/food trucks"/>
    <n v="0.25259999999999999"/>
    <n v="168.39"/>
    <x v="7"/>
    <x v="17"/>
    <x v="2407"/>
    <d v="2015-04-11T06:00:00"/>
  </r>
  <r>
    <x v="2"/>
    <x v="0"/>
    <s v="USD"/>
    <n v="1415247757"/>
    <n v="1412652157"/>
    <b v="0"/>
    <n v="2"/>
    <b v="0"/>
    <s v="food/food trucks"/>
    <n v="2E-3"/>
    <n v="15"/>
    <x v="7"/>
    <x v="17"/>
    <x v="2408"/>
    <d v="2014-11-06T04:22:37"/>
  </r>
  <r>
    <x v="2"/>
    <x v="0"/>
    <s v="USD"/>
    <n v="1439931675"/>
    <n v="1437339675"/>
    <b v="0"/>
    <n v="6"/>
    <b v="0"/>
    <s v="food/food trucks"/>
    <n v="1.84E-2"/>
    <n v="76.67"/>
    <x v="7"/>
    <x v="17"/>
    <x v="2409"/>
    <d v="2015-08-18T21:01:15"/>
  </r>
  <r>
    <x v="2"/>
    <x v="2"/>
    <s v="AUD"/>
    <n v="1441619275"/>
    <n v="1439027275"/>
    <b v="0"/>
    <n v="0"/>
    <b v="0"/>
    <s v="food/food trucks"/>
    <n v="0"/>
    <n v="0"/>
    <x v="7"/>
    <x v="17"/>
    <x v="2410"/>
    <d v="2015-09-07T09:47:55"/>
  </r>
  <r>
    <x v="2"/>
    <x v="0"/>
    <s v="USD"/>
    <n v="1440524082"/>
    <n v="1437932082"/>
    <b v="0"/>
    <n v="3"/>
    <b v="0"/>
    <s v="food/food trucks"/>
    <n v="6.0000000000000001E-3"/>
    <n v="50.33"/>
    <x v="7"/>
    <x v="17"/>
    <x v="2411"/>
    <d v="2015-08-25T17:34:42"/>
  </r>
  <r>
    <x v="2"/>
    <x v="6"/>
    <s v="EUR"/>
    <n v="1480185673"/>
    <n v="1476294073"/>
    <b v="0"/>
    <n v="0"/>
    <b v="0"/>
    <s v="food/food trucks"/>
    <n v="0"/>
    <n v="0"/>
    <x v="7"/>
    <x v="17"/>
    <x v="2412"/>
    <d v="2016-11-26T18:41:13"/>
  </r>
  <r>
    <x v="2"/>
    <x v="0"/>
    <s v="USD"/>
    <n v="1401579000"/>
    <n v="1398911882"/>
    <b v="0"/>
    <n v="3"/>
    <b v="0"/>
    <s v="food/food trucks"/>
    <n v="8.3000000000000001E-3"/>
    <n v="8.33"/>
    <x v="7"/>
    <x v="17"/>
    <x v="2413"/>
    <d v="2014-05-31T23:30:00"/>
  </r>
  <r>
    <x v="2"/>
    <x v="0"/>
    <s v="USD"/>
    <n v="1440215940"/>
    <n v="1436805660"/>
    <b v="0"/>
    <n v="13"/>
    <b v="0"/>
    <s v="food/food trucks"/>
    <n v="3.0700000000000002E-2"/>
    <n v="35.380000000000003"/>
    <x v="7"/>
    <x v="17"/>
    <x v="2414"/>
    <d v="2015-08-22T03:59:00"/>
  </r>
  <r>
    <x v="2"/>
    <x v="0"/>
    <s v="USD"/>
    <n v="1468615346"/>
    <n v="1466023346"/>
    <b v="0"/>
    <n v="6"/>
    <b v="0"/>
    <s v="food/food trucks"/>
    <n v="5.5999999999999999E-3"/>
    <n v="55.83"/>
    <x v="7"/>
    <x v="17"/>
    <x v="2415"/>
    <d v="2016-07-15T20:42:26"/>
  </r>
  <r>
    <x v="2"/>
    <x v="0"/>
    <s v="USD"/>
    <n v="1426345200"/>
    <n v="1421343743"/>
    <b v="0"/>
    <n v="1"/>
    <b v="0"/>
    <s v="food/food trucks"/>
    <n v="2.9999999999999997E-4"/>
    <n v="5"/>
    <x v="7"/>
    <x v="17"/>
    <x v="2416"/>
    <d v="2015-03-14T15:00:00"/>
  </r>
  <r>
    <x v="2"/>
    <x v="0"/>
    <s v="USD"/>
    <n v="1407705187"/>
    <n v="1405113187"/>
    <b v="0"/>
    <n v="0"/>
    <b v="0"/>
    <s v="food/food trucks"/>
    <n v="0"/>
    <n v="0"/>
    <x v="7"/>
    <x v="17"/>
    <x v="2417"/>
    <d v="2014-08-10T21:13:07"/>
  </r>
  <r>
    <x v="2"/>
    <x v="0"/>
    <s v="USD"/>
    <n v="1427225644"/>
    <n v="1422045244"/>
    <b v="0"/>
    <n v="5"/>
    <b v="0"/>
    <s v="food/food trucks"/>
    <n v="2.0000000000000001E-4"/>
    <n v="1"/>
    <x v="7"/>
    <x v="17"/>
    <x v="2418"/>
    <d v="2015-03-24T19:34:04"/>
  </r>
  <r>
    <x v="2"/>
    <x v="0"/>
    <s v="USD"/>
    <n v="1424281389"/>
    <n v="1419097389"/>
    <b v="0"/>
    <n v="0"/>
    <b v="0"/>
    <s v="food/food trucks"/>
    <n v="0"/>
    <n v="0"/>
    <x v="7"/>
    <x v="17"/>
    <x v="2419"/>
    <d v="2015-02-18T17:43:09"/>
  </r>
  <r>
    <x v="2"/>
    <x v="0"/>
    <s v="USD"/>
    <n v="1415583695"/>
    <n v="1410396095"/>
    <b v="0"/>
    <n v="36"/>
    <b v="0"/>
    <s v="food/food trucks"/>
    <n v="0.14829999999999999"/>
    <n v="69.47"/>
    <x v="7"/>
    <x v="17"/>
    <x v="2420"/>
    <d v="2014-11-10T01:41:35"/>
  </r>
  <r>
    <x v="2"/>
    <x v="0"/>
    <s v="USD"/>
    <n v="1424536196"/>
    <n v="1421944196"/>
    <b v="0"/>
    <n v="1"/>
    <b v="0"/>
    <s v="food/food trucks"/>
    <n v="2.0000000000000001E-4"/>
    <n v="1"/>
    <x v="7"/>
    <x v="17"/>
    <x v="2421"/>
    <d v="2015-02-21T16:29:56"/>
  </r>
  <r>
    <x v="2"/>
    <x v="0"/>
    <s v="USD"/>
    <n v="1426091036"/>
    <n v="1423502636"/>
    <b v="0"/>
    <n v="1"/>
    <b v="0"/>
    <s v="food/food trucks"/>
    <n v="2E-3"/>
    <n v="1"/>
    <x v="7"/>
    <x v="17"/>
    <x v="2422"/>
    <d v="2015-03-11T16:23:56"/>
  </r>
  <r>
    <x v="2"/>
    <x v="0"/>
    <s v="USD"/>
    <n v="1420044890"/>
    <n v="1417452890"/>
    <b v="0"/>
    <n v="1"/>
    <b v="0"/>
    <s v="food/food trucks"/>
    <n v="1E-4"/>
    <n v="8"/>
    <x v="7"/>
    <x v="17"/>
    <x v="2423"/>
    <d v="2014-12-31T16:54:50"/>
  </r>
  <r>
    <x v="2"/>
    <x v="0"/>
    <s v="USD"/>
    <n v="1414445108"/>
    <n v="1411853108"/>
    <b v="0"/>
    <n v="9"/>
    <b v="0"/>
    <s v="food/food trucks"/>
    <n v="1.24E-2"/>
    <n v="34.44"/>
    <x v="7"/>
    <x v="17"/>
    <x v="2424"/>
    <d v="2014-10-27T21:25:08"/>
  </r>
  <r>
    <x v="2"/>
    <x v="0"/>
    <s v="USD"/>
    <n v="1464386640"/>
    <n v="1463090149"/>
    <b v="0"/>
    <n v="1"/>
    <b v="0"/>
    <s v="food/food trucks"/>
    <n v="2.9999999999999997E-4"/>
    <n v="1"/>
    <x v="7"/>
    <x v="17"/>
    <x v="2425"/>
    <d v="2016-05-27T22:04:00"/>
  </r>
  <r>
    <x v="2"/>
    <x v="0"/>
    <s v="USD"/>
    <n v="1439006692"/>
    <n v="1433822692"/>
    <b v="0"/>
    <n v="0"/>
    <b v="0"/>
    <s v="food/food trucks"/>
    <n v="0"/>
    <n v="0"/>
    <x v="7"/>
    <x v="17"/>
    <x v="2426"/>
    <d v="2015-08-08T04:04:52"/>
  </r>
  <r>
    <x v="2"/>
    <x v="0"/>
    <s v="USD"/>
    <n v="1458715133"/>
    <n v="1455262733"/>
    <b v="0"/>
    <n v="1"/>
    <b v="0"/>
    <s v="food/food trucks"/>
    <n v="0"/>
    <n v="1"/>
    <x v="7"/>
    <x v="17"/>
    <x v="2427"/>
    <d v="2016-03-23T06:38:53"/>
  </r>
  <r>
    <x v="2"/>
    <x v="0"/>
    <s v="USD"/>
    <n v="1426182551"/>
    <n v="1423594151"/>
    <b v="0"/>
    <n v="1"/>
    <b v="0"/>
    <s v="food/food trucks"/>
    <n v="0"/>
    <n v="1"/>
    <x v="7"/>
    <x v="17"/>
    <x v="2428"/>
    <d v="2015-03-12T17:49:11"/>
  </r>
  <r>
    <x v="2"/>
    <x v="10"/>
    <s v="NOK"/>
    <n v="1486313040"/>
    <n v="1483131966"/>
    <b v="0"/>
    <n v="4"/>
    <b v="0"/>
    <s v="food/food trucks"/>
    <n v="1.43E-2"/>
    <n v="501.25"/>
    <x v="7"/>
    <x v="17"/>
    <x v="2429"/>
    <d v="2017-02-05T16:44:00"/>
  </r>
  <r>
    <x v="2"/>
    <x v="0"/>
    <s v="USD"/>
    <n v="1455246504"/>
    <n v="1452654504"/>
    <b v="0"/>
    <n v="2"/>
    <b v="0"/>
    <s v="food/food trucks"/>
    <n v="7.0000000000000001E-3"/>
    <n v="10.5"/>
    <x v="7"/>
    <x v="17"/>
    <x v="2430"/>
    <d v="2016-02-12T03:08:24"/>
  </r>
  <r>
    <x v="2"/>
    <x v="0"/>
    <s v="USD"/>
    <n v="1467080613"/>
    <n v="1461896613"/>
    <b v="0"/>
    <n v="2"/>
    <b v="0"/>
    <s v="food/food trucks"/>
    <n v="0"/>
    <n v="1"/>
    <x v="7"/>
    <x v="17"/>
    <x v="2431"/>
    <d v="2016-06-28T02:23:33"/>
  </r>
  <r>
    <x v="2"/>
    <x v="0"/>
    <s v="USD"/>
    <n v="1425791697"/>
    <n v="1423199697"/>
    <b v="0"/>
    <n v="2"/>
    <b v="0"/>
    <s v="food/food trucks"/>
    <n v="1E-4"/>
    <n v="1"/>
    <x v="7"/>
    <x v="17"/>
    <x v="2432"/>
    <d v="2015-03-08T05:14:57"/>
  </r>
  <r>
    <x v="2"/>
    <x v="0"/>
    <s v="USD"/>
    <n v="1456608943"/>
    <n v="1454016943"/>
    <b v="0"/>
    <n v="0"/>
    <b v="0"/>
    <s v="food/food trucks"/>
    <n v="0"/>
    <n v="0"/>
    <x v="7"/>
    <x v="17"/>
    <x v="2433"/>
    <d v="2016-02-27T21:35:43"/>
  </r>
  <r>
    <x v="2"/>
    <x v="0"/>
    <s v="USD"/>
    <n v="1438662474"/>
    <n v="1435206474"/>
    <b v="0"/>
    <n v="2"/>
    <b v="0"/>
    <s v="food/food trucks"/>
    <n v="1.2999999999999999E-3"/>
    <n v="13"/>
    <x v="7"/>
    <x v="17"/>
    <x v="2434"/>
    <d v="2015-08-04T04:27:54"/>
  </r>
  <r>
    <x v="2"/>
    <x v="11"/>
    <s v="SEK"/>
    <n v="1444027186"/>
    <n v="1441435186"/>
    <b v="0"/>
    <n v="4"/>
    <b v="0"/>
    <s v="food/food trucks"/>
    <n v="4.8999999999999998E-3"/>
    <n v="306"/>
    <x v="7"/>
    <x v="17"/>
    <x v="2435"/>
    <d v="2015-10-05T06:39:46"/>
  </r>
  <r>
    <x v="2"/>
    <x v="5"/>
    <s v="CAD"/>
    <n v="1454078770"/>
    <n v="1448894770"/>
    <b v="0"/>
    <n v="2"/>
    <b v="0"/>
    <s v="food/food trucks"/>
    <n v="4.0000000000000002E-4"/>
    <n v="22.5"/>
    <x v="7"/>
    <x v="17"/>
    <x v="2436"/>
    <d v="2016-01-29T14:46:10"/>
  </r>
  <r>
    <x v="2"/>
    <x v="0"/>
    <s v="USD"/>
    <n v="1426615200"/>
    <n v="1422400188"/>
    <b v="0"/>
    <n v="0"/>
    <b v="0"/>
    <s v="food/food trucks"/>
    <n v="0"/>
    <n v="0"/>
    <x v="7"/>
    <x v="17"/>
    <x v="2437"/>
    <d v="2015-03-17T18:00:00"/>
  </r>
  <r>
    <x v="2"/>
    <x v="0"/>
    <s v="USD"/>
    <n v="1449529062"/>
    <n v="1444341462"/>
    <b v="0"/>
    <n v="1"/>
    <b v="0"/>
    <s v="food/food trucks"/>
    <n v="3.3E-3"/>
    <n v="50"/>
    <x v="7"/>
    <x v="17"/>
    <x v="2438"/>
    <d v="2015-12-07T22:57:42"/>
  </r>
  <r>
    <x v="2"/>
    <x v="0"/>
    <s v="USD"/>
    <n v="1445197129"/>
    <n v="1442605129"/>
    <b v="0"/>
    <n v="0"/>
    <b v="0"/>
    <s v="food/food trucks"/>
    <n v="0"/>
    <n v="0"/>
    <x v="7"/>
    <x v="17"/>
    <x v="2439"/>
    <d v="2015-10-18T19:38:49"/>
  </r>
  <r>
    <x v="2"/>
    <x v="18"/>
    <s v="EUR"/>
    <n v="1455399313"/>
    <n v="1452807313"/>
    <b v="0"/>
    <n v="2"/>
    <b v="0"/>
    <s v="food/food trucks"/>
    <n v="2E-3"/>
    <n v="5"/>
    <x v="7"/>
    <x v="17"/>
    <x v="2440"/>
    <d v="2016-02-13T21:35:13"/>
  </r>
  <r>
    <x v="0"/>
    <x v="0"/>
    <s v="USD"/>
    <n v="1437627540"/>
    <n v="1435806054"/>
    <b v="0"/>
    <n v="109"/>
    <b v="1"/>
    <s v="food/small batch"/>
    <n v="1.0788"/>
    <n v="74.23"/>
    <x v="7"/>
    <x v="29"/>
    <x v="2441"/>
    <d v="2015-07-23T04:59:00"/>
  </r>
  <r>
    <x v="0"/>
    <x v="0"/>
    <s v="USD"/>
    <n v="1426777228"/>
    <n v="1424188828"/>
    <b v="0"/>
    <n v="372"/>
    <b v="1"/>
    <s v="food/small batch"/>
    <n v="1.2594000000000001"/>
    <n v="81.25"/>
    <x v="7"/>
    <x v="29"/>
    <x v="2442"/>
    <d v="2015-03-19T15:00:28"/>
  </r>
  <r>
    <x v="0"/>
    <x v="0"/>
    <s v="USD"/>
    <n v="1408114822"/>
    <n v="1405522822"/>
    <b v="0"/>
    <n v="311"/>
    <b v="1"/>
    <s v="food/small batch"/>
    <n v="2.0251000000000001"/>
    <n v="130.22999999999999"/>
    <x v="7"/>
    <x v="29"/>
    <x v="2443"/>
    <d v="2014-08-15T15:00:22"/>
  </r>
  <r>
    <x v="0"/>
    <x v="0"/>
    <s v="USD"/>
    <n v="1464199591"/>
    <n v="1461607591"/>
    <b v="0"/>
    <n v="61"/>
    <b v="1"/>
    <s v="food/small batch"/>
    <n v="1.0860000000000001"/>
    <n v="53.41"/>
    <x v="7"/>
    <x v="29"/>
    <x v="2444"/>
    <d v="2016-05-25T18:06:31"/>
  </r>
  <r>
    <x v="0"/>
    <x v="0"/>
    <s v="USD"/>
    <n v="1443242021"/>
    <n v="1440650021"/>
    <b v="0"/>
    <n v="115"/>
    <b v="1"/>
    <s v="food/small batch"/>
    <n v="1.728"/>
    <n v="75.13"/>
    <x v="7"/>
    <x v="29"/>
    <x v="2445"/>
    <d v="2015-09-26T04:33:41"/>
  </r>
  <r>
    <x v="0"/>
    <x v="0"/>
    <s v="USD"/>
    <n v="1480174071"/>
    <n v="1477578471"/>
    <b v="0"/>
    <n v="111"/>
    <b v="1"/>
    <s v="food/small batch"/>
    <n v="1.6798"/>
    <n v="75.67"/>
    <x v="7"/>
    <x v="29"/>
    <x v="2446"/>
    <d v="2016-11-26T15:27:51"/>
  </r>
  <r>
    <x v="0"/>
    <x v="0"/>
    <s v="USD"/>
    <n v="1478923200"/>
    <n v="1476184593"/>
    <b v="0"/>
    <n v="337"/>
    <b v="1"/>
    <s v="food/small batch"/>
    <n v="4.2720000000000002"/>
    <n v="31.69"/>
    <x v="7"/>
    <x v="29"/>
    <x v="2447"/>
    <d v="2016-11-12T04:00:00"/>
  </r>
  <r>
    <x v="0"/>
    <x v="0"/>
    <s v="USD"/>
    <n v="1472621760"/>
    <n v="1472110513"/>
    <b v="0"/>
    <n v="9"/>
    <b v="1"/>
    <s v="food/small batch"/>
    <n v="1.075"/>
    <n v="47.78"/>
    <x v="7"/>
    <x v="29"/>
    <x v="2448"/>
    <d v="2016-08-31T05:36:00"/>
  </r>
  <r>
    <x v="0"/>
    <x v="0"/>
    <s v="USD"/>
    <n v="1417321515"/>
    <n v="1414725915"/>
    <b v="0"/>
    <n v="120"/>
    <b v="1"/>
    <s v="food/small batch"/>
    <n v="1.08"/>
    <n v="90"/>
    <x v="7"/>
    <x v="29"/>
    <x v="2449"/>
    <d v="2014-11-30T04:25:15"/>
  </r>
  <r>
    <x v="0"/>
    <x v="0"/>
    <s v="USD"/>
    <n v="1414465860"/>
    <n v="1411177456"/>
    <b v="0"/>
    <n v="102"/>
    <b v="1"/>
    <s v="food/small batch"/>
    <n v="1.0153000000000001"/>
    <n v="149.31"/>
    <x v="7"/>
    <x v="29"/>
    <x v="2450"/>
    <d v="2014-10-28T03:11:00"/>
  </r>
  <r>
    <x v="0"/>
    <x v="0"/>
    <s v="USD"/>
    <n v="1488750490"/>
    <n v="1487022490"/>
    <b v="0"/>
    <n v="186"/>
    <b v="1"/>
    <s v="food/small batch"/>
    <n v="1.1545000000000001"/>
    <n v="62.07"/>
    <x v="7"/>
    <x v="29"/>
    <x v="2451"/>
    <d v="2017-03-05T21:48:10"/>
  </r>
  <r>
    <x v="0"/>
    <x v="0"/>
    <s v="USD"/>
    <n v="1451430000"/>
    <n v="1448914500"/>
    <b v="0"/>
    <n v="15"/>
    <b v="1"/>
    <s v="food/small batch"/>
    <n v="1.335"/>
    <n v="53.4"/>
    <x v="7"/>
    <x v="29"/>
    <x v="2452"/>
    <d v="2015-12-29T23:00:00"/>
  </r>
  <r>
    <x v="0"/>
    <x v="0"/>
    <s v="USD"/>
    <n v="1486053409"/>
    <n v="1483461409"/>
    <b v="0"/>
    <n v="67"/>
    <b v="1"/>
    <s v="food/small batch"/>
    <n v="1.5469999999999999"/>
    <n v="69.27"/>
    <x v="7"/>
    <x v="29"/>
    <x v="2453"/>
    <d v="2017-02-02T16:36:49"/>
  </r>
  <r>
    <x v="0"/>
    <x v="0"/>
    <s v="USD"/>
    <n v="1489207808"/>
    <n v="1486183808"/>
    <b v="0"/>
    <n v="130"/>
    <b v="1"/>
    <s v="food/small batch"/>
    <n v="1.0085"/>
    <n v="271.51"/>
    <x v="7"/>
    <x v="29"/>
    <x v="2454"/>
    <d v="2017-03-11T04:50:08"/>
  </r>
  <r>
    <x v="0"/>
    <x v="0"/>
    <s v="USD"/>
    <n v="1461177950"/>
    <n v="1458758750"/>
    <b v="0"/>
    <n v="16"/>
    <b v="1"/>
    <s v="food/small batch"/>
    <n v="1.82"/>
    <n v="34.130000000000003"/>
    <x v="7"/>
    <x v="29"/>
    <x v="2455"/>
    <d v="2016-04-20T18:45:50"/>
  </r>
  <r>
    <x v="0"/>
    <x v="0"/>
    <s v="USD"/>
    <n v="1488063839"/>
    <n v="1485471839"/>
    <b v="0"/>
    <n v="67"/>
    <b v="1"/>
    <s v="food/small batch"/>
    <n v="1.8087"/>
    <n v="40.49"/>
    <x v="7"/>
    <x v="29"/>
    <x v="2456"/>
    <d v="2017-02-25T23:03:59"/>
  </r>
  <r>
    <x v="0"/>
    <x v="0"/>
    <s v="USD"/>
    <n v="1458826056"/>
    <n v="1456237656"/>
    <b v="0"/>
    <n v="124"/>
    <b v="1"/>
    <s v="food/small batch"/>
    <n v="1.0229999999999999"/>
    <n v="189.76"/>
    <x v="7"/>
    <x v="29"/>
    <x v="2457"/>
    <d v="2016-03-24T13:27:36"/>
  </r>
  <r>
    <x v="0"/>
    <x v="0"/>
    <s v="USD"/>
    <n v="1465498800"/>
    <n v="1462481718"/>
    <b v="0"/>
    <n v="80"/>
    <b v="1"/>
    <s v="food/small batch"/>
    <n v="1.1017999999999999"/>
    <n v="68.86"/>
    <x v="7"/>
    <x v="29"/>
    <x v="2458"/>
    <d v="2016-06-09T19:00:00"/>
  </r>
  <r>
    <x v="0"/>
    <x v="0"/>
    <s v="USD"/>
    <n v="1458742685"/>
    <n v="1454858285"/>
    <b v="0"/>
    <n v="282"/>
    <b v="1"/>
    <s v="food/small batch"/>
    <n v="1.0225"/>
    <n v="108.78"/>
    <x v="7"/>
    <x v="29"/>
    <x v="2459"/>
    <d v="2016-03-23T14:18:05"/>
  </r>
  <r>
    <x v="0"/>
    <x v="0"/>
    <s v="USD"/>
    <n v="1483417020"/>
    <n v="1480480167"/>
    <b v="0"/>
    <n v="68"/>
    <b v="1"/>
    <s v="food/small batch"/>
    <n v="1.0079"/>
    <n v="125.99"/>
    <x v="7"/>
    <x v="29"/>
    <x v="2460"/>
    <d v="2017-01-03T04:17:00"/>
  </r>
  <r>
    <x v="0"/>
    <x v="0"/>
    <s v="USD"/>
    <n v="1317438000"/>
    <n v="1314577097"/>
    <b v="0"/>
    <n v="86"/>
    <b v="1"/>
    <s v="music/indie rock"/>
    <n v="1.038"/>
    <n v="90.52"/>
    <x v="4"/>
    <x v="11"/>
    <x v="2461"/>
    <d v="2011-10-01T03:00:00"/>
  </r>
  <r>
    <x v="0"/>
    <x v="0"/>
    <s v="USD"/>
    <n v="1342672096"/>
    <n v="1340944096"/>
    <b v="0"/>
    <n v="115"/>
    <b v="1"/>
    <s v="music/indie rock"/>
    <n v="1.1071"/>
    <n v="28.88"/>
    <x v="4"/>
    <x v="11"/>
    <x v="2462"/>
    <d v="2012-07-19T04:28:16"/>
  </r>
  <r>
    <x v="0"/>
    <x v="0"/>
    <s v="USD"/>
    <n v="1366138800"/>
    <n v="1362710425"/>
    <b v="0"/>
    <n v="75"/>
    <b v="1"/>
    <s v="music/indie rock"/>
    <n v="1.1625000000000001"/>
    <n v="31"/>
    <x v="4"/>
    <x v="11"/>
    <x v="2463"/>
    <d v="2013-04-16T19:00:00"/>
  </r>
  <r>
    <x v="0"/>
    <x v="5"/>
    <s v="CAD"/>
    <n v="1443641340"/>
    <n v="1441143397"/>
    <b v="0"/>
    <n v="43"/>
    <b v="1"/>
    <s v="music/indie rock"/>
    <n v="1.111"/>
    <n v="51.67"/>
    <x v="4"/>
    <x v="11"/>
    <x v="2464"/>
    <d v="2015-09-30T19:29:00"/>
  </r>
  <r>
    <x v="0"/>
    <x v="0"/>
    <s v="USD"/>
    <n v="1348420548"/>
    <n v="1345828548"/>
    <b v="0"/>
    <n v="48"/>
    <b v="1"/>
    <s v="music/indie rock"/>
    <n v="1.8013999999999999"/>
    <n v="26.27"/>
    <x v="4"/>
    <x v="11"/>
    <x v="2465"/>
    <d v="2012-09-23T17:15:48"/>
  </r>
  <r>
    <x v="0"/>
    <x v="0"/>
    <s v="USD"/>
    <n v="1368066453"/>
    <n v="1365474453"/>
    <b v="0"/>
    <n v="52"/>
    <b v="1"/>
    <s v="music/indie rock"/>
    <n v="1"/>
    <n v="48.08"/>
    <x v="4"/>
    <x v="11"/>
    <x v="2466"/>
    <d v="2013-05-09T02:27:33"/>
  </r>
  <r>
    <x v="0"/>
    <x v="0"/>
    <s v="USD"/>
    <n v="1336669200"/>
    <n v="1335473931"/>
    <b v="0"/>
    <n v="43"/>
    <b v="1"/>
    <s v="music/indie rock"/>
    <n v="1.1850000000000001"/>
    <n v="27.56"/>
    <x v="4"/>
    <x v="11"/>
    <x v="2467"/>
    <d v="2012-05-10T17:00:00"/>
  </r>
  <r>
    <x v="0"/>
    <x v="0"/>
    <s v="USD"/>
    <n v="1351400400"/>
    <n v="1348285321"/>
    <b v="0"/>
    <n v="58"/>
    <b v="1"/>
    <s v="music/indie rock"/>
    <n v="1.0722"/>
    <n v="36.97"/>
    <x v="4"/>
    <x v="11"/>
    <x v="2468"/>
    <d v="2012-10-28T05:00:00"/>
  </r>
  <r>
    <x v="0"/>
    <x v="0"/>
    <s v="USD"/>
    <n v="1297160329"/>
    <n v="1295000329"/>
    <b v="0"/>
    <n v="47"/>
    <b v="1"/>
    <s v="music/indie rock"/>
    <n v="1.1367"/>
    <n v="29.02"/>
    <x v="4"/>
    <x v="11"/>
    <x v="2469"/>
    <d v="2011-02-08T10:18:49"/>
  </r>
  <r>
    <x v="0"/>
    <x v="0"/>
    <s v="USD"/>
    <n v="1337824055"/>
    <n v="1335232055"/>
    <b v="0"/>
    <n v="36"/>
    <b v="1"/>
    <s v="music/indie rock"/>
    <n v="1.0316000000000001"/>
    <n v="28.66"/>
    <x v="4"/>
    <x v="11"/>
    <x v="2470"/>
    <d v="2012-05-24T01:47:35"/>
  </r>
  <r>
    <x v="0"/>
    <x v="0"/>
    <s v="USD"/>
    <n v="1327535392"/>
    <n v="1324079392"/>
    <b v="0"/>
    <n v="17"/>
    <b v="1"/>
    <s v="music/indie rock"/>
    <n v="1.28"/>
    <n v="37.65"/>
    <x v="4"/>
    <x v="11"/>
    <x v="2471"/>
    <d v="2012-01-25T23:49:52"/>
  </r>
  <r>
    <x v="0"/>
    <x v="0"/>
    <s v="USD"/>
    <n v="1283562180"/>
    <n v="1277433980"/>
    <b v="0"/>
    <n v="104"/>
    <b v="1"/>
    <s v="music/indie rock"/>
    <n v="1.3575999999999999"/>
    <n v="97.9"/>
    <x v="4"/>
    <x v="11"/>
    <x v="2472"/>
    <d v="2010-09-04T01:03:00"/>
  </r>
  <r>
    <x v="0"/>
    <x v="0"/>
    <s v="USD"/>
    <n v="1352573869"/>
    <n v="1349978269"/>
    <b v="0"/>
    <n v="47"/>
    <b v="1"/>
    <s v="music/indie rock"/>
    <n v="1"/>
    <n v="42.55"/>
    <x v="4"/>
    <x v="11"/>
    <x v="2473"/>
    <d v="2012-11-10T18:57:49"/>
  </r>
  <r>
    <x v="0"/>
    <x v="0"/>
    <s v="USD"/>
    <n v="1286756176"/>
    <n v="1282868176"/>
    <b v="0"/>
    <n v="38"/>
    <b v="1"/>
    <s v="music/indie rock"/>
    <n v="1"/>
    <n v="131.58000000000001"/>
    <x v="4"/>
    <x v="11"/>
    <x v="2474"/>
    <d v="2010-10-11T00:16:16"/>
  </r>
  <r>
    <x v="0"/>
    <x v="0"/>
    <s v="USD"/>
    <n v="1278799200"/>
    <n v="1273647255"/>
    <b v="0"/>
    <n v="81"/>
    <b v="1"/>
    <s v="music/indie rock"/>
    <n v="1.0471999999999999"/>
    <n v="32.32"/>
    <x v="4"/>
    <x v="11"/>
    <x v="2475"/>
    <d v="2010-07-10T22:00:00"/>
  </r>
  <r>
    <x v="0"/>
    <x v="0"/>
    <s v="USD"/>
    <n v="1415004770"/>
    <n v="1412149970"/>
    <b v="0"/>
    <n v="55"/>
    <b v="1"/>
    <s v="music/indie rock"/>
    <n v="1.0502"/>
    <n v="61.1"/>
    <x v="4"/>
    <x v="11"/>
    <x v="2476"/>
    <d v="2014-11-03T08:52:50"/>
  </r>
  <r>
    <x v="0"/>
    <x v="0"/>
    <s v="USD"/>
    <n v="1344789345"/>
    <n v="1340901345"/>
    <b v="0"/>
    <n v="41"/>
    <b v="1"/>
    <s v="music/indie rock"/>
    <n v="1.7133"/>
    <n v="31.34"/>
    <x v="4"/>
    <x v="11"/>
    <x v="2477"/>
    <d v="2012-08-12T16:35:45"/>
  </r>
  <r>
    <x v="0"/>
    <x v="0"/>
    <s v="USD"/>
    <n v="1358117313"/>
    <n v="1355525313"/>
    <b v="0"/>
    <n v="79"/>
    <b v="1"/>
    <s v="music/indie rock"/>
    <n v="1.2749999999999999"/>
    <n v="129.11000000000001"/>
    <x v="4"/>
    <x v="11"/>
    <x v="2478"/>
    <d v="2013-01-13T22:48:33"/>
  </r>
  <r>
    <x v="0"/>
    <x v="0"/>
    <s v="USD"/>
    <n v="1343440800"/>
    <n v="1342545994"/>
    <b v="0"/>
    <n v="16"/>
    <b v="1"/>
    <s v="music/indie rock"/>
    <n v="1.3344"/>
    <n v="25.02"/>
    <x v="4"/>
    <x v="11"/>
    <x v="2479"/>
    <d v="2012-07-28T02:00:00"/>
  </r>
  <r>
    <x v="0"/>
    <x v="0"/>
    <s v="USD"/>
    <n v="1444516084"/>
    <n v="1439332084"/>
    <b v="0"/>
    <n v="8"/>
    <b v="1"/>
    <s v="music/indie rock"/>
    <n v="1"/>
    <n v="250"/>
    <x v="4"/>
    <x v="11"/>
    <x v="2480"/>
    <d v="2015-10-10T22:28:04"/>
  </r>
  <r>
    <x v="0"/>
    <x v="0"/>
    <s v="USD"/>
    <n v="1335799808"/>
    <n v="1333207808"/>
    <b v="0"/>
    <n v="95"/>
    <b v="1"/>
    <s v="music/indie rock"/>
    <n v="1.1291"/>
    <n v="47.54"/>
    <x v="4"/>
    <x v="11"/>
    <x v="2481"/>
    <d v="2012-04-30T15:30:08"/>
  </r>
  <r>
    <x v="0"/>
    <x v="0"/>
    <s v="USD"/>
    <n v="1312224383"/>
    <n v="1308336383"/>
    <b v="0"/>
    <n v="25"/>
    <b v="1"/>
    <s v="music/indie rock"/>
    <n v="1.0009999999999999"/>
    <n v="40.04"/>
    <x v="4"/>
    <x v="11"/>
    <x v="2482"/>
    <d v="2011-08-01T18:46:23"/>
  </r>
  <r>
    <x v="0"/>
    <x v="0"/>
    <s v="USD"/>
    <n v="1335891603"/>
    <n v="1330711203"/>
    <b v="0"/>
    <n v="19"/>
    <b v="1"/>
    <s v="music/indie rock"/>
    <n v="1.1373"/>
    <n v="65.84"/>
    <x v="4"/>
    <x v="11"/>
    <x v="2483"/>
    <d v="2012-05-01T17:00:03"/>
  </r>
  <r>
    <x v="0"/>
    <x v="0"/>
    <s v="USD"/>
    <n v="1316124003"/>
    <n v="1313532003"/>
    <b v="0"/>
    <n v="90"/>
    <b v="1"/>
    <s v="music/indie rock"/>
    <n v="1.1932"/>
    <n v="46.4"/>
    <x v="4"/>
    <x v="11"/>
    <x v="2484"/>
    <d v="2011-09-15T22:00:03"/>
  </r>
  <r>
    <x v="0"/>
    <x v="0"/>
    <s v="USD"/>
    <n v="1318463879"/>
    <n v="1315439879"/>
    <b v="0"/>
    <n v="41"/>
    <b v="1"/>
    <s v="music/indie rock"/>
    <n v="1.0325"/>
    <n v="50.37"/>
    <x v="4"/>
    <x v="11"/>
    <x v="2485"/>
    <d v="2011-10-12T23:57:59"/>
  </r>
  <r>
    <x v="0"/>
    <x v="0"/>
    <s v="USD"/>
    <n v="1335113976"/>
    <n v="1332521976"/>
    <b v="0"/>
    <n v="30"/>
    <b v="1"/>
    <s v="music/indie rock"/>
    <n v="2.6566999999999998"/>
    <n v="26.57"/>
    <x v="4"/>
    <x v="11"/>
    <x v="2486"/>
    <d v="2012-04-22T16:59:36"/>
  </r>
  <r>
    <x v="0"/>
    <x v="0"/>
    <s v="USD"/>
    <n v="1338083997"/>
    <n v="1335491997"/>
    <b v="0"/>
    <n v="38"/>
    <b v="1"/>
    <s v="music/indie rock"/>
    <n v="1.0004999999999999"/>
    <n v="39.49"/>
    <x v="4"/>
    <x v="11"/>
    <x v="2487"/>
    <d v="2012-05-27T01:59:57"/>
  </r>
  <r>
    <x v="0"/>
    <x v="0"/>
    <s v="USD"/>
    <n v="1321459908"/>
    <n v="1318864308"/>
    <b v="0"/>
    <n v="65"/>
    <b v="1"/>
    <s v="music/indie rock"/>
    <n v="1.0669999999999999"/>
    <n v="49.25"/>
    <x v="4"/>
    <x v="11"/>
    <x v="2488"/>
    <d v="2011-11-16T16:11:48"/>
  </r>
  <r>
    <x v="0"/>
    <x v="0"/>
    <s v="USD"/>
    <n v="1368117239"/>
    <n v="1365525239"/>
    <b v="0"/>
    <n v="75"/>
    <b v="1"/>
    <s v="music/indie rock"/>
    <n v="1.3367"/>
    <n v="62.38"/>
    <x v="4"/>
    <x v="11"/>
    <x v="2489"/>
    <d v="2013-05-09T16:33:59"/>
  </r>
  <r>
    <x v="0"/>
    <x v="0"/>
    <s v="USD"/>
    <n v="1340429276"/>
    <n v="1335245276"/>
    <b v="0"/>
    <n v="16"/>
    <b v="1"/>
    <s v="music/indie rock"/>
    <n v="1.214"/>
    <n v="37.94"/>
    <x v="4"/>
    <x v="11"/>
    <x v="2490"/>
    <d v="2012-06-23T05:27:56"/>
  </r>
  <r>
    <x v="0"/>
    <x v="0"/>
    <s v="USD"/>
    <n v="1295142660"/>
    <n v="1293739714"/>
    <b v="0"/>
    <n v="10"/>
    <b v="1"/>
    <s v="music/indie rock"/>
    <n v="1.032"/>
    <n v="51.6"/>
    <x v="4"/>
    <x v="11"/>
    <x v="2491"/>
    <d v="2011-01-16T01:51:00"/>
  </r>
  <r>
    <x v="0"/>
    <x v="0"/>
    <s v="USD"/>
    <n v="1339840740"/>
    <n v="1335397188"/>
    <b v="0"/>
    <n v="27"/>
    <b v="1"/>
    <s v="music/indie rock"/>
    <n v="1.25"/>
    <n v="27.78"/>
    <x v="4"/>
    <x v="11"/>
    <x v="2492"/>
    <d v="2012-06-16T09:59:00"/>
  </r>
  <r>
    <x v="0"/>
    <x v="0"/>
    <s v="USD"/>
    <n v="1367208140"/>
    <n v="1363320140"/>
    <b v="0"/>
    <n v="259"/>
    <b v="1"/>
    <s v="music/indie rock"/>
    <n v="1.2869999999999999"/>
    <n v="99.38"/>
    <x v="4"/>
    <x v="11"/>
    <x v="2493"/>
    <d v="2013-04-29T04:02:20"/>
  </r>
  <r>
    <x v="0"/>
    <x v="0"/>
    <s v="USD"/>
    <n v="1337786944"/>
    <n v="1335194944"/>
    <b v="0"/>
    <n v="39"/>
    <b v="1"/>
    <s v="music/indie rock"/>
    <n v="1.0101"/>
    <n v="38.85"/>
    <x v="4"/>
    <x v="11"/>
    <x v="2494"/>
    <d v="2012-05-23T15:29:04"/>
  </r>
  <r>
    <x v="0"/>
    <x v="0"/>
    <s v="USD"/>
    <n v="1339022575"/>
    <n v="1336430575"/>
    <b v="0"/>
    <n v="42"/>
    <b v="1"/>
    <s v="music/indie rock"/>
    <n v="1.2754000000000001"/>
    <n v="45.55"/>
    <x v="4"/>
    <x v="11"/>
    <x v="2495"/>
    <d v="2012-06-06T22:42:55"/>
  </r>
  <r>
    <x v="0"/>
    <x v="0"/>
    <s v="USD"/>
    <n v="1364597692"/>
    <n v="1361577292"/>
    <b v="0"/>
    <n v="10"/>
    <b v="1"/>
    <s v="music/indie rock"/>
    <n v="1"/>
    <n v="600"/>
    <x v="4"/>
    <x v="11"/>
    <x v="2496"/>
    <d v="2013-03-29T22:54:52"/>
  </r>
  <r>
    <x v="0"/>
    <x v="0"/>
    <s v="USD"/>
    <n v="1312578338"/>
    <n v="1309986338"/>
    <b v="0"/>
    <n v="56"/>
    <b v="1"/>
    <s v="music/indie rock"/>
    <n v="1.1276999999999999"/>
    <n v="80.55"/>
    <x v="4"/>
    <x v="11"/>
    <x v="2497"/>
    <d v="2011-08-05T21:05:38"/>
  </r>
  <r>
    <x v="0"/>
    <x v="0"/>
    <s v="USD"/>
    <n v="1422400387"/>
    <n v="1421190787"/>
    <b v="0"/>
    <n v="20"/>
    <b v="1"/>
    <s v="music/indie rock"/>
    <n v="1.056"/>
    <n v="52.8"/>
    <x v="4"/>
    <x v="11"/>
    <x v="2498"/>
    <d v="2015-01-27T23:13:07"/>
  </r>
  <r>
    <x v="0"/>
    <x v="0"/>
    <s v="USD"/>
    <n v="1356976800"/>
    <n v="1352820837"/>
    <b v="0"/>
    <n v="170"/>
    <b v="1"/>
    <s v="music/indie rock"/>
    <n v="2.0263"/>
    <n v="47.68"/>
    <x v="4"/>
    <x v="11"/>
    <x v="2499"/>
    <d v="2012-12-31T18:00:00"/>
  </r>
  <r>
    <x v="0"/>
    <x v="0"/>
    <s v="USD"/>
    <n v="1340476375"/>
    <n v="1337884375"/>
    <b v="0"/>
    <n v="29"/>
    <b v="1"/>
    <s v="music/indie rock"/>
    <n v="1.1333"/>
    <n v="23.45"/>
    <x v="4"/>
    <x v="11"/>
    <x v="2500"/>
    <d v="2012-06-23T18:32:55"/>
  </r>
  <r>
    <x v="2"/>
    <x v="5"/>
    <s v="CAD"/>
    <n v="1443379104"/>
    <n v="1440787104"/>
    <b v="0"/>
    <n v="7"/>
    <b v="0"/>
    <s v="food/restaurants"/>
    <n v="2.5499999999999998E-2"/>
    <n v="40.14"/>
    <x v="7"/>
    <x v="30"/>
    <x v="2501"/>
    <d v="2015-09-27T18:38:24"/>
  </r>
  <r>
    <x v="2"/>
    <x v="0"/>
    <s v="USD"/>
    <n v="1411328918"/>
    <n v="1407440918"/>
    <b v="0"/>
    <n v="5"/>
    <b v="0"/>
    <s v="food/restaurants"/>
    <n v="8.0000000000000004E-4"/>
    <n v="17.2"/>
    <x v="7"/>
    <x v="30"/>
    <x v="2502"/>
    <d v="2014-09-21T19:48:38"/>
  </r>
  <r>
    <x v="2"/>
    <x v="0"/>
    <s v="USD"/>
    <n v="1465333560"/>
    <n v="1462743308"/>
    <b v="0"/>
    <n v="0"/>
    <b v="0"/>
    <s v="food/restaurants"/>
    <n v="0"/>
    <n v="0"/>
    <x v="7"/>
    <x v="30"/>
    <x v="2503"/>
    <d v="2016-06-07T21:06:00"/>
  </r>
  <r>
    <x v="2"/>
    <x v="0"/>
    <s v="USD"/>
    <n v="1416014534"/>
    <n v="1413418934"/>
    <b v="0"/>
    <n v="0"/>
    <b v="0"/>
    <s v="food/restaurants"/>
    <n v="0"/>
    <n v="0"/>
    <x v="7"/>
    <x v="30"/>
    <x v="2504"/>
    <d v="2014-11-15T01:22:14"/>
  </r>
  <r>
    <x v="2"/>
    <x v="0"/>
    <s v="USD"/>
    <n v="1426292416"/>
    <n v="1423704016"/>
    <b v="0"/>
    <n v="0"/>
    <b v="0"/>
    <s v="food/restaurants"/>
    <n v="0"/>
    <n v="0"/>
    <x v="7"/>
    <x v="30"/>
    <x v="2505"/>
    <d v="2015-03-14T00:20:16"/>
  </r>
  <r>
    <x v="2"/>
    <x v="1"/>
    <s v="GBP"/>
    <n v="1443906000"/>
    <n v="1441955269"/>
    <b v="0"/>
    <n v="2"/>
    <b v="0"/>
    <s v="food/restaurants"/>
    <n v="6.0000000000000001E-3"/>
    <n v="15"/>
    <x v="7"/>
    <x v="30"/>
    <x v="2506"/>
    <d v="2015-10-03T21:00:00"/>
  </r>
  <r>
    <x v="2"/>
    <x v="0"/>
    <s v="USD"/>
    <n v="1431308704"/>
    <n v="1428716704"/>
    <b v="0"/>
    <n v="0"/>
    <b v="0"/>
    <s v="food/restaurants"/>
    <n v="0"/>
    <n v="0"/>
    <x v="7"/>
    <x v="30"/>
    <x v="2507"/>
    <d v="2015-05-11T01:45:04"/>
  </r>
  <r>
    <x v="2"/>
    <x v="0"/>
    <s v="USD"/>
    <n v="1408056634"/>
    <n v="1405464634"/>
    <b v="0"/>
    <n v="0"/>
    <b v="0"/>
    <s v="food/restaurants"/>
    <n v="0"/>
    <n v="0"/>
    <x v="7"/>
    <x v="30"/>
    <x v="2508"/>
    <d v="2014-08-14T22:50:34"/>
  </r>
  <r>
    <x v="2"/>
    <x v="1"/>
    <s v="GBP"/>
    <n v="1429554349"/>
    <n v="1424719549"/>
    <b v="0"/>
    <n v="28"/>
    <b v="0"/>
    <s v="food/restaurants"/>
    <n v="1.0500000000000001E-2"/>
    <n v="35.71"/>
    <x v="7"/>
    <x v="30"/>
    <x v="2509"/>
    <d v="2015-04-20T18:25:49"/>
  </r>
  <r>
    <x v="2"/>
    <x v="0"/>
    <s v="USD"/>
    <n v="1431647772"/>
    <n v="1426463772"/>
    <b v="0"/>
    <n v="2"/>
    <b v="0"/>
    <s v="food/restaurants"/>
    <n v="1.5E-3"/>
    <n v="37.5"/>
    <x v="7"/>
    <x v="30"/>
    <x v="2510"/>
    <d v="2015-05-14T23:56:12"/>
  </r>
  <r>
    <x v="2"/>
    <x v="1"/>
    <s v="GBP"/>
    <n v="1454323413"/>
    <n v="1451731413"/>
    <b v="0"/>
    <n v="0"/>
    <b v="0"/>
    <s v="food/restaurants"/>
    <n v="0"/>
    <n v="0"/>
    <x v="7"/>
    <x v="30"/>
    <x v="2511"/>
    <d v="2016-02-01T10:43:33"/>
  </r>
  <r>
    <x v="2"/>
    <x v="0"/>
    <s v="USD"/>
    <n v="1418504561"/>
    <n v="1417208561"/>
    <b v="0"/>
    <n v="0"/>
    <b v="0"/>
    <s v="food/restaurants"/>
    <n v="0"/>
    <n v="0"/>
    <x v="7"/>
    <x v="30"/>
    <x v="2512"/>
    <d v="2014-12-13T21:02:41"/>
  </r>
  <r>
    <x v="2"/>
    <x v="12"/>
    <s v="EUR"/>
    <n v="1488067789"/>
    <n v="1482883789"/>
    <b v="0"/>
    <n v="0"/>
    <b v="0"/>
    <s v="food/restaurants"/>
    <n v="0"/>
    <n v="0"/>
    <x v="7"/>
    <x v="30"/>
    <x v="2513"/>
    <d v="2017-02-26T00:09:49"/>
  </r>
  <r>
    <x v="2"/>
    <x v="0"/>
    <s v="USD"/>
    <n v="1408526477"/>
    <n v="1407057677"/>
    <b v="0"/>
    <n v="4"/>
    <b v="0"/>
    <s v="food/restaurants"/>
    <n v="1.7500000000000002E-2"/>
    <n v="52.5"/>
    <x v="7"/>
    <x v="30"/>
    <x v="2514"/>
    <d v="2014-08-20T09:21:17"/>
  </r>
  <r>
    <x v="2"/>
    <x v="0"/>
    <s v="USD"/>
    <n v="1424635753"/>
    <n v="1422043753"/>
    <b v="0"/>
    <n v="12"/>
    <b v="0"/>
    <s v="food/restaurants"/>
    <n v="0.186"/>
    <n v="77.5"/>
    <x v="7"/>
    <x v="30"/>
    <x v="2515"/>
    <d v="2015-02-22T20:09:13"/>
  </r>
  <r>
    <x v="2"/>
    <x v="0"/>
    <s v="USD"/>
    <n v="1417279252"/>
    <n v="1414683652"/>
    <b v="0"/>
    <n v="0"/>
    <b v="0"/>
    <s v="food/restaurants"/>
    <n v="0"/>
    <n v="0"/>
    <x v="7"/>
    <x v="30"/>
    <x v="2516"/>
    <d v="2014-11-29T16:40:52"/>
  </r>
  <r>
    <x v="2"/>
    <x v="5"/>
    <s v="CAD"/>
    <n v="1426788930"/>
    <n v="1424200530"/>
    <b v="0"/>
    <n v="33"/>
    <b v="0"/>
    <s v="food/restaurants"/>
    <n v="9.8199999999999996E-2"/>
    <n v="53.55"/>
    <x v="7"/>
    <x v="30"/>
    <x v="2517"/>
    <d v="2015-03-19T18:15:30"/>
  </r>
  <r>
    <x v="2"/>
    <x v="0"/>
    <s v="USD"/>
    <n v="1415899228"/>
    <n v="1413303628"/>
    <b v="0"/>
    <n v="0"/>
    <b v="0"/>
    <s v="food/restaurants"/>
    <n v="0"/>
    <n v="0"/>
    <x v="7"/>
    <x v="30"/>
    <x v="2518"/>
    <d v="2014-11-13T17:20:28"/>
  </r>
  <r>
    <x v="2"/>
    <x v="0"/>
    <s v="USD"/>
    <n v="1405741404"/>
    <n v="1403149404"/>
    <b v="0"/>
    <n v="4"/>
    <b v="0"/>
    <s v="food/restaurants"/>
    <n v="4.0000000000000002E-4"/>
    <n v="16.25"/>
    <x v="7"/>
    <x v="30"/>
    <x v="2519"/>
    <d v="2014-07-19T03:43:24"/>
  </r>
  <r>
    <x v="2"/>
    <x v="0"/>
    <s v="USD"/>
    <n v="1476559260"/>
    <n v="1472567085"/>
    <b v="0"/>
    <n v="0"/>
    <b v="0"/>
    <s v="food/restaurants"/>
    <n v="0"/>
    <n v="0"/>
    <x v="7"/>
    <x v="30"/>
    <x v="2520"/>
    <d v="2016-10-15T19:21:00"/>
  </r>
  <r>
    <x v="0"/>
    <x v="0"/>
    <s v="USD"/>
    <n v="1444778021"/>
    <n v="1442963621"/>
    <b v="0"/>
    <n v="132"/>
    <b v="1"/>
    <s v="music/classical music"/>
    <n v="1.0949"/>
    <n v="103.68"/>
    <x v="4"/>
    <x v="14"/>
    <x v="2521"/>
    <d v="2015-10-13T23:13:41"/>
  </r>
  <r>
    <x v="0"/>
    <x v="0"/>
    <s v="USD"/>
    <n v="1461336720"/>
    <n v="1459431960"/>
    <b v="0"/>
    <n v="27"/>
    <b v="1"/>
    <s v="music/classical music"/>
    <n v="1"/>
    <n v="185.19"/>
    <x v="4"/>
    <x v="14"/>
    <x v="2522"/>
    <d v="2016-04-22T14:52:00"/>
  </r>
  <r>
    <x v="0"/>
    <x v="0"/>
    <s v="USD"/>
    <n v="1416270292"/>
    <n v="1413674692"/>
    <b v="0"/>
    <n v="26"/>
    <b v="1"/>
    <s v="music/classical music"/>
    <n v="1.5644"/>
    <n v="54.15"/>
    <x v="4"/>
    <x v="14"/>
    <x v="2523"/>
    <d v="2014-11-18T00:24:52"/>
  </r>
  <r>
    <x v="0"/>
    <x v="0"/>
    <s v="USD"/>
    <n v="1419136200"/>
    <n v="1416338557"/>
    <b v="0"/>
    <n v="43"/>
    <b v="1"/>
    <s v="music/classical music"/>
    <n v="1.016"/>
    <n v="177.21"/>
    <x v="4"/>
    <x v="14"/>
    <x v="2524"/>
    <d v="2014-12-21T04:30:00"/>
  </r>
  <r>
    <x v="0"/>
    <x v="0"/>
    <s v="USD"/>
    <n v="1340914571"/>
    <n v="1338322571"/>
    <b v="0"/>
    <n v="80"/>
    <b v="1"/>
    <s v="music/classical music"/>
    <n v="1.0033000000000001"/>
    <n v="100.33"/>
    <x v="4"/>
    <x v="14"/>
    <x v="2525"/>
    <d v="2012-06-28T20:16:11"/>
  </r>
  <r>
    <x v="0"/>
    <x v="0"/>
    <s v="USD"/>
    <n v="1418014740"/>
    <n v="1415585474"/>
    <b v="0"/>
    <n v="33"/>
    <b v="1"/>
    <s v="music/classical music"/>
    <n v="1.1294999999999999"/>
    <n v="136.91"/>
    <x v="4"/>
    <x v="14"/>
    <x v="2526"/>
    <d v="2014-12-08T04:59:00"/>
  </r>
  <r>
    <x v="0"/>
    <x v="0"/>
    <s v="USD"/>
    <n v="1382068740"/>
    <n v="1380477691"/>
    <b v="0"/>
    <n v="71"/>
    <b v="1"/>
    <s v="music/classical music"/>
    <n v="1.0213000000000001"/>
    <n v="57.54"/>
    <x v="4"/>
    <x v="14"/>
    <x v="2527"/>
    <d v="2013-10-18T03:59:00"/>
  </r>
  <r>
    <x v="0"/>
    <x v="1"/>
    <s v="GBP"/>
    <n v="1440068400"/>
    <n v="1438459303"/>
    <b v="0"/>
    <n v="81"/>
    <b v="1"/>
    <s v="music/classical music"/>
    <n v="1.0725"/>
    <n v="52.96"/>
    <x v="4"/>
    <x v="14"/>
    <x v="2528"/>
    <d v="2015-08-20T11:00:00"/>
  </r>
  <r>
    <x v="0"/>
    <x v="0"/>
    <s v="USD"/>
    <n v="1332636975"/>
    <n v="1328752575"/>
    <b v="0"/>
    <n v="76"/>
    <b v="1"/>
    <s v="music/classical music"/>
    <n v="1.0427999999999999"/>
    <n v="82.33"/>
    <x v="4"/>
    <x v="14"/>
    <x v="2529"/>
    <d v="2012-03-25T00:56:15"/>
  </r>
  <r>
    <x v="0"/>
    <x v="0"/>
    <s v="USD"/>
    <n v="1429505400"/>
    <n v="1426711505"/>
    <b v="0"/>
    <n v="48"/>
    <b v="1"/>
    <s v="music/classical music"/>
    <n v="1"/>
    <n v="135.41999999999999"/>
    <x v="4"/>
    <x v="14"/>
    <x v="2530"/>
    <d v="2015-04-20T04:50:00"/>
  </r>
  <r>
    <x v="0"/>
    <x v="0"/>
    <s v="USD"/>
    <n v="1439611140"/>
    <n v="1437668354"/>
    <b v="0"/>
    <n v="61"/>
    <b v="1"/>
    <s v="music/classical music"/>
    <n v="1.004"/>
    <n v="74.069999999999993"/>
    <x v="4"/>
    <x v="14"/>
    <x v="2531"/>
    <d v="2015-08-15T03:59:00"/>
  </r>
  <r>
    <x v="0"/>
    <x v="0"/>
    <s v="USD"/>
    <n v="1345148566"/>
    <n v="1342556566"/>
    <b v="0"/>
    <n v="60"/>
    <b v="1"/>
    <s v="music/classical music"/>
    <n v="1.2613000000000001"/>
    <n v="84.08"/>
    <x v="4"/>
    <x v="14"/>
    <x v="2532"/>
    <d v="2012-08-16T20:22:46"/>
  </r>
  <r>
    <x v="0"/>
    <x v="0"/>
    <s v="USD"/>
    <n v="1362160868"/>
    <n v="1359568911"/>
    <b v="0"/>
    <n v="136"/>
    <b v="1"/>
    <s v="music/classical music"/>
    <n v="1.1067"/>
    <n v="61.03"/>
    <x v="4"/>
    <x v="14"/>
    <x v="2533"/>
    <d v="2013-03-01T18:01:08"/>
  </r>
  <r>
    <x v="0"/>
    <x v="0"/>
    <s v="USD"/>
    <n v="1262325600"/>
    <n v="1257871712"/>
    <b v="0"/>
    <n v="14"/>
    <b v="1"/>
    <s v="music/classical music"/>
    <n v="1.05"/>
    <n v="150"/>
    <x v="4"/>
    <x v="14"/>
    <x v="2534"/>
    <d v="2010-01-01T06:00:00"/>
  </r>
  <r>
    <x v="0"/>
    <x v="0"/>
    <s v="USD"/>
    <n v="1417463945"/>
    <n v="1414781945"/>
    <b v="0"/>
    <n v="78"/>
    <b v="1"/>
    <s v="music/classical music"/>
    <n v="1.0378000000000001"/>
    <n v="266.08999999999997"/>
    <x v="4"/>
    <x v="14"/>
    <x v="2535"/>
    <d v="2014-12-01T19:59:05"/>
  </r>
  <r>
    <x v="0"/>
    <x v="0"/>
    <s v="USD"/>
    <n v="1375151566"/>
    <n v="1373337166"/>
    <b v="0"/>
    <n v="4"/>
    <b v="1"/>
    <s v="music/classical music"/>
    <n v="1.1599999999999999"/>
    <n v="7.25"/>
    <x v="4"/>
    <x v="14"/>
    <x v="2536"/>
    <d v="2013-07-30T02:32:46"/>
  </r>
  <r>
    <x v="0"/>
    <x v="0"/>
    <s v="USD"/>
    <n v="1312212855"/>
    <n v="1307028855"/>
    <b v="0"/>
    <n v="11"/>
    <b v="1"/>
    <s v="music/classical music"/>
    <n v="1.1000000000000001"/>
    <n v="100"/>
    <x v="4"/>
    <x v="14"/>
    <x v="2537"/>
    <d v="2011-08-01T15:34:15"/>
  </r>
  <r>
    <x v="0"/>
    <x v="0"/>
    <s v="USD"/>
    <n v="1361681940"/>
    <n v="1359029661"/>
    <b v="0"/>
    <n v="185"/>
    <b v="1"/>
    <s v="music/classical music"/>
    <n v="1.1302000000000001"/>
    <n v="109.96"/>
    <x v="4"/>
    <x v="14"/>
    <x v="2538"/>
    <d v="2013-02-24T04:59:00"/>
  </r>
  <r>
    <x v="0"/>
    <x v="0"/>
    <s v="USD"/>
    <n v="1422913152"/>
    <n v="1417729152"/>
    <b v="0"/>
    <n v="59"/>
    <b v="1"/>
    <s v="music/classical music"/>
    <n v="1.0024999999999999"/>
    <n v="169.92"/>
    <x v="4"/>
    <x v="14"/>
    <x v="2539"/>
    <d v="2015-02-02T21:39:12"/>
  </r>
  <r>
    <x v="0"/>
    <x v="0"/>
    <s v="USD"/>
    <n v="1319904721"/>
    <n v="1314720721"/>
    <b v="0"/>
    <n v="27"/>
    <b v="1"/>
    <s v="music/classical music"/>
    <n v="1.034"/>
    <n v="95.74"/>
    <x v="4"/>
    <x v="14"/>
    <x v="2540"/>
    <d v="2011-10-29T16:12:01"/>
  </r>
  <r>
    <x v="0"/>
    <x v="1"/>
    <s v="GBP"/>
    <n v="1380192418"/>
    <n v="1375008418"/>
    <b v="0"/>
    <n v="63"/>
    <b v="1"/>
    <s v="music/classical music"/>
    <n v="1.0703"/>
    <n v="59.46"/>
    <x v="4"/>
    <x v="14"/>
    <x v="2541"/>
    <d v="2013-09-26T10:46:58"/>
  </r>
  <r>
    <x v="0"/>
    <x v="0"/>
    <s v="USD"/>
    <n v="1380599940"/>
    <n v="1377252857"/>
    <b v="0"/>
    <n v="13"/>
    <b v="1"/>
    <s v="music/classical music"/>
    <n v="1.0357000000000001"/>
    <n v="55.77"/>
    <x v="4"/>
    <x v="14"/>
    <x v="2542"/>
    <d v="2013-10-01T03:59:00"/>
  </r>
  <r>
    <x v="0"/>
    <x v="0"/>
    <s v="USD"/>
    <n v="1293937200"/>
    <n v="1291257298"/>
    <b v="0"/>
    <n v="13"/>
    <b v="1"/>
    <s v="music/classical music"/>
    <n v="1.5640000000000001"/>
    <n v="30.08"/>
    <x v="4"/>
    <x v="14"/>
    <x v="2543"/>
    <d v="2011-01-02T03:00:00"/>
  </r>
  <r>
    <x v="0"/>
    <x v="0"/>
    <s v="USD"/>
    <n v="1341750569"/>
    <n v="1339158569"/>
    <b v="0"/>
    <n v="57"/>
    <b v="1"/>
    <s v="music/classical music"/>
    <n v="1.0082"/>
    <n v="88.44"/>
    <x v="4"/>
    <x v="14"/>
    <x v="2544"/>
    <d v="2012-07-08T12:29:29"/>
  </r>
  <r>
    <x v="0"/>
    <x v="0"/>
    <s v="USD"/>
    <n v="1424997000"/>
    <n v="1421983138"/>
    <b v="0"/>
    <n v="61"/>
    <b v="1"/>
    <s v="music/classical music"/>
    <n v="1.9530000000000001"/>
    <n v="64.03"/>
    <x v="4"/>
    <x v="14"/>
    <x v="2545"/>
    <d v="2015-02-27T00:30:00"/>
  </r>
  <r>
    <x v="0"/>
    <x v="0"/>
    <s v="USD"/>
    <n v="1380949200"/>
    <n v="1378586179"/>
    <b v="0"/>
    <n v="65"/>
    <b v="1"/>
    <s v="music/classical music"/>
    <n v="1.1171"/>
    <n v="60.15"/>
    <x v="4"/>
    <x v="14"/>
    <x v="2546"/>
    <d v="2013-10-05T05:00:00"/>
  </r>
  <r>
    <x v="0"/>
    <x v="0"/>
    <s v="USD"/>
    <n v="1333560803"/>
    <n v="1330972403"/>
    <b v="0"/>
    <n v="134"/>
    <b v="1"/>
    <s v="music/classical music"/>
    <n v="1.1984999999999999"/>
    <n v="49.19"/>
    <x v="4"/>
    <x v="14"/>
    <x v="2547"/>
    <d v="2012-04-04T17:33:23"/>
  </r>
  <r>
    <x v="0"/>
    <x v="6"/>
    <s v="EUR"/>
    <n v="1475209620"/>
    <n v="1473087637"/>
    <b v="0"/>
    <n v="37"/>
    <b v="1"/>
    <s v="music/classical music"/>
    <n v="1.0185"/>
    <n v="165.16"/>
    <x v="4"/>
    <x v="14"/>
    <x v="2548"/>
    <d v="2016-09-30T04:27:00"/>
  </r>
  <r>
    <x v="0"/>
    <x v="1"/>
    <s v="GBP"/>
    <n v="1370019600"/>
    <n v="1366999870"/>
    <b v="0"/>
    <n v="37"/>
    <b v="1"/>
    <s v="music/classical music"/>
    <n v="1.028"/>
    <n v="43.62"/>
    <x v="4"/>
    <x v="14"/>
    <x v="2549"/>
    <d v="2013-05-31T17:00:00"/>
  </r>
  <r>
    <x v="0"/>
    <x v="0"/>
    <s v="USD"/>
    <n v="1444276740"/>
    <n v="1439392406"/>
    <b v="0"/>
    <n v="150"/>
    <b v="1"/>
    <s v="music/classical music"/>
    <n v="1.0085"/>
    <n v="43.7"/>
    <x v="4"/>
    <x v="14"/>
    <x v="2550"/>
    <d v="2015-10-08T03:59:00"/>
  </r>
  <r>
    <x v="0"/>
    <x v="0"/>
    <s v="USD"/>
    <n v="1332362880"/>
    <n v="1329890585"/>
    <b v="0"/>
    <n v="56"/>
    <b v="1"/>
    <s v="music/classical music"/>
    <n v="1.0273000000000001"/>
    <n v="67.42"/>
    <x v="4"/>
    <x v="14"/>
    <x v="2551"/>
    <d v="2012-03-21T20:48:00"/>
  </r>
  <r>
    <x v="0"/>
    <x v="0"/>
    <s v="USD"/>
    <n v="1488741981"/>
    <n v="1486149981"/>
    <b v="0"/>
    <n v="18"/>
    <b v="1"/>
    <s v="music/classical music"/>
    <n v="1.0649999999999999"/>
    <n v="177.5"/>
    <x v="4"/>
    <x v="14"/>
    <x v="2552"/>
    <d v="2017-03-05T19:26:21"/>
  </r>
  <r>
    <x v="0"/>
    <x v="0"/>
    <s v="USD"/>
    <n v="1348202807"/>
    <n v="1343018807"/>
    <b v="0"/>
    <n v="60"/>
    <b v="1"/>
    <s v="music/classical music"/>
    <n v="1.5552999999999999"/>
    <n v="38.880000000000003"/>
    <x v="4"/>
    <x v="14"/>
    <x v="2553"/>
    <d v="2012-09-21T04:46:47"/>
  </r>
  <r>
    <x v="0"/>
    <x v="0"/>
    <s v="USD"/>
    <n v="1433131140"/>
    <n v="1430445163"/>
    <b v="0"/>
    <n v="67"/>
    <b v="1"/>
    <s v="music/classical music"/>
    <n v="1.228"/>
    <n v="54.99"/>
    <x v="4"/>
    <x v="14"/>
    <x v="2554"/>
    <d v="2015-06-01T03:59:00"/>
  </r>
  <r>
    <x v="0"/>
    <x v="0"/>
    <s v="USD"/>
    <n v="1338219793"/>
    <n v="1335541393"/>
    <b v="0"/>
    <n v="35"/>
    <b v="1"/>
    <s v="music/classical music"/>
    <n v="1.0734999999999999"/>
    <n v="61.34"/>
    <x v="4"/>
    <x v="14"/>
    <x v="2555"/>
    <d v="2012-05-28T15:43:13"/>
  </r>
  <r>
    <x v="0"/>
    <x v="0"/>
    <s v="USD"/>
    <n v="1356392857"/>
    <n v="1352504857"/>
    <b v="0"/>
    <n v="34"/>
    <b v="1"/>
    <s v="music/classical music"/>
    <n v="1.0549999999999999"/>
    <n v="23.12"/>
    <x v="4"/>
    <x v="14"/>
    <x v="2556"/>
    <d v="2012-12-24T23:47:37"/>
  </r>
  <r>
    <x v="0"/>
    <x v="1"/>
    <s v="GBP"/>
    <n v="1400176386"/>
    <n v="1397584386"/>
    <b v="0"/>
    <n v="36"/>
    <b v="1"/>
    <s v="music/classical music"/>
    <n v="1.1843999999999999"/>
    <n v="29.61"/>
    <x v="4"/>
    <x v="14"/>
    <x v="2557"/>
    <d v="2014-05-15T17:53:06"/>
  </r>
  <r>
    <x v="0"/>
    <x v="2"/>
    <s v="AUD"/>
    <n v="1430488740"/>
    <n v="1427747906"/>
    <b v="0"/>
    <n v="18"/>
    <b v="1"/>
    <s v="music/classical music"/>
    <n v="1.0888"/>
    <n v="75.61"/>
    <x v="4"/>
    <x v="14"/>
    <x v="2558"/>
    <d v="2015-05-01T13:59:00"/>
  </r>
  <r>
    <x v="0"/>
    <x v="0"/>
    <s v="USD"/>
    <n v="1321385820"/>
    <n v="1318539484"/>
    <b v="0"/>
    <n v="25"/>
    <b v="1"/>
    <s v="music/classical music"/>
    <n v="1.1125"/>
    <n v="35.6"/>
    <x v="4"/>
    <x v="14"/>
    <x v="2559"/>
    <d v="2011-11-15T19:37:00"/>
  </r>
  <r>
    <x v="0"/>
    <x v="1"/>
    <s v="GBP"/>
    <n v="1425682174"/>
    <n v="1423090174"/>
    <b v="0"/>
    <n v="21"/>
    <b v="1"/>
    <s v="music/classical music"/>
    <n v="1.0009999999999999"/>
    <n v="143"/>
    <x v="4"/>
    <x v="14"/>
    <x v="2560"/>
    <d v="2015-03-06T22:49:34"/>
  </r>
  <r>
    <x v="1"/>
    <x v="5"/>
    <s v="CAD"/>
    <n v="1444740089"/>
    <n v="1442148089"/>
    <b v="0"/>
    <n v="0"/>
    <b v="0"/>
    <s v="food/food trucks"/>
    <n v="0"/>
    <n v="0"/>
    <x v="7"/>
    <x v="17"/>
    <x v="2561"/>
    <d v="2015-10-13T12:41:29"/>
  </r>
  <r>
    <x v="1"/>
    <x v="12"/>
    <s v="EUR"/>
    <n v="1476189339"/>
    <n v="1471005339"/>
    <b v="0"/>
    <n v="3"/>
    <b v="0"/>
    <s v="food/food trucks"/>
    <n v="7.4999999999999997E-3"/>
    <n v="25"/>
    <x v="7"/>
    <x v="17"/>
    <x v="2562"/>
    <d v="2016-10-11T12:35:39"/>
  </r>
  <r>
    <x v="1"/>
    <x v="0"/>
    <s v="USD"/>
    <n v="1438226451"/>
    <n v="1433042451"/>
    <b v="0"/>
    <n v="0"/>
    <b v="0"/>
    <s v="food/food trucks"/>
    <n v="0"/>
    <n v="0"/>
    <x v="7"/>
    <x v="17"/>
    <x v="2563"/>
    <d v="2015-07-30T03:20:51"/>
  </r>
  <r>
    <x v="1"/>
    <x v="5"/>
    <s v="CAD"/>
    <n v="1406854699"/>
    <n v="1404262699"/>
    <b v="0"/>
    <n v="0"/>
    <b v="0"/>
    <s v="food/food trucks"/>
    <n v="0"/>
    <n v="0"/>
    <x v="7"/>
    <x v="17"/>
    <x v="2564"/>
    <d v="2014-08-01T00:58:19"/>
  </r>
  <r>
    <x v="1"/>
    <x v="0"/>
    <s v="USD"/>
    <n v="1462827000"/>
    <n v="1457710589"/>
    <b v="0"/>
    <n v="1"/>
    <b v="0"/>
    <s v="food/food trucks"/>
    <n v="0.01"/>
    <n v="100"/>
    <x v="7"/>
    <x v="17"/>
    <x v="2565"/>
    <d v="2016-05-09T20:50:00"/>
  </r>
  <r>
    <x v="1"/>
    <x v="0"/>
    <s v="USD"/>
    <n v="1408663948"/>
    <n v="1406071948"/>
    <b v="0"/>
    <n v="0"/>
    <b v="0"/>
    <s v="food/food trucks"/>
    <n v="0"/>
    <n v="0"/>
    <x v="7"/>
    <x v="17"/>
    <x v="2566"/>
    <d v="2014-08-21T23:32:28"/>
  </r>
  <r>
    <x v="1"/>
    <x v="0"/>
    <s v="USD"/>
    <n v="1429823138"/>
    <n v="1427231138"/>
    <b v="0"/>
    <n v="2"/>
    <b v="0"/>
    <s v="food/food trucks"/>
    <n v="2.7000000000000001E-3"/>
    <n v="60"/>
    <x v="7"/>
    <x v="17"/>
    <x v="2567"/>
    <d v="2015-04-23T21:05:38"/>
  </r>
  <r>
    <x v="1"/>
    <x v="1"/>
    <s v="GBP"/>
    <n v="1472745594"/>
    <n v="1470153594"/>
    <b v="0"/>
    <n v="1"/>
    <b v="0"/>
    <s v="food/food trucks"/>
    <n v="5.0000000000000001E-3"/>
    <n v="50"/>
    <x v="7"/>
    <x v="17"/>
    <x v="2568"/>
    <d v="2016-09-01T15:59:54"/>
  </r>
  <r>
    <x v="1"/>
    <x v="0"/>
    <s v="USD"/>
    <n v="1442457112"/>
    <n v="1439865112"/>
    <b v="0"/>
    <n v="2"/>
    <b v="0"/>
    <s v="food/food trucks"/>
    <n v="2.23E-2"/>
    <n v="72.5"/>
    <x v="7"/>
    <x v="17"/>
    <x v="2569"/>
    <d v="2015-09-17T02:31:52"/>
  </r>
  <r>
    <x v="1"/>
    <x v="0"/>
    <s v="USD"/>
    <n v="1486590035"/>
    <n v="1483998035"/>
    <b v="0"/>
    <n v="2"/>
    <b v="0"/>
    <s v="food/food trucks"/>
    <n v="8.3999999999999995E-3"/>
    <n v="29.5"/>
    <x v="7"/>
    <x v="17"/>
    <x v="2570"/>
    <d v="2017-02-08T21:40:35"/>
  </r>
  <r>
    <x v="1"/>
    <x v="2"/>
    <s v="AUD"/>
    <n v="1463645521"/>
    <n v="1458461521"/>
    <b v="0"/>
    <n v="4"/>
    <b v="0"/>
    <s v="food/food trucks"/>
    <n v="2.5000000000000001E-3"/>
    <n v="62.5"/>
    <x v="7"/>
    <x v="17"/>
    <x v="2571"/>
    <d v="2016-05-19T08:12:01"/>
  </r>
  <r>
    <x v="1"/>
    <x v="0"/>
    <s v="USD"/>
    <n v="1428893517"/>
    <n v="1426301517"/>
    <b v="0"/>
    <n v="0"/>
    <b v="0"/>
    <s v="food/food trucks"/>
    <n v="0"/>
    <n v="0"/>
    <x v="7"/>
    <x v="17"/>
    <x v="2572"/>
    <d v="2015-04-13T02:51:57"/>
  </r>
  <r>
    <x v="1"/>
    <x v="0"/>
    <s v="USD"/>
    <n v="1408803149"/>
    <n v="1404915149"/>
    <b v="0"/>
    <n v="0"/>
    <b v="0"/>
    <s v="food/food trucks"/>
    <n v="0"/>
    <n v="0"/>
    <x v="7"/>
    <x v="17"/>
    <x v="2573"/>
    <d v="2014-08-23T14:12:29"/>
  </r>
  <r>
    <x v="1"/>
    <x v="0"/>
    <s v="USD"/>
    <n v="1463600945"/>
    <n v="1461786545"/>
    <b v="0"/>
    <n v="0"/>
    <b v="0"/>
    <s v="food/food trucks"/>
    <n v="0"/>
    <n v="0"/>
    <x v="7"/>
    <x v="17"/>
    <x v="2574"/>
    <d v="2016-05-18T19:49:05"/>
  </r>
  <r>
    <x v="1"/>
    <x v="0"/>
    <s v="USD"/>
    <n v="1421030194"/>
    <n v="1418438194"/>
    <b v="0"/>
    <n v="0"/>
    <b v="0"/>
    <s v="food/food trucks"/>
    <n v="0"/>
    <n v="0"/>
    <x v="7"/>
    <x v="17"/>
    <x v="2575"/>
    <d v="2015-01-12T02:36:34"/>
  </r>
  <r>
    <x v="1"/>
    <x v="0"/>
    <s v="USD"/>
    <n v="1428707647"/>
    <n v="1424823247"/>
    <b v="0"/>
    <n v="0"/>
    <b v="0"/>
    <s v="food/food trucks"/>
    <n v="0"/>
    <n v="0"/>
    <x v="7"/>
    <x v="17"/>
    <x v="2576"/>
    <d v="2015-04-10T23:14:07"/>
  </r>
  <r>
    <x v="1"/>
    <x v="0"/>
    <s v="USD"/>
    <n v="1407181297"/>
    <n v="1405021297"/>
    <b v="0"/>
    <n v="0"/>
    <b v="0"/>
    <s v="food/food trucks"/>
    <n v="0"/>
    <n v="0"/>
    <x v="7"/>
    <x v="17"/>
    <x v="2577"/>
    <d v="2014-08-04T19:41:37"/>
  </r>
  <r>
    <x v="1"/>
    <x v="0"/>
    <s v="USD"/>
    <n v="1444410000"/>
    <n v="1440203579"/>
    <b v="0"/>
    <n v="0"/>
    <b v="0"/>
    <s v="food/food trucks"/>
    <n v="0"/>
    <n v="0"/>
    <x v="7"/>
    <x v="17"/>
    <x v="2578"/>
    <d v="2015-10-09T17:00:00"/>
  </r>
  <r>
    <x v="1"/>
    <x v="0"/>
    <s v="USD"/>
    <n v="1410810903"/>
    <n v="1405626903"/>
    <b v="0"/>
    <n v="12"/>
    <b v="0"/>
    <s v="food/food trucks"/>
    <n v="1.4E-3"/>
    <n v="23.08"/>
    <x v="7"/>
    <x v="17"/>
    <x v="2579"/>
    <d v="2014-09-15T19:55:03"/>
  </r>
  <r>
    <x v="1"/>
    <x v="0"/>
    <s v="USD"/>
    <n v="1431745200"/>
    <n v="1429170603"/>
    <b v="0"/>
    <n v="2"/>
    <b v="0"/>
    <s v="food/food trucks"/>
    <n v="6.0000000000000001E-3"/>
    <n v="25.5"/>
    <x v="7"/>
    <x v="17"/>
    <x v="2580"/>
    <d v="2015-05-16T03:00:00"/>
  </r>
  <r>
    <x v="2"/>
    <x v="0"/>
    <s v="USD"/>
    <n v="1447689898"/>
    <n v="1445094298"/>
    <b v="0"/>
    <n v="11"/>
    <b v="0"/>
    <s v="food/food trucks"/>
    <n v="0.106"/>
    <n v="48.18"/>
    <x v="7"/>
    <x v="17"/>
    <x v="2581"/>
    <d v="2015-11-16T16:04:58"/>
  </r>
  <r>
    <x v="2"/>
    <x v="0"/>
    <s v="USD"/>
    <n v="1477784634"/>
    <n v="1475192634"/>
    <b v="0"/>
    <n v="1"/>
    <b v="0"/>
    <s v="food/food trucks"/>
    <n v="0"/>
    <n v="1"/>
    <x v="7"/>
    <x v="17"/>
    <x v="2582"/>
    <d v="2016-10-29T23:43:54"/>
  </r>
  <r>
    <x v="2"/>
    <x v="0"/>
    <s v="USD"/>
    <n v="1426526880"/>
    <n v="1421346480"/>
    <b v="0"/>
    <n v="5"/>
    <b v="0"/>
    <s v="food/food trucks"/>
    <n v="5.0000000000000001E-3"/>
    <n v="1"/>
    <x v="7"/>
    <x v="17"/>
    <x v="2583"/>
    <d v="2015-03-16T17:28:00"/>
  </r>
  <r>
    <x v="2"/>
    <x v="0"/>
    <s v="USD"/>
    <n v="1434341369"/>
    <n v="1431749369"/>
    <b v="0"/>
    <n v="0"/>
    <b v="0"/>
    <s v="food/food trucks"/>
    <n v="0"/>
    <n v="0"/>
    <x v="7"/>
    <x v="17"/>
    <x v="2584"/>
    <d v="2015-06-15T04:09:29"/>
  </r>
  <r>
    <x v="2"/>
    <x v="0"/>
    <s v="USD"/>
    <n v="1404601632"/>
    <n v="1402009632"/>
    <b v="0"/>
    <n v="1"/>
    <b v="0"/>
    <s v="food/food trucks"/>
    <n v="1.6999999999999999E-3"/>
    <n v="50"/>
    <x v="7"/>
    <x v="17"/>
    <x v="2585"/>
    <d v="2014-07-05T23:07:12"/>
  </r>
  <r>
    <x v="2"/>
    <x v="1"/>
    <s v="GBP"/>
    <n v="1451030136"/>
    <n v="1448438136"/>
    <b v="0"/>
    <n v="1"/>
    <b v="0"/>
    <s v="food/food trucks"/>
    <n v="1.6999999999999999E-3"/>
    <n v="5"/>
    <x v="7"/>
    <x v="17"/>
    <x v="2586"/>
    <d v="2015-12-25T07:55:36"/>
  </r>
  <r>
    <x v="2"/>
    <x v="0"/>
    <s v="USD"/>
    <n v="1451491953"/>
    <n v="1448899953"/>
    <b v="0"/>
    <n v="6"/>
    <b v="0"/>
    <s v="food/food trucks"/>
    <n v="2.4299999999999999E-2"/>
    <n v="202.83"/>
    <x v="7"/>
    <x v="17"/>
    <x v="2587"/>
    <d v="2015-12-30T16:12:33"/>
  </r>
  <r>
    <x v="2"/>
    <x v="0"/>
    <s v="USD"/>
    <n v="1427807640"/>
    <n v="1423325626"/>
    <b v="0"/>
    <n v="8"/>
    <b v="0"/>
    <s v="food/food trucks"/>
    <n v="3.8800000000000001E-2"/>
    <n v="29.13"/>
    <x v="7"/>
    <x v="17"/>
    <x v="2588"/>
    <d v="2015-03-31T13:14:00"/>
  </r>
  <r>
    <x v="2"/>
    <x v="8"/>
    <s v="DKK"/>
    <n v="1458733927"/>
    <n v="1456145527"/>
    <b v="0"/>
    <n v="1"/>
    <b v="0"/>
    <s v="food/food trucks"/>
    <n v="1E-4"/>
    <n v="5"/>
    <x v="7"/>
    <x v="17"/>
    <x v="2589"/>
    <d v="2016-03-23T11:52:07"/>
  </r>
  <r>
    <x v="2"/>
    <x v="2"/>
    <s v="AUD"/>
    <n v="1453817297"/>
    <n v="1453212497"/>
    <b v="0"/>
    <n v="0"/>
    <b v="0"/>
    <s v="food/food trucks"/>
    <n v="0"/>
    <n v="0"/>
    <x v="7"/>
    <x v="17"/>
    <x v="2590"/>
    <d v="2016-01-26T14:08:17"/>
  </r>
  <r>
    <x v="2"/>
    <x v="0"/>
    <s v="USD"/>
    <n v="1457901924"/>
    <n v="1452721524"/>
    <b v="0"/>
    <n v="2"/>
    <b v="0"/>
    <s v="food/food trucks"/>
    <n v="1.7299999999999999E-2"/>
    <n v="13"/>
    <x v="7"/>
    <x v="17"/>
    <x v="2591"/>
    <d v="2016-03-13T20:45:24"/>
  </r>
  <r>
    <x v="2"/>
    <x v="0"/>
    <s v="USD"/>
    <n v="1412536421"/>
    <n v="1409944421"/>
    <b v="0"/>
    <n v="1"/>
    <b v="0"/>
    <s v="food/food trucks"/>
    <n v="1.6999999999999999E-3"/>
    <n v="50"/>
    <x v="7"/>
    <x v="17"/>
    <x v="2592"/>
    <d v="2014-10-05T19:13:41"/>
  </r>
  <r>
    <x v="2"/>
    <x v="0"/>
    <s v="USD"/>
    <n v="1429993026"/>
    <n v="1427401026"/>
    <b v="0"/>
    <n v="0"/>
    <b v="0"/>
    <s v="food/food trucks"/>
    <n v="0"/>
    <n v="0"/>
    <x v="7"/>
    <x v="17"/>
    <x v="2593"/>
    <d v="2015-04-25T20:17:06"/>
  </r>
  <r>
    <x v="2"/>
    <x v="0"/>
    <s v="USD"/>
    <n v="1407453228"/>
    <n v="1404861228"/>
    <b v="0"/>
    <n v="1"/>
    <b v="0"/>
    <s v="food/food trucks"/>
    <n v="0"/>
    <n v="1"/>
    <x v="7"/>
    <x v="17"/>
    <x v="2594"/>
    <d v="2014-08-07T23:13:48"/>
  </r>
  <r>
    <x v="2"/>
    <x v="0"/>
    <s v="USD"/>
    <n v="1487915500"/>
    <n v="1485323500"/>
    <b v="0"/>
    <n v="19"/>
    <b v="0"/>
    <s v="food/food trucks"/>
    <n v="0.1217"/>
    <n v="96.05"/>
    <x v="7"/>
    <x v="17"/>
    <x v="2595"/>
    <d v="2017-02-24T05:51:40"/>
  </r>
  <r>
    <x v="2"/>
    <x v="5"/>
    <s v="CAD"/>
    <n v="1407427009"/>
    <n v="1404835009"/>
    <b v="0"/>
    <n v="27"/>
    <b v="0"/>
    <s v="food/food trucks"/>
    <n v="0.2359"/>
    <n v="305.77999999999997"/>
    <x v="7"/>
    <x v="17"/>
    <x v="2596"/>
    <d v="2014-08-07T15:56:49"/>
  </r>
  <r>
    <x v="2"/>
    <x v="1"/>
    <s v="GBP"/>
    <n v="1466323917"/>
    <n v="1463731917"/>
    <b v="0"/>
    <n v="7"/>
    <b v="0"/>
    <s v="food/food trucks"/>
    <n v="5.67E-2"/>
    <n v="12.14"/>
    <x v="7"/>
    <x v="17"/>
    <x v="2597"/>
    <d v="2016-06-19T08:11:57"/>
  </r>
  <r>
    <x v="2"/>
    <x v="0"/>
    <s v="USD"/>
    <n v="1443039001"/>
    <n v="1440447001"/>
    <b v="0"/>
    <n v="14"/>
    <b v="0"/>
    <s v="food/food trucks"/>
    <n v="0.39"/>
    <n v="83.57"/>
    <x v="7"/>
    <x v="17"/>
    <x v="2598"/>
    <d v="2015-09-23T20:10:01"/>
  </r>
  <r>
    <x v="2"/>
    <x v="0"/>
    <s v="USD"/>
    <n v="1407089147"/>
    <n v="1403201147"/>
    <b v="0"/>
    <n v="5"/>
    <b v="0"/>
    <s v="food/food trucks"/>
    <n v="0.01"/>
    <n v="18"/>
    <x v="7"/>
    <x v="17"/>
    <x v="2599"/>
    <d v="2014-08-03T18:05:47"/>
  </r>
  <r>
    <x v="2"/>
    <x v="0"/>
    <s v="USD"/>
    <n v="1458938200"/>
    <n v="1453757800"/>
    <b v="0"/>
    <n v="30"/>
    <b v="0"/>
    <s v="food/food trucks"/>
    <n v="6.93E-2"/>
    <n v="115.53"/>
    <x v="7"/>
    <x v="17"/>
    <x v="2600"/>
    <d v="2016-03-25T20:36:40"/>
  </r>
  <r>
    <x v="0"/>
    <x v="0"/>
    <s v="USD"/>
    <n v="1347508740"/>
    <n v="1346276349"/>
    <b v="1"/>
    <n v="151"/>
    <b v="1"/>
    <s v="technology/space exploration"/>
    <n v="6.6139999999999999"/>
    <n v="21.9"/>
    <x v="2"/>
    <x v="31"/>
    <x v="2601"/>
    <d v="2012-09-13T03:59:00"/>
  </r>
  <r>
    <x v="0"/>
    <x v="0"/>
    <s v="USD"/>
    <n v="1415827200"/>
    <n v="1412358968"/>
    <b v="1"/>
    <n v="489"/>
    <b v="1"/>
    <s v="technology/space exploration"/>
    <n v="3.2608999999999999"/>
    <n v="80.02"/>
    <x v="2"/>
    <x v="31"/>
    <x v="2602"/>
    <d v="2014-11-12T21:20:00"/>
  </r>
  <r>
    <x v="0"/>
    <x v="0"/>
    <s v="USD"/>
    <n v="1387835654"/>
    <n v="1386626054"/>
    <b v="1"/>
    <n v="50"/>
    <b v="1"/>
    <s v="technology/space exploration"/>
    <n v="1.0148999999999999"/>
    <n v="35.520000000000003"/>
    <x v="2"/>
    <x v="31"/>
    <x v="2603"/>
    <d v="2013-12-23T21:54:14"/>
  </r>
  <r>
    <x v="0"/>
    <x v="0"/>
    <s v="USD"/>
    <n v="1335662023"/>
    <n v="1333070023"/>
    <b v="1"/>
    <n v="321"/>
    <b v="1"/>
    <s v="technology/space exploration"/>
    <n v="1.0422"/>
    <n v="64.930000000000007"/>
    <x v="2"/>
    <x v="31"/>
    <x v="2604"/>
    <d v="2012-04-29T01:13:43"/>
  </r>
  <r>
    <x v="0"/>
    <x v="0"/>
    <s v="USD"/>
    <n v="1466168390"/>
    <n v="1463576390"/>
    <b v="1"/>
    <n v="1762"/>
    <b v="1"/>
    <s v="technology/space exploration"/>
    <n v="1.0742"/>
    <n v="60.97"/>
    <x v="2"/>
    <x v="31"/>
    <x v="2605"/>
    <d v="2016-06-17T12:59:50"/>
  </r>
  <r>
    <x v="0"/>
    <x v="0"/>
    <s v="USD"/>
    <n v="1398791182"/>
    <n v="1396026382"/>
    <b v="1"/>
    <n v="385"/>
    <b v="1"/>
    <s v="technology/space exploration"/>
    <n v="1.1005"/>
    <n v="31.44"/>
    <x v="2"/>
    <x v="31"/>
    <x v="2606"/>
    <d v="2014-04-29T17:06:22"/>
  </r>
  <r>
    <x v="0"/>
    <x v="0"/>
    <s v="USD"/>
    <n v="1439344800"/>
    <n v="1435611572"/>
    <b v="1"/>
    <n v="398"/>
    <b v="1"/>
    <s v="technology/space exploration"/>
    <n v="4.077"/>
    <n v="81.95"/>
    <x v="2"/>
    <x v="31"/>
    <x v="2607"/>
    <d v="2015-08-12T02:00:00"/>
  </r>
  <r>
    <x v="0"/>
    <x v="0"/>
    <s v="USD"/>
    <n v="1489536000"/>
    <n v="1485976468"/>
    <b v="1"/>
    <n v="304"/>
    <b v="1"/>
    <s v="technology/space exploration"/>
    <n v="2.2393000000000001"/>
    <n v="58.93"/>
    <x v="2"/>
    <x v="31"/>
    <x v="2608"/>
    <d v="2017-03-15T00:00:00"/>
  </r>
  <r>
    <x v="0"/>
    <x v="0"/>
    <s v="USD"/>
    <n v="1342330951"/>
    <n v="1339738951"/>
    <b v="1"/>
    <n v="676"/>
    <b v="1"/>
    <s v="technology/space exploration"/>
    <n v="3.0379999999999998"/>
    <n v="157.29"/>
    <x v="2"/>
    <x v="31"/>
    <x v="2609"/>
    <d v="2012-07-15T05:42:31"/>
  </r>
  <r>
    <x v="0"/>
    <x v="0"/>
    <s v="USD"/>
    <n v="1471849140"/>
    <n v="1468444125"/>
    <b v="1"/>
    <n v="577"/>
    <b v="1"/>
    <s v="technology/space exploration"/>
    <n v="1.4133"/>
    <n v="55.76"/>
    <x v="2"/>
    <x v="31"/>
    <x v="2610"/>
    <d v="2016-08-22T06:59:00"/>
  </r>
  <r>
    <x v="0"/>
    <x v="12"/>
    <s v="EUR"/>
    <n v="1483397940"/>
    <n v="1480493014"/>
    <b v="1"/>
    <n v="3663"/>
    <b v="1"/>
    <s v="technology/space exploration"/>
    <n v="27.906400000000001"/>
    <n v="83.8"/>
    <x v="2"/>
    <x v="31"/>
    <x v="2611"/>
    <d v="2017-01-02T22:59:00"/>
  </r>
  <r>
    <x v="0"/>
    <x v="0"/>
    <s v="USD"/>
    <n v="1420773970"/>
    <n v="1418095570"/>
    <b v="1"/>
    <n v="294"/>
    <b v="1"/>
    <s v="technology/space exploration"/>
    <n v="1.7176"/>
    <n v="58.42"/>
    <x v="2"/>
    <x v="31"/>
    <x v="2612"/>
    <d v="2015-01-09T03:26:10"/>
  </r>
  <r>
    <x v="0"/>
    <x v="0"/>
    <s v="USD"/>
    <n v="1348256294"/>
    <n v="1345664294"/>
    <b v="1"/>
    <n v="28"/>
    <b v="1"/>
    <s v="technology/space exploration"/>
    <n v="1.0101"/>
    <n v="270.57"/>
    <x v="2"/>
    <x v="31"/>
    <x v="2613"/>
    <d v="2012-09-21T19:38:14"/>
  </r>
  <r>
    <x v="0"/>
    <x v="0"/>
    <s v="USD"/>
    <n v="1398834000"/>
    <n v="1396371612"/>
    <b v="1"/>
    <n v="100"/>
    <b v="1"/>
    <s v="technology/space exploration"/>
    <n v="1.02"/>
    <n v="107.1"/>
    <x v="2"/>
    <x v="31"/>
    <x v="2614"/>
    <d v="2014-04-30T05:00:00"/>
  </r>
  <r>
    <x v="0"/>
    <x v="1"/>
    <s v="GBP"/>
    <n v="1462017600"/>
    <n v="1458820564"/>
    <b v="0"/>
    <n v="72"/>
    <b v="1"/>
    <s v="technology/space exploration"/>
    <n v="1.6977"/>
    <n v="47.18"/>
    <x v="2"/>
    <x v="31"/>
    <x v="2615"/>
    <d v="2016-04-30T12:00:00"/>
  </r>
  <r>
    <x v="0"/>
    <x v="0"/>
    <s v="USD"/>
    <n v="1440546729"/>
    <n v="1437954729"/>
    <b v="1"/>
    <n v="238"/>
    <b v="1"/>
    <s v="technology/space exploration"/>
    <n v="1.1453"/>
    <n v="120.31"/>
    <x v="2"/>
    <x v="31"/>
    <x v="2616"/>
    <d v="2015-08-25T23:52:09"/>
  </r>
  <r>
    <x v="0"/>
    <x v="0"/>
    <s v="USD"/>
    <n v="1413838751"/>
    <n v="1411246751"/>
    <b v="1"/>
    <n v="159"/>
    <b v="1"/>
    <s v="technology/space exploration"/>
    <n v="8.7759999999999998"/>
    <n v="27.6"/>
    <x v="2"/>
    <x v="31"/>
    <x v="2617"/>
    <d v="2014-10-20T20:59:11"/>
  </r>
  <r>
    <x v="0"/>
    <x v="0"/>
    <s v="USD"/>
    <n v="1449000061"/>
    <n v="1443812461"/>
    <b v="1"/>
    <n v="77"/>
    <b v="1"/>
    <s v="technology/space exploration"/>
    <n v="1.0539000000000001"/>
    <n v="205.3"/>
    <x v="2"/>
    <x v="31"/>
    <x v="2618"/>
    <d v="2015-12-01T20:01:01"/>
  </r>
  <r>
    <x v="0"/>
    <x v="0"/>
    <s v="USD"/>
    <n v="1445598000"/>
    <n v="1443302004"/>
    <b v="1"/>
    <n v="53"/>
    <b v="1"/>
    <s v="technology/space exploration"/>
    <n v="1.8839999999999999"/>
    <n v="35.549999999999997"/>
    <x v="2"/>
    <x v="31"/>
    <x v="2619"/>
    <d v="2015-10-23T11:00:00"/>
  </r>
  <r>
    <x v="0"/>
    <x v="2"/>
    <s v="AUD"/>
    <n v="1444525200"/>
    <n v="1441339242"/>
    <b v="1"/>
    <n v="1251"/>
    <b v="1"/>
    <s v="technology/space exploration"/>
    <n v="1.4365000000000001"/>
    <n v="74.64"/>
    <x v="2"/>
    <x v="31"/>
    <x v="2620"/>
    <d v="2015-10-11T01:00:00"/>
  </r>
  <r>
    <x v="0"/>
    <x v="0"/>
    <s v="USD"/>
    <n v="1432230988"/>
    <n v="1429638988"/>
    <b v="1"/>
    <n v="465"/>
    <b v="1"/>
    <s v="technology/space exploration"/>
    <n v="1.4588000000000001"/>
    <n v="47.06"/>
    <x v="2"/>
    <x v="31"/>
    <x v="2621"/>
    <d v="2015-05-21T17:56:28"/>
  </r>
  <r>
    <x v="0"/>
    <x v="13"/>
    <s v="EUR"/>
    <n v="1483120216"/>
    <n v="1479232216"/>
    <b v="0"/>
    <n v="74"/>
    <b v="1"/>
    <s v="technology/space exploration"/>
    <n v="1.3118000000000001"/>
    <n v="26.59"/>
    <x v="2"/>
    <x v="31"/>
    <x v="2622"/>
    <d v="2016-12-30T17:50:16"/>
  </r>
  <r>
    <x v="0"/>
    <x v="0"/>
    <s v="USD"/>
    <n v="1480658966"/>
    <n v="1479449366"/>
    <b v="0"/>
    <n v="62"/>
    <b v="1"/>
    <s v="technology/space exploration"/>
    <n v="1.1399999999999999"/>
    <n v="36.770000000000003"/>
    <x v="2"/>
    <x v="31"/>
    <x v="2623"/>
    <d v="2016-12-02T06:09:26"/>
  </r>
  <r>
    <x v="0"/>
    <x v="0"/>
    <s v="USD"/>
    <n v="1347530822"/>
    <n v="1345716422"/>
    <b v="0"/>
    <n v="3468"/>
    <b v="1"/>
    <s v="technology/space exploration"/>
    <n v="13.7942"/>
    <n v="31.82"/>
    <x v="2"/>
    <x v="31"/>
    <x v="2624"/>
    <d v="2012-09-13T10:07:02"/>
  </r>
  <r>
    <x v="0"/>
    <x v="12"/>
    <s v="EUR"/>
    <n v="1478723208"/>
    <n v="1476559608"/>
    <b v="0"/>
    <n v="52"/>
    <b v="1"/>
    <s v="technology/space exploration"/>
    <n v="9.56"/>
    <n v="27.58"/>
    <x v="2"/>
    <x v="31"/>
    <x v="2625"/>
    <d v="2016-11-09T20:26:48"/>
  </r>
  <r>
    <x v="0"/>
    <x v="0"/>
    <s v="USD"/>
    <n v="1433343869"/>
    <n v="1430751869"/>
    <b v="0"/>
    <n v="50"/>
    <b v="1"/>
    <s v="technology/space exploration"/>
    <n v="1.1200000000000001"/>
    <n v="56"/>
    <x v="2"/>
    <x v="31"/>
    <x v="2626"/>
    <d v="2015-06-03T15:04:29"/>
  </r>
  <r>
    <x v="0"/>
    <x v="0"/>
    <s v="USD"/>
    <n v="1448571261"/>
    <n v="1445975661"/>
    <b v="0"/>
    <n v="45"/>
    <b v="1"/>
    <s v="technology/space exploration"/>
    <n v="6.4667000000000003"/>
    <n v="21.56"/>
    <x v="2"/>
    <x v="31"/>
    <x v="2627"/>
    <d v="2015-11-26T20:54:21"/>
  </r>
  <r>
    <x v="0"/>
    <x v="0"/>
    <s v="USD"/>
    <n v="1417389067"/>
    <n v="1415661067"/>
    <b v="0"/>
    <n v="21"/>
    <b v="1"/>
    <s v="technology/space exploration"/>
    <n v="1.1036999999999999"/>
    <n v="44.1"/>
    <x v="2"/>
    <x v="31"/>
    <x v="2628"/>
    <d v="2014-11-30T23:11:07"/>
  </r>
  <r>
    <x v="0"/>
    <x v="1"/>
    <s v="GBP"/>
    <n v="1431608122"/>
    <n v="1429016122"/>
    <b v="0"/>
    <n v="100"/>
    <b v="1"/>
    <s v="technology/space exploration"/>
    <n v="1.2774000000000001"/>
    <n v="63.87"/>
    <x v="2"/>
    <x v="31"/>
    <x v="2629"/>
    <d v="2015-05-14T12:55:22"/>
  </r>
  <r>
    <x v="0"/>
    <x v="2"/>
    <s v="AUD"/>
    <n v="1467280800"/>
    <n v="1464921112"/>
    <b v="0"/>
    <n v="81"/>
    <b v="1"/>
    <s v="technology/space exploration"/>
    <n v="1.579"/>
    <n v="38.99"/>
    <x v="2"/>
    <x v="31"/>
    <x v="2630"/>
    <d v="2016-06-30T10:00:00"/>
  </r>
  <r>
    <x v="0"/>
    <x v="0"/>
    <s v="USD"/>
    <n v="1440907427"/>
    <n v="1438488227"/>
    <b v="0"/>
    <n v="286"/>
    <b v="1"/>
    <s v="technology/space exploration"/>
    <n v="1.1467000000000001"/>
    <n v="80.19"/>
    <x v="2"/>
    <x v="31"/>
    <x v="2631"/>
    <d v="2015-08-30T04:03:47"/>
  </r>
  <r>
    <x v="0"/>
    <x v="0"/>
    <s v="USD"/>
    <n v="1464485339"/>
    <n v="1462325339"/>
    <b v="0"/>
    <n v="42"/>
    <b v="1"/>
    <s v="technology/space exploration"/>
    <n v="1.3701000000000001"/>
    <n v="34.9"/>
    <x v="2"/>
    <x v="31"/>
    <x v="2632"/>
    <d v="2016-05-29T01:28:59"/>
  </r>
  <r>
    <x v="0"/>
    <x v="0"/>
    <s v="USD"/>
    <n v="1393542000"/>
    <n v="1390938332"/>
    <b v="0"/>
    <n v="199"/>
    <b v="1"/>
    <s v="technology/space exploration"/>
    <n v="3.5461999999999998"/>
    <n v="89.1"/>
    <x v="2"/>
    <x v="31"/>
    <x v="2633"/>
    <d v="2014-02-27T23:00:00"/>
  </r>
  <r>
    <x v="0"/>
    <x v="0"/>
    <s v="USD"/>
    <n v="1475163921"/>
    <n v="1472571921"/>
    <b v="0"/>
    <n v="25"/>
    <b v="1"/>
    <s v="technology/space exploration"/>
    <n v="1.0602"/>
    <n v="39.44"/>
    <x v="2"/>
    <x v="31"/>
    <x v="2634"/>
    <d v="2016-09-29T15:45:21"/>
  </r>
  <r>
    <x v="0"/>
    <x v="5"/>
    <s v="CAD"/>
    <n v="1425937761"/>
    <n v="1422917361"/>
    <b v="0"/>
    <n v="84"/>
    <b v="1"/>
    <s v="technology/space exploration"/>
    <n v="1"/>
    <n v="136.9"/>
    <x v="2"/>
    <x v="31"/>
    <x v="2635"/>
    <d v="2015-03-09T21:49:21"/>
  </r>
  <r>
    <x v="0"/>
    <x v="0"/>
    <s v="USD"/>
    <n v="1476579600"/>
    <n v="1474641914"/>
    <b v="0"/>
    <n v="50"/>
    <b v="1"/>
    <s v="technology/space exploration"/>
    <n v="1.873"/>
    <n v="37.46"/>
    <x v="2"/>
    <x v="31"/>
    <x v="2636"/>
    <d v="2016-10-16T01:00:00"/>
  </r>
  <r>
    <x v="0"/>
    <x v="0"/>
    <s v="USD"/>
    <n v="1476277875"/>
    <n v="1474895475"/>
    <b v="0"/>
    <n v="26"/>
    <b v="1"/>
    <s v="technology/space exploration"/>
    <n v="1.6619999999999999"/>
    <n v="31.96"/>
    <x v="2"/>
    <x v="31"/>
    <x v="2637"/>
    <d v="2016-10-12T13:11:15"/>
  </r>
  <r>
    <x v="0"/>
    <x v="0"/>
    <s v="USD"/>
    <n v="1421358895"/>
    <n v="1418766895"/>
    <b v="0"/>
    <n v="14"/>
    <b v="1"/>
    <s v="technology/space exploration"/>
    <n v="1.0173000000000001"/>
    <n v="25.21"/>
    <x v="2"/>
    <x v="31"/>
    <x v="2638"/>
    <d v="2015-01-15T21:54:55"/>
  </r>
  <r>
    <x v="0"/>
    <x v="1"/>
    <s v="GBP"/>
    <n v="1424378748"/>
    <n v="1421786748"/>
    <b v="0"/>
    <n v="49"/>
    <b v="1"/>
    <s v="technology/space exploration"/>
    <n v="1.64"/>
    <n v="10.039999999999999"/>
    <x v="2"/>
    <x v="31"/>
    <x v="2639"/>
    <d v="2015-02-19T20:45:48"/>
  </r>
  <r>
    <x v="0"/>
    <x v="0"/>
    <s v="USD"/>
    <n v="1433735474"/>
    <n v="1428551474"/>
    <b v="0"/>
    <n v="69"/>
    <b v="1"/>
    <s v="technology/space exploration"/>
    <n v="1.0567"/>
    <n v="45.94"/>
    <x v="2"/>
    <x v="31"/>
    <x v="2640"/>
    <d v="2015-06-08T03:51:14"/>
  </r>
  <r>
    <x v="2"/>
    <x v="0"/>
    <s v="USD"/>
    <n v="1410811740"/>
    <n v="1409341863"/>
    <b v="0"/>
    <n v="1"/>
    <b v="0"/>
    <s v="technology/space exploration"/>
    <n v="0.01"/>
    <n v="15"/>
    <x v="2"/>
    <x v="31"/>
    <x v="2641"/>
    <d v="2014-09-15T20:09:00"/>
  </r>
  <r>
    <x v="2"/>
    <x v="12"/>
    <s v="EUR"/>
    <n v="1468565820"/>
    <n v="1465970108"/>
    <b v="0"/>
    <n v="0"/>
    <b v="0"/>
    <s v="technology/space exploration"/>
    <n v="0"/>
    <n v="0"/>
    <x v="2"/>
    <x v="31"/>
    <x v="2642"/>
    <d v="2016-07-15T06:57:00"/>
  </r>
  <r>
    <x v="1"/>
    <x v="0"/>
    <s v="USD"/>
    <n v="1482307140"/>
    <n v="1479218315"/>
    <b v="1"/>
    <n v="1501"/>
    <b v="0"/>
    <s v="technology/space exploration"/>
    <n v="0.33560000000000001"/>
    <n v="223.58"/>
    <x v="2"/>
    <x v="31"/>
    <x v="2643"/>
    <d v="2016-12-21T07:59:00"/>
  </r>
  <r>
    <x v="1"/>
    <x v="0"/>
    <s v="USD"/>
    <n v="1489172435"/>
    <n v="1486580435"/>
    <b v="1"/>
    <n v="52"/>
    <b v="0"/>
    <s v="technology/space exploration"/>
    <n v="2.0500000000000001E-2"/>
    <n v="39.479999999999997"/>
    <x v="2"/>
    <x v="31"/>
    <x v="2644"/>
    <d v="2017-03-10T19:00:35"/>
  </r>
  <r>
    <x v="1"/>
    <x v="2"/>
    <s v="AUD"/>
    <n v="1415481203"/>
    <n v="1412885603"/>
    <b v="1"/>
    <n v="23"/>
    <b v="0"/>
    <s v="technology/space exploration"/>
    <n v="0.105"/>
    <n v="91.3"/>
    <x v="2"/>
    <x v="31"/>
    <x v="2645"/>
    <d v="2014-11-08T21:13:23"/>
  </r>
  <r>
    <x v="1"/>
    <x v="0"/>
    <s v="USD"/>
    <n v="1441783869"/>
    <n v="1439191869"/>
    <b v="1"/>
    <n v="535"/>
    <b v="0"/>
    <s v="technology/space exploration"/>
    <n v="8.4199999999999997E-2"/>
    <n v="78.67"/>
    <x v="2"/>
    <x v="31"/>
    <x v="2646"/>
    <d v="2015-09-09T07:31:09"/>
  </r>
  <r>
    <x v="1"/>
    <x v="5"/>
    <s v="CAD"/>
    <n v="1439533019"/>
    <n v="1436941019"/>
    <b v="0"/>
    <n v="3"/>
    <b v="0"/>
    <s v="technology/space exploration"/>
    <n v="1.44E-2"/>
    <n v="12"/>
    <x v="2"/>
    <x v="31"/>
    <x v="2647"/>
    <d v="2015-08-14T06:16:59"/>
  </r>
  <r>
    <x v="1"/>
    <x v="0"/>
    <s v="USD"/>
    <n v="1457543360"/>
    <n v="1454951360"/>
    <b v="0"/>
    <n v="6"/>
    <b v="0"/>
    <s v="technology/space exploration"/>
    <n v="8.8000000000000005E-3"/>
    <n v="17.670000000000002"/>
    <x v="2"/>
    <x v="31"/>
    <x v="2648"/>
    <d v="2016-03-09T17:09:20"/>
  </r>
  <r>
    <x v="1"/>
    <x v="0"/>
    <s v="USD"/>
    <n v="1454370941"/>
    <n v="1449186941"/>
    <b v="0"/>
    <n v="3"/>
    <b v="0"/>
    <s v="technology/space exploration"/>
    <n v="1E-3"/>
    <n v="41.33"/>
    <x v="2"/>
    <x v="31"/>
    <x v="2649"/>
    <d v="2016-02-01T23:55:41"/>
  </r>
  <r>
    <x v="1"/>
    <x v="0"/>
    <s v="USD"/>
    <n v="1482332343"/>
    <n v="1479740343"/>
    <b v="0"/>
    <n v="5"/>
    <b v="0"/>
    <s v="technology/space exploration"/>
    <n v="6.0000000000000001E-3"/>
    <n v="71.599999999999994"/>
    <x v="2"/>
    <x v="31"/>
    <x v="2650"/>
    <d v="2016-12-21T14:59:03"/>
  </r>
  <r>
    <x v="1"/>
    <x v="0"/>
    <s v="USD"/>
    <n v="1450380009"/>
    <n v="1447960809"/>
    <b v="0"/>
    <n v="17"/>
    <b v="0"/>
    <s v="technology/space exploration"/>
    <n v="1.8700000000000001E-2"/>
    <n v="307.82"/>
    <x v="2"/>
    <x v="31"/>
    <x v="2651"/>
    <d v="2015-12-17T19:20:09"/>
  </r>
  <r>
    <x v="1"/>
    <x v="2"/>
    <s v="AUD"/>
    <n v="1418183325"/>
    <n v="1415591325"/>
    <b v="0"/>
    <n v="11"/>
    <b v="0"/>
    <s v="technology/space exploration"/>
    <n v="8.8999999999999999E-3"/>
    <n v="80.45"/>
    <x v="2"/>
    <x v="31"/>
    <x v="2652"/>
    <d v="2014-12-10T03:48:45"/>
  </r>
  <r>
    <x v="1"/>
    <x v="0"/>
    <s v="USD"/>
    <n v="1402632000"/>
    <n v="1399909127"/>
    <b v="0"/>
    <n v="70"/>
    <b v="0"/>
    <s v="technology/space exploration"/>
    <n v="0.1152"/>
    <n v="83.94"/>
    <x v="2"/>
    <x v="31"/>
    <x v="2653"/>
    <d v="2014-06-13T04:00:00"/>
  </r>
  <r>
    <x v="1"/>
    <x v="0"/>
    <s v="USD"/>
    <n v="1429622726"/>
    <n v="1424442326"/>
    <b v="0"/>
    <n v="6"/>
    <b v="0"/>
    <s v="technology/space exploration"/>
    <n v="5.0000000000000001E-4"/>
    <n v="8.5"/>
    <x v="2"/>
    <x v="31"/>
    <x v="2654"/>
    <d v="2015-04-21T13:25:26"/>
  </r>
  <r>
    <x v="1"/>
    <x v="0"/>
    <s v="USD"/>
    <n v="1455048000"/>
    <n v="1452631647"/>
    <b v="0"/>
    <n v="43"/>
    <b v="0"/>
    <s v="technology/space exploration"/>
    <n v="0.21029999999999999"/>
    <n v="73.37"/>
    <x v="2"/>
    <x v="31"/>
    <x v="2655"/>
    <d v="2016-02-09T20:00:00"/>
  </r>
  <r>
    <x v="1"/>
    <x v="0"/>
    <s v="USD"/>
    <n v="1489345200"/>
    <n v="1485966688"/>
    <b v="0"/>
    <n v="152"/>
    <b v="0"/>
    <s v="technology/space exploration"/>
    <n v="0.1144"/>
    <n v="112.86"/>
    <x v="2"/>
    <x v="31"/>
    <x v="2656"/>
    <d v="2017-03-12T19:00:00"/>
  </r>
  <r>
    <x v="1"/>
    <x v="0"/>
    <s v="USD"/>
    <n v="1470187800"/>
    <n v="1467325053"/>
    <b v="0"/>
    <n v="59"/>
    <b v="0"/>
    <s v="technology/space exploration"/>
    <n v="0.18740000000000001"/>
    <n v="95.28"/>
    <x v="2"/>
    <x v="31"/>
    <x v="2657"/>
    <d v="2016-08-03T01:30:00"/>
  </r>
  <r>
    <x v="1"/>
    <x v="0"/>
    <s v="USD"/>
    <n v="1469913194"/>
    <n v="1467321194"/>
    <b v="0"/>
    <n v="4"/>
    <b v="0"/>
    <s v="technology/space exploration"/>
    <n v="8.9999999999999998E-4"/>
    <n v="22.75"/>
    <x v="2"/>
    <x v="31"/>
    <x v="2658"/>
    <d v="2016-07-30T21:13:14"/>
  </r>
  <r>
    <x v="1"/>
    <x v="0"/>
    <s v="USD"/>
    <n v="1429321210"/>
    <n v="1426729210"/>
    <b v="0"/>
    <n v="10"/>
    <b v="0"/>
    <s v="technology/space exploration"/>
    <n v="2.7199999999999998E-2"/>
    <n v="133.30000000000001"/>
    <x v="2"/>
    <x v="31"/>
    <x v="2659"/>
    <d v="2015-04-18T01:40:10"/>
  </r>
  <r>
    <x v="1"/>
    <x v="0"/>
    <s v="USD"/>
    <n v="1448388418"/>
    <n v="1443200818"/>
    <b v="0"/>
    <n v="5"/>
    <b v="0"/>
    <s v="technology/space exploration"/>
    <n v="1E-3"/>
    <n v="3.8"/>
    <x v="2"/>
    <x v="31"/>
    <x v="2660"/>
    <d v="2015-11-24T18:06:58"/>
  </r>
  <r>
    <x v="0"/>
    <x v="0"/>
    <s v="USD"/>
    <n v="1382742010"/>
    <n v="1380150010"/>
    <b v="0"/>
    <n v="60"/>
    <b v="1"/>
    <s v="technology/makerspaces"/>
    <n v="1.0289999999999999"/>
    <n v="85.75"/>
    <x v="2"/>
    <x v="32"/>
    <x v="2661"/>
    <d v="2013-10-25T23:00:10"/>
  </r>
  <r>
    <x v="0"/>
    <x v="0"/>
    <s v="USD"/>
    <n v="1440179713"/>
    <n v="1437587713"/>
    <b v="0"/>
    <n v="80"/>
    <b v="1"/>
    <s v="technology/makerspaces"/>
    <n v="1.0680000000000001"/>
    <n v="267"/>
    <x v="2"/>
    <x v="32"/>
    <x v="2662"/>
    <d v="2015-08-21T17:55:13"/>
  </r>
  <r>
    <x v="0"/>
    <x v="5"/>
    <s v="CAD"/>
    <n v="1441378800"/>
    <n v="1438873007"/>
    <b v="0"/>
    <n v="56"/>
    <b v="1"/>
    <s v="technology/makerspaces"/>
    <n v="1.046"/>
    <n v="373.56"/>
    <x v="2"/>
    <x v="32"/>
    <x v="2663"/>
    <d v="2015-09-04T15:00:00"/>
  </r>
  <r>
    <x v="0"/>
    <x v="0"/>
    <s v="USD"/>
    <n v="1449644340"/>
    <n v="1446683797"/>
    <b v="0"/>
    <n v="104"/>
    <b v="1"/>
    <s v="technology/makerspaces"/>
    <n v="1.0343"/>
    <n v="174.04"/>
    <x v="2"/>
    <x v="32"/>
    <x v="2664"/>
    <d v="2015-12-09T06:59:00"/>
  </r>
  <r>
    <x v="0"/>
    <x v="0"/>
    <s v="USD"/>
    <n v="1430774974"/>
    <n v="1426886974"/>
    <b v="0"/>
    <n v="46"/>
    <b v="1"/>
    <s v="technology/makerspaces"/>
    <n v="1.2314000000000001"/>
    <n v="93.7"/>
    <x v="2"/>
    <x v="32"/>
    <x v="2665"/>
    <d v="2015-05-04T21:29:34"/>
  </r>
  <r>
    <x v="0"/>
    <x v="0"/>
    <s v="USD"/>
    <n v="1443214800"/>
    <n v="1440008439"/>
    <b v="0"/>
    <n v="206"/>
    <b v="1"/>
    <s v="technology/makerspaces"/>
    <n v="1.593"/>
    <n v="77.33"/>
    <x v="2"/>
    <x v="32"/>
    <x v="2666"/>
    <d v="2015-09-25T21:00:00"/>
  </r>
  <r>
    <x v="0"/>
    <x v="0"/>
    <s v="USD"/>
    <n v="1455142416"/>
    <n v="1452550416"/>
    <b v="0"/>
    <n v="18"/>
    <b v="1"/>
    <s v="technology/makerspaces"/>
    <n v="1.1067"/>
    <n v="92.22"/>
    <x v="2"/>
    <x v="32"/>
    <x v="2667"/>
    <d v="2016-02-10T22:13:36"/>
  </r>
  <r>
    <x v="0"/>
    <x v="5"/>
    <s v="CAD"/>
    <n v="1447079520"/>
    <n v="1443449265"/>
    <b v="0"/>
    <n v="28"/>
    <b v="1"/>
    <s v="technology/makerspaces"/>
    <n v="1.7070000000000001"/>
    <n v="60.96"/>
    <x v="2"/>
    <x v="32"/>
    <x v="2668"/>
    <d v="2015-11-09T14:32:00"/>
  </r>
  <r>
    <x v="0"/>
    <x v="0"/>
    <s v="USD"/>
    <n v="1452387096"/>
    <n v="1447203096"/>
    <b v="0"/>
    <n v="11"/>
    <b v="1"/>
    <s v="technology/makerspaces"/>
    <n v="1.2513000000000001"/>
    <n v="91"/>
    <x v="2"/>
    <x v="32"/>
    <x v="2669"/>
    <d v="2016-01-10T00:51:36"/>
  </r>
  <r>
    <x v="2"/>
    <x v="2"/>
    <s v="AUD"/>
    <n v="1406593780"/>
    <n v="1404174580"/>
    <b v="1"/>
    <n v="60"/>
    <b v="0"/>
    <s v="technology/makerspaces"/>
    <n v="6.4199999999999993E-2"/>
    <n v="41.58"/>
    <x v="2"/>
    <x v="32"/>
    <x v="2670"/>
    <d v="2014-07-29T00:29:40"/>
  </r>
  <r>
    <x v="2"/>
    <x v="0"/>
    <s v="USD"/>
    <n v="1419017880"/>
    <n v="1416419916"/>
    <b v="1"/>
    <n v="84"/>
    <b v="0"/>
    <s v="technology/makerspaces"/>
    <n v="0.1134"/>
    <n v="33.76"/>
    <x v="2"/>
    <x v="32"/>
    <x v="2671"/>
    <d v="2014-12-19T19:38:00"/>
  </r>
  <r>
    <x v="2"/>
    <x v="0"/>
    <s v="USD"/>
    <n v="1451282400"/>
    <n v="1449436390"/>
    <b v="1"/>
    <n v="47"/>
    <b v="0"/>
    <s v="technology/makerspaces"/>
    <n v="0.33189999999999997"/>
    <n v="70.62"/>
    <x v="2"/>
    <x v="32"/>
    <x v="2672"/>
    <d v="2015-12-28T06:00:00"/>
  </r>
  <r>
    <x v="2"/>
    <x v="0"/>
    <s v="USD"/>
    <n v="1414622700"/>
    <n v="1412081999"/>
    <b v="1"/>
    <n v="66"/>
    <b v="0"/>
    <s v="technology/makerspaces"/>
    <n v="0.27579999999999999"/>
    <n v="167.15"/>
    <x v="2"/>
    <x v="32"/>
    <x v="2673"/>
    <d v="2014-10-29T22:45:00"/>
  </r>
  <r>
    <x v="2"/>
    <x v="0"/>
    <s v="USD"/>
    <n v="1467694740"/>
    <n v="1465398670"/>
    <b v="1"/>
    <n v="171"/>
    <b v="0"/>
    <s v="technology/makerspaces"/>
    <n v="0.62839999999999996"/>
    <n v="128.62"/>
    <x v="2"/>
    <x v="32"/>
    <x v="2674"/>
    <d v="2016-07-05T04:59:00"/>
  </r>
  <r>
    <x v="2"/>
    <x v="0"/>
    <s v="USD"/>
    <n v="1415655289"/>
    <n v="1413059689"/>
    <b v="1"/>
    <n v="29"/>
    <b v="0"/>
    <s v="technology/makerspaces"/>
    <n v="7.5899999999999995E-2"/>
    <n v="65.41"/>
    <x v="2"/>
    <x v="32"/>
    <x v="2675"/>
    <d v="2014-11-10T21:34:49"/>
  </r>
  <r>
    <x v="2"/>
    <x v="5"/>
    <s v="CAD"/>
    <n v="1463929174"/>
    <n v="1461337174"/>
    <b v="0"/>
    <n v="9"/>
    <b v="0"/>
    <s v="technology/makerspaces"/>
    <n v="0.50380000000000003"/>
    <n v="117.56"/>
    <x v="2"/>
    <x v="32"/>
    <x v="2676"/>
    <d v="2016-05-22T14:59:34"/>
  </r>
  <r>
    <x v="2"/>
    <x v="0"/>
    <s v="USD"/>
    <n v="1404348143"/>
    <n v="1401756143"/>
    <b v="0"/>
    <n v="27"/>
    <b v="0"/>
    <s v="technology/makerspaces"/>
    <n v="0.17510000000000001"/>
    <n v="126.48"/>
    <x v="2"/>
    <x v="32"/>
    <x v="2677"/>
    <d v="2014-07-03T00:42:23"/>
  </r>
  <r>
    <x v="2"/>
    <x v="3"/>
    <s v="EUR"/>
    <n v="1443121765"/>
    <n v="1440529765"/>
    <b v="0"/>
    <n v="2"/>
    <b v="0"/>
    <s v="technology/makerspaces"/>
    <n v="1E-4"/>
    <n v="550"/>
    <x v="2"/>
    <x v="32"/>
    <x v="2678"/>
    <d v="2015-09-24T19:09:25"/>
  </r>
  <r>
    <x v="2"/>
    <x v="0"/>
    <s v="USD"/>
    <n v="1425081694"/>
    <n v="1422489694"/>
    <b v="0"/>
    <n v="3"/>
    <b v="0"/>
    <s v="technology/makerspaces"/>
    <n v="3.3E-3"/>
    <n v="44"/>
    <x v="2"/>
    <x v="32"/>
    <x v="2679"/>
    <d v="2015-02-28T00:01:34"/>
  </r>
  <r>
    <x v="2"/>
    <x v="3"/>
    <s v="EUR"/>
    <n v="1459915491"/>
    <n v="1457327091"/>
    <b v="0"/>
    <n v="4"/>
    <b v="0"/>
    <s v="technology/makerspaces"/>
    <n v="8.6E-3"/>
    <n v="69"/>
    <x v="2"/>
    <x v="32"/>
    <x v="2680"/>
    <d v="2016-04-06T04:04:51"/>
  </r>
  <r>
    <x v="2"/>
    <x v="0"/>
    <s v="USD"/>
    <n v="1405027750"/>
    <n v="1402867750"/>
    <b v="0"/>
    <n v="2"/>
    <b v="0"/>
    <s v="food/food trucks"/>
    <n v="6.8999999999999999E-3"/>
    <n v="27.5"/>
    <x v="7"/>
    <x v="17"/>
    <x v="2681"/>
    <d v="2014-07-10T21:29:10"/>
  </r>
  <r>
    <x v="2"/>
    <x v="0"/>
    <s v="USD"/>
    <n v="1416635940"/>
    <n v="1413838540"/>
    <b v="0"/>
    <n v="20"/>
    <b v="0"/>
    <s v="food/food trucks"/>
    <n v="0.28299999999999997"/>
    <n v="84.9"/>
    <x v="7"/>
    <x v="17"/>
    <x v="2682"/>
    <d v="2014-11-22T05:59:00"/>
  </r>
  <r>
    <x v="2"/>
    <x v="0"/>
    <s v="USD"/>
    <n v="1425233240"/>
    <n v="1422641240"/>
    <b v="0"/>
    <n v="3"/>
    <b v="0"/>
    <s v="food/food trucks"/>
    <n v="2.3999999999999998E-3"/>
    <n v="12"/>
    <x v="7"/>
    <x v="17"/>
    <x v="2683"/>
    <d v="2015-03-01T18:07:20"/>
  </r>
  <r>
    <x v="2"/>
    <x v="0"/>
    <s v="USD"/>
    <n v="1407621425"/>
    <n v="1404165425"/>
    <b v="0"/>
    <n v="4"/>
    <b v="0"/>
    <s v="food/food trucks"/>
    <n v="1.14E-2"/>
    <n v="200"/>
    <x v="7"/>
    <x v="17"/>
    <x v="2684"/>
    <d v="2014-08-09T21:57:05"/>
  </r>
  <r>
    <x v="2"/>
    <x v="0"/>
    <s v="USD"/>
    <n v="1430149330"/>
    <n v="1424968930"/>
    <b v="0"/>
    <n v="1"/>
    <b v="0"/>
    <s v="food/food trucks"/>
    <n v="2.0000000000000001E-4"/>
    <n v="10"/>
    <x v="7"/>
    <x v="17"/>
    <x v="2685"/>
    <d v="2015-04-27T15:42:10"/>
  </r>
  <r>
    <x v="2"/>
    <x v="0"/>
    <s v="USD"/>
    <n v="1412119423"/>
    <n v="1410391423"/>
    <b v="0"/>
    <n v="0"/>
    <b v="0"/>
    <s v="food/food trucks"/>
    <n v="0"/>
    <n v="0"/>
    <x v="7"/>
    <x v="17"/>
    <x v="2686"/>
    <d v="2014-09-30T23:23:43"/>
  </r>
  <r>
    <x v="2"/>
    <x v="0"/>
    <s v="USD"/>
    <n v="1435591318"/>
    <n v="1432999318"/>
    <b v="0"/>
    <n v="0"/>
    <b v="0"/>
    <s v="food/food trucks"/>
    <n v="0"/>
    <n v="0"/>
    <x v="7"/>
    <x v="17"/>
    <x v="2687"/>
    <d v="2015-06-29T15:21:58"/>
  </r>
  <r>
    <x v="2"/>
    <x v="0"/>
    <s v="USD"/>
    <n v="1424746800"/>
    <n v="1422067870"/>
    <b v="0"/>
    <n v="14"/>
    <b v="0"/>
    <s v="food/food trucks"/>
    <n v="1.5E-3"/>
    <n v="5.29"/>
    <x v="7"/>
    <x v="17"/>
    <x v="2688"/>
    <d v="2015-02-24T03:00:00"/>
  </r>
  <r>
    <x v="2"/>
    <x v="0"/>
    <s v="USD"/>
    <n v="1469919890"/>
    <n v="1467327890"/>
    <b v="0"/>
    <n v="1"/>
    <b v="0"/>
    <s v="food/food trucks"/>
    <n v="0"/>
    <n v="1"/>
    <x v="7"/>
    <x v="17"/>
    <x v="2689"/>
    <d v="2016-07-30T23:04:50"/>
  </r>
  <r>
    <x v="2"/>
    <x v="0"/>
    <s v="USD"/>
    <n v="1433298676"/>
    <n v="1429410676"/>
    <b v="0"/>
    <n v="118"/>
    <b v="0"/>
    <s v="food/food trucks"/>
    <n v="0.10730000000000001"/>
    <n v="72.760000000000005"/>
    <x v="7"/>
    <x v="17"/>
    <x v="2690"/>
    <d v="2015-06-03T02:31:16"/>
  </r>
  <r>
    <x v="2"/>
    <x v="5"/>
    <s v="CAD"/>
    <n v="1431278557"/>
    <n v="1427390557"/>
    <b v="0"/>
    <n v="2"/>
    <b v="0"/>
    <s v="food/food trucks"/>
    <n v="5.0000000000000001E-4"/>
    <n v="17.5"/>
    <x v="7"/>
    <x v="17"/>
    <x v="2691"/>
    <d v="2015-05-10T17:22:37"/>
  </r>
  <r>
    <x v="2"/>
    <x v="0"/>
    <s v="USD"/>
    <n v="1427266860"/>
    <n v="1424678460"/>
    <b v="0"/>
    <n v="1"/>
    <b v="0"/>
    <s v="food/food trucks"/>
    <n v="7.1000000000000004E-3"/>
    <n v="25"/>
    <x v="7"/>
    <x v="17"/>
    <x v="2692"/>
    <d v="2015-03-25T07:01:00"/>
  </r>
  <r>
    <x v="2"/>
    <x v="0"/>
    <s v="USD"/>
    <n v="1407899966"/>
    <n v="1405307966"/>
    <b v="0"/>
    <n v="3"/>
    <b v="0"/>
    <s v="food/food trucks"/>
    <n v="8.0000000000000002E-3"/>
    <n v="13.33"/>
    <x v="7"/>
    <x v="17"/>
    <x v="2693"/>
    <d v="2014-08-13T03:19:26"/>
  </r>
  <r>
    <x v="2"/>
    <x v="0"/>
    <s v="USD"/>
    <n v="1411701739"/>
    <n v="1409109739"/>
    <b v="0"/>
    <n v="1"/>
    <b v="0"/>
    <s v="food/food trucks"/>
    <n v="0"/>
    <n v="1"/>
    <x v="7"/>
    <x v="17"/>
    <x v="2694"/>
    <d v="2014-09-26T03:22:19"/>
  </r>
  <r>
    <x v="2"/>
    <x v="0"/>
    <s v="USD"/>
    <n v="1428981718"/>
    <n v="1423801318"/>
    <b v="0"/>
    <n v="3"/>
    <b v="0"/>
    <s v="food/food trucks"/>
    <n v="4.7000000000000002E-3"/>
    <n v="23.67"/>
    <x v="7"/>
    <x v="17"/>
    <x v="2695"/>
    <d v="2015-04-14T03:21:58"/>
  </r>
  <r>
    <x v="2"/>
    <x v="0"/>
    <s v="USD"/>
    <n v="1419538560"/>
    <n v="1416600960"/>
    <b v="0"/>
    <n v="38"/>
    <b v="0"/>
    <s v="food/food trucks"/>
    <n v="5.6500000000000002E-2"/>
    <n v="89.21"/>
    <x v="7"/>
    <x v="17"/>
    <x v="2696"/>
    <d v="2014-12-25T20:16:00"/>
  </r>
  <r>
    <x v="2"/>
    <x v="0"/>
    <s v="USD"/>
    <n v="1438552800"/>
    <n v="1435876423"/>
    <b v="0"/>
    <n v="52"/>
    <b v="0"/>
    <s v="food/food trucks"/>
    <n v="0.26350000000000001"/>
    <n v="116.56"/>
    <x v="7"/>
    <x v="17"/>
    <x v="2697"/>
    <d v="2015-08-02T22:00:00"/>
  </r>
  <r>
    <x v="2"/>
    <x v="0"/>
    <s v="USD"/>
    <n v="1403904808"/>
    <n v="1401312808"/>
    <b v="0"/>
    <n v="2"/>
    <b v="0"/>
    <s v="food/food trucks"/>
    <n v="3.3E-3"/>
    <n v="13.01"/>
    <x v="7"/>
    <x v="17"/>
    <x v="2698"/>
    <d v="2014-06-27T21:33:28"/>
  </r>
  <r>
    <x v="2"/>
    <x v="5"/>
    <s v="CAD"/>
    <n v="1407533463"/>
    <n v="1404941463"/>
    <b v="0"/>
    <n v="0"/>
    <b v="0"/>
    <s v="food/food trucks"/>
    <n v="0"/>
    <n v="0"/>
    <x v="7"/>
    <x v="17"/>
    <x v="2699"/>
    <d v="2014-08-08T21:31:03"/>
  </r>
  <r>
    <x v="2"/>
    <x v="0"/>
    <s v="USD"/>
    <n v="1411073972"/>
    <n v="1408481972"/>
    <b v="0"/>
    <n v="4"/>
    <b v="0"/>
    <s v="food/food trucks"/>
    <n v="7.0000000000000001E-3"/>
    <n v="17.5"/>
    <x v="7"/>
    <x v="17"/>
    <x v="2700"/>
    <d v="2014-09-18T20:59:32"/>
  </r>
  <r>
    <x v="3"/>
    <x v="17"/>
    <s v="EUR"/>
    <n v="1491586534"/>
    <n v="1488911734"/>
    <b v="0"/>
    <n v="46"/>
    <b v="0"/>
    <s v="theater/spaces"/>
    <n v="0.46179999999999999"/>
    <n v="34.130000000000003"/>
    <x v="1"/>
    <x v="33"/>
    <x v="2701"/>
    <d v="2017-04-07T17:35:34"/>
  </r>
  <r>
    <x v="3"/>
    <x v="0"/>
    <s v="USD"/>
    <n v="1491416077"/>
    <n v="1488827677"/>
    <b v="1"/>
    <n v="26"/>
    <b v="0"/>
    <s v="theater/spaces"/>
    <n v="0.34410000000000002"/>
    <n v="132.35"/>
    <x v="1"/>
    <x v="33"/>
    <x v="2702"/>
    <d v="2017-04-05T18:14:37"/>
  </r>
  <r>
    <x v="3"/>
    <x v="14"/>
    <s v="MXN"/>
    <n v="1490196830"/>
    <n v="1485016430"/>
    <b v="0"/>
    <n v="45"/>
    <b v="0"/>
    <s v="theater/spaces"/>
    <n v="1.0375000000000001"/>
    <n v="922.22"/>
    <x v="1"/>
    <x v="33"/>
    <x v="2703"/>
    <d v="2017-03-22T15:33:50"/>
  </r>
  <r>
    <x v="3"/>
    <x v="0"/>
    <s v="USD"/>
    <n v="1491421314"/>
    <n v="1487709714"/>
    <b v="0"/>
    <n v="7"/>
    <b v="0"/>
    <s v="theater/spaces"/>
    <n v="6.0299999999999999E-2"/>
    <n v="163.57"/>
    <x v="1"/>
    <x v="33"/>
    <x v="2704"/>
    <d v="2017-04-05T19:41:54"/>
  </r>
  <r>
    <x v="3"/>
    <x v="0"/>
    <s v="USD"/>
    <n v="1490389158"/>
    <n v="1486504758"/>
    <b v="0"/>
    <n v="8"/>
    <b v="0"/>
    <s v="theater/spaces"/>
    <n v="0.10539999999999999"/>
    <n v="217.38"/>
    <x v="1"/>
    <x v="33"/>
    <x v="2705"/>
    <d v="2017-03-24T20:59:18"/>
  </r>
  <r>
    <x v="0"/>
    <x v="0"/>
    <s v="USD"/>
    <n v="1413442740"/>
    <n v="1410937483"/>
    <b v="1"/>
    <n v="263"/>
    <b v="1"/>
    <s v="theater/spaces"/>
    <n v="1.123"/>
    <n v="149.44"/>
    <x v="1"/>
    <x v="33"/>
    <x v="2706"/>
    <d v="2014-10-16T06:59:00"/>
  </r>
  <r>
    <x v="0"/>
    <x v="0"/>
    <s v="USD"/>
    <n v="1369637940"/>
    <n v="1367088443"/>
    <b v="1"/>
    <n v="394"/>
    <b v="1"/>
    <s v="theater/spaces"/>
    <n v="3.5084"/>
    <n v="71.239999999999995"/>
    <x v="1"/>
    <x v="33"/>
    <x v="2707"/>
    <d v="2013-05-27T06:59:00"/>
  </r>
  <r>
    <x v="0"/>
    <x v="1"/>
    <s v="GBP"/>
    <n v="1469119526"/>
    <n v="1463935526"/>
    <b v="1"/>
    <n v="1049"/>
    <b v="1"/>
    <s v="theater/spaces"/>
    <n v="2.3321999999999998"/>
    <n v="44.46"/>
    <x v="1"/>
    <x v="33"/>
    <x v="2708"/>
    <d v="2016-07-21T16:45:26"/>
  </r>
  <r>
    <x v="0"/>
    <x v="0"/>
    <s v="USD"/>
    <n v="1475553540"/>
    <n v="1472528141"/>
    <b v="1"/>
    <n v="308"/>
    <b v="1"/>
    <s v="theater/spaces"/>
    <n v="1.0161"/>
    <n v="164.94"/>
    <x v="1"/>
    <x v="33"/>
    <x v="2709"/>
    <d v="2016-10-04T03:59:00"/>
  </r>
  <r>
    <x v="0"/>
    <x v="0"/>
    <s v="USD"/>
    <n v="1407549600"/>
    <n v="1404797428"/>
    <b v="1"/>
    <n v="1088"/>
    <b v="1"/>
    <s v="theater/spaces"/>
    <n v="1.5389999999999999"/>
    <n v="84.87"/>
    <x v="1"/>
    <x v="33"/>
    <x v="2710"/>
    <d v="2014-08-09T02:00:00"/>
  </r>
  <r>
    <x v="0"/>
    <x v="1"/>
    <s v="GBP"/>
    <n v="1403301660"/>
    <n v="1400694790"/>
    <b v="1"/>
    <n v="73"/>
    <b v="1"/>
    <s v="theater/spaces"/>
    <n v="1.0072000000000001"/>
    <n v="53.95"/>
    <x v="1"/>
    <x v="33"/>
    <x v="2711"/>
    <d v="2014-06-20T22:01:00"/>
  </r>
  <r>
    <x v="0"/>
    <x v="0"/>
    <s v="USD"/>
    <n v="1373738400"/>
    <n v="1370568560"/>
    <b v="1"/>
    <n v="143"/>
    <b v="1"/>
    <s v="theater/spaces"/>
    <n v="1.3138000000000001"/>
    <n v="50.53"/>
    <x v="1"/>
    <x v="33"/>
    <x v="2712"/>
    <d v="2013-07-13T18:00:00"/>
  </r>
  <r>
    <x v="0"/>
    <x v="0"/>
    <s v="USD"/>
    <n v="1450971684"/>
    <n v="1447515684"/>
    <b v="1"/>
    <n v="1420"/>
    <b v="1"/>
    <s v="theater/spaces"/>
    <n v="1.0224"/>
    <n v="108"/>
    <x v="1"/>
    <x v="33"/>
    <x v="2713"/>
    <d v="2015-12-24T15:41:24"/>
  </r>
  <r>
    <x v="0"/>
    <x v="0"/>
    <s v="USD"/>
    <n v="1476486000"/>
    <n v="1474040596"/>
    <b v="1"/>
    <n v="305"/>
    <b v="1"/>
    <s v="theater/spaces"/>
    <n v="1.1636"/>
    <n v="95.37"/>
    <x v="1"/>
    <x v="33"/>
    <x v="2714"/>
    <d v="2016-10-14T23:00:00"/>
  </r>
  <r>
    <x v="0"/>
    <x v="0"/>
    <s v="USD"/>
    <n v="1456047228"/>
    <n v="1453109628"/>
    <b v="1"/>
    <n v="551"/>
    <b v="1"/>
    <s v="theater/spaces"/>
    <n v="2.6461999999999999"/>
    <n v="57.63"/>
    <x v="1"/>
    <x v="33"/>
    <x v="2715"/>
    <d v="2016-02-21T09:33:48"/>
  </r>
  <r>
    <x v="0"/>
    <x v="12"/>
    <s v="EUR"/>
    <n v="1444291193"/>
    <n v="1441699193"/>
    <b v="1"/>
    <n v="187"/>
    <b v="1"/>
    <s v="theater/spaces"/>
    <n v="1.1998"/>
    <n v="64.16"/>
    <x v="1"/>
    <x v="33"/>
    <x v="2716"/>
    <d v="2015-10-08T07:59:53"/>
  </r>
  <r>
    <x v="0"/>
    <x v="0"/>
    <s v="USD"/>
    <n v="1417906649"/>
    <n v="1414015049"/>
    <b v="1"/>
    <n v="325"/>
    <b v="1"/>
    <s v="theater/spaces"/>
    <n v="1.2010000000000001"/>
    <n v="92.39"/>
    <x v="1"/>
    <x v="33"/>
    <x v="2717"/>
    <d v="2014-12-06T22:57:29"/>
  </r>
  <r>
    <x v="0"/>
    <x v="0"/>
    <s v="USD"/>
    <n v="1462316400"/>
    <n v="1459865945"/>
    <b v="1"/>
    <n v="148"/>
    <b v="1"/>
    <s v="theater/spaces"/>
    <n v="1.0358000000000001"/>
    <n v="125.98"/>
    <x v="1"/>
    <x v="33"/>
    <x v="2718"/>
    <d v="2016-05-03T23:00:00"/>
  </r>
  <r>
    <x v="0"/>
    <x v="0"/>
    <s v="USD"/>
    <n v="1460936694"/>
    <n v="1455756294"/>
    <b v="0"/>
    <n v="69"/>
    <b v="1"/>
    <s v="theater/spaces"/>
    <n v="1.0883"/>
    <n v="94.64"/>
    <x v="1"/>
    <x v="33"/>
    <x v="2719"/>
    <d v="2016-04-17T23:44:54"/>
  </r>
  <r>
    <x v="0"/>
    <x v="0"/>
    <s v="USD"/>
    <n v="1478866253"/>
    <n v="1476270653"/>
    <b v="0"/>
    <n v="173"/>
    <b v="1"/>
    <s v="theater/spaces"/>
    <n v="1.1812"/>
    <n v="170.7"/>
    <x v="1"/>
    <x v="33"/>
    <x v="2720"/>
    <d v="2016-11-11T12:10:53"/>
  </r>
  <r>
    <x v="0"/>
    <x v="1"/>
    <s v="GBP"/>
    <n v="1378494000"/>
    <n v="1375880598"/>
    <b v="0"/>
    <n v="269"/>
    <b v="1"/>
    <s v="technology/hardware"/>
    <n v="14.62"/>
    <n v="40.76"/>
    <x v="2"/>
    <x v="27"/>
    <x v="2721"/>
    <d v="2013-09-06T19:00:00"/>
  </r>
  <r>
    <x v="0"/>
    <x v="0"/>
    <s v="USD"/>
    <n v="1485722053"/>
    <n v="1480538053"/>
    <b v="0"/>
    <n v="185"/>
    <b v="1"/>
    <s v="technology/hardware"/>
    <n v="2.5253999999999999"/>
    <n v="68.25"/>
    <x v="2"/>
    <x v="27"/>
    <x v="2722"/>
    <d v="2017-01-29T20:34:13"/>
  </r>
  <r>
    <x v="0"/>
    <x v="0"/>
    <s v="USD"/>
    <n v="1420060088"/>
    <n v="1414872488"/>
    <b v="0"/>
    <n v="176"/>
    <b v="1"/>
    <s v="technology/hardware"/>
    <n v="1.4005000000000001"/>
    <n v="95.49"/>
    <x v="2"/>
    <x v="27"/>
    <x v="2723"/>
    <d v="2014-12-31T21:08:08"/>
  </r>
  <r>
    <x v="0"/>
    <x v="1"/>
    <s v="GBP"/>
    <n v="1439625059"/>
    <n v="1436860259"/>
    <b v="0"/>
    <n v="1019"/>
    <b v="1"/>
    <s v="technology/hardware"/>
    <n v="2.9687999999999999"/>
    <n v="7.19"/>
    <x v="2"/>
    <x v="27"/>
    <x v="2724"/>
    <d v="2015-08-15T07:50:59"/>
  </r>
  <r>
    <x v="0"/>
    <x v="5"/>
    <s v="CAD"/>
    <n v="1488390735"/>
    <n v="1484070735"/>
    <b v="0"/>
    <n v="113"/>
    <b v="1"/>
    <s v="technology/hardware"/>
    <n v="1.4454"/>
    <n v="511.65"/>
    <x v="2"/>
    <x v="27"/>
    <x v="2725"/>
    <d v="2017-03-01T17:52:15"/>
  </r>
  <r>
    <x v="0"/>
    <x v="0"/>
    <s v="USD"/>
    <n v="1461333311"/>
    <n v="1458741311"/>
    <b v="0"/>
    <n v="404"/>
    <b v="1"/>
    <s v="technology/hardware"/>
    <n v="1.0575000000000001"/>
    <n v="261.75"/>
    <x v="2"/>
    <x v="27"/>
    <x v="2726"/>
    <d v="2016-04-22T13:55:11"/>
  </r>
  <r>
    <x v="0"/>
    <x v="0"/>
    <s v="USD"/>
    <n v="1438964063"/>
    <n v="1436804063"/>
    <b v="0"/>
    <n v="707"/>
    <b v="1"/>
    <s v="technology/hardware"/>
    <n v="4.9321000000000002"/>
    <n v="69.760000000000005"/>
    <x v="2"/>
    <x v="27"/>
    <x v="2727"/>
    <d v="2015-08-07T16:14:23"/>
  </r>
  <r>
    <x v="0"/>
    <x v="0"/>
    <s v="USD"/>
    <n v="1451485434"/>
    <n v="1448461434"/>
    <b v="0"/>
    <n v="392"/>
    <b v="1"/>
    <s v="technology/hardware"/>
    <n v="2.0183"/>
    <n v="77.23"/>
    <x v="2"/>
    <x v="27"/>
    <x v="2728"/>
    <d v="2015-12-30T14:23:54"/>
  </r>
  <r>
    <x v="0"/>
    <x v="0"/>
    <s v="USD"/>
    <n v="1430459197"/>
    <n v="1427867197"/>
    <b v="0"/>
    <n v="23"/>
    <b v="1"/>
    <s v="technology/hardware"/>
    <n v="1.0444"/>
    <n v="340.57"/>
    <x v="2"/>
    <x v="27"/>
    <x v="2729"/>
    <d v="2015-05-01T05:46:37"/>
  </r>
  <r>
    <x v="0"/>
    <x v="0"/>
    <s v="USD"/>
    <n v="1366635575"/>
    <n v="1363611575"/>
    <b v="0"/>
    <n v="682"/>
    <b v="1"/>
    <s v="technology/hardware"/>
    <n v="1.7029000000000001"/>
    <n v="67.42"/>
    <x v="2"/>
    <x v="27"/>
    <x v="2730"/>
    <d v="2013-04-22T12:59:35"/>
  </r>
  <r>
    <x v="0"/>
    <x v="0"/>
    <s v="USD"/>
    <n v="1413604800"/>
    <n v="1408624622"/>
    <b v="0"/>
    <n v="37"/>
    <b v="1"/>
    <s v="technology/hardware"/>
    <n v="1.0429999999999999"/>
    <n v="845.7"/>
    <x v="2"/>
    <x v="27"/>
    <x v="2731"/>
    <d v="2014-10-18T04:00:00"/>
  </r>
  <r>
    <x v="0"/>
    <x v="0"/>
    <s v="USD"/>
    <n v="1369699200"/>
    <n v="1366917828"/>
    <b v="0"/>
    <n v="146"/>
    <b v="1"/>
    <s v="technology/hardware"/>
    <n v="1.1825000000000001"/>
    <n v="97.19"/>
    <x v="2"/>
    <x v="27"/>
    <x v="2732"/>
    <d v="2013-05-28T00:00:00"/>
  </r>
  <r>
    <x v="0"/>
    <x v="0"/>
    <s v="USD"/>
    <n v="1428643974"/>
    <n v="1423463574"/>
    <b v="0"/>
    <n v="119"/>
    <b v="1"/>
    <s v="technology/hardware"/>
    <n v="1.0753999999999999"/>
    <n v="451.84"/>
    <x v="2"/>
    <x v="27"/>
    <x v="2733"/>
    <d v="2015-04-10T05:32:54"/>
  </r>
  <r>
    <x v="0"/>
    <x v="0"/>
    <s v="USD"/>
    <n v="1476395940"/>
    <n v="1473782592"/>
    <b v="0"/>
    <n v="163"/>
    <b v="1"/>
    <s v="technology/hardware"/>
    <n v="22603"/>
    <n v="138.66999999999999"/>
    <x v="2"/>
    <x v="27"/>
    <x v="2734"/>
    <d v="2016-10-13T21:59:00"/>
  </r>
  <r>
    <x v="0"/>
    <x v="1"/>
    <s v="GBP"/>
    <n v="1363204800"/>
    <n v="1360551250"/>
    <b v="0"/>
    <n v="339"/>
    <b v="1"/>
    <s v="technology/hardware"/>
    <n v="9.7812999999999999"/>
    <n v="21.64"/>
    <x v="2"/>
    <x v="27"/>
    <x v="2735"/>
    <d v="2013-03-13T20:00:00"/>
  </r>
  <r>
    <x v="0"/>
    <x v="5"/>
    <s v="CAD"/>
    <n v="1398268773"/>
    <n v="1395676773"/>
    <b v="0"/>
    <n v="58"/>
    <b v="1"/>
    <s v="technology/hardware"/>
    <n v="1.2290000000000001"/>
    <n v="169.52"/>
    <x v="2"/>
    <x v="27"/>
    <x v="2736"/>
    <d v="2014-04-23T15:59:33"/>
  </r>
  <r>
    <x v="0"/>
    <x v="0"/>
    <s v="USD"/>
    <n v="1389812400"/>
    <n v="1386108087"/>
    <b v="0"/>
    <n v="456"/>
    <b v="1"/>
    <s v="technology/hardware"/>
    <n v="2.4605999999999999"/>
    <n v="161.88"/>
    <x v="2"/>
    <x v="27"/>
    <x v="2737"/>
    <d v="2014-01-15T19:00:00"/>
  </r>
  <r>
    <x v="0"/>
    <x v="0"/>
    <s v="USD"/>
    <n v="1478402804"/>
    <n v="1473218804"/>
    <b v="0"/>
    <n v="15"/>
    <b v="1"/>
    <s v="technology/hardware"/>
    <n v="1.4794"/>
    <n v="493.13"/>
    <x v="2"/>
    <x v="27"/>
    <x v="2738"/>
    <d v="2016-11-06T03:26:44"/>
  </r>
  <r>
    <x v="0"/>
    <x v="1"/>
    <s v="GBP"/>
    <n v="1399324717"/>
    <n v="1395436717"/>
    <b v="0"/>
    <n v="191"/>
    <b v="1"/>
    <s v="technology/hardware"/>
    <n v="3.8409"/>
    <n v="22.12"/>
    <x v="2"/>
    <x v="27"/>
    <x v="2739"/>
    <d v="2014-05-05T21:18:37"/>
  </r>
  <r>
    <x v="0"/>
    <x v="0"/>
    <s v="USD"/>
    <n v="1426117552"/>
    <n v="1423529152"/>
    <b v="0"/>
    <n v="17"/>
    <b v="1"/>
    <s v="technology/hardware"/>
    <n v="1.0333000000000001"/>
    <n v="18.239999999999998"/>
    <x v="2"/>
    <x v="27"/>
    <x v="2740"/>
    <d v="2015-03-11T23:45:52"/>
  </r>
  <r>
    <x v="2"/>
    <x v="0"/>
    <s v="USD"/>
    <n v="1413770820"/>
    <n v="1412005602"/>
    <b v="0"/>
    <n v="4"/>
    <b v="0"/>
    <s v="publishing/children's books"/>
    <n v="4.4000000000000003E-3"/>
    <n v="8.75"/>
    <x v="3"/>
    <x v="34"/>
    <x v="2741"/>
    <d v="2014-10-20T02:07:00"/>
  </r>
  <r>
    <x v="2"/>
    <x v="0"/>
    <s v="USD"/>
    <n v="1337102187"/>
    <n v="1335892587"/>
    <b v="0"/>
    <n v="18"/>
    <b v="0"/>
    <s v="publishing/children's books"/>
    <n v="0.29239999999999999"/>
    <n v="40.61"/>
    <x v="3"/>
    <x v="34"/>
    <x v="2742"/>
    <d v="2012-05-15T17:16:27"/>
  </r>
  <r>
    <x v="2"/>
    <x v="0"/>
    <s v="USD"/>
    <n v="1476863607"/>
    <n v="1474271607"/>
    <b v="0"/>
    <n v="0"/>
    <b v="0"/>
    <s v="publishing/children's books"/>
    <n v="0"/>
    <n v="0"/>
    <x v="3"/>
    <x v="34"/>
    <x v="2743"/>
    <d v="2016-10-19T07:53:27"/>
  </r>
  <r>
    <x v="2"/>
    <x v="0"/>
    <s v="USD"/>
    <n v="1330478998"/>
    <n v="1327886998"/>
    <b v="0"/>
    <n v="22"/>
    <b v="0"/>
    <s v="publishing/children's books"/>
    <n v="5.2200000000000003E-2"/>
    <n v="37.950000000000003"/>
    <x v="3"/>
    <x v="34"/>
    <x v="2744"/>
    <d v="2012-02-29T01:29:58"/>
  </r>
  <r>
    <x v="2"/>
    <x v="0"/>
    <s v="USD"/>
    <n v="1342309368"/>
    <n v="1337125368"/>
    <b v="0"/>
    <n v="49"/>
    <b v="0"/>
    <s v="publishing/children's books"/>
    <n v="0.21890000000000001"/>
    <n v="35.729999999999997"/>
    <x v="3"/>
    <x v="34"/>
    <x v="2745"/>
    <d v="2012-07-14T23:42:48"/>
  </r>
  <r>
    <x v="2"/>
    <x v="0"/>
    <s v="USD"/>
    <n v="1409337911"/>
    <n v="1406745911"/>
    <b v="0"/>
    <n v="19"/>
    <b v="0"/>
    <s v="publishing/children's books"/>
    <n v="0.26700000000000002"/>
    <n v="42.16"/>
    <x v="3"/>
    <x v="34"/>
    <x v="2746"/>
    <d v="2014-08-29T18:45:11"/>
  </r>
  <r>
    <x v="2"/>
    <x v="0"/>
    <s v="USD"/>
    <n v="1339816200"/>
    <n v="1337095997"/>
    <b v="0"/>
    <n v="4"/>
    <b v="0"/>
    <s v="publishing/children's books"/>
    <n v="0.28000000000000003"/>
    <n v="35"/>
    <x v="3"/>
    <x v="34"/>
    <x v="2747"/>
    <d v="2012-06-16T03:10:00"/>
  </r>
  <r>
    <x v="2"/>
    <x v="0"/>
    <s v="USD"/>
    <n v="1472835802"/>
    <n v="1470243802"/>
    <b v="0"/>
    <n v="4"/>
    <b v="0"/>
    <s v="publishing/children's books"/>
    <n v="1.06E-2"/>
    <n v="13.25"/>
    <x v="3"/>
    <x v="34"/>
    <x v="2748"/>
    <d v="2016-09-02T17:03:22"/>
  </r>
  <r>
    <x v="2"/>
    <x v="0"/>
    <s v="USD"/>
    <n v="1428171037"/>
    <n v="1425582637"/>
    <b v="0"/>
    <n v="2"/>
    <b v="0"/>
    <s v="publishing/children's books"/>
    <n v="1.0999999999999999E-2"/>
    <n v="55"/>
    <x v="3"/>
    <x v="34"/>
    <x v="2749"/>
    <d v="2015-04-04T18:10:37"/>
  </r>
  <r>
    <x v="2"/>
    <x v="0"/>
    <s v="USD"/>
    <n v="1341086400"/>
    <n v="1340055345"/>
    <b v="0"/>
    <n v="0"/>
    <b v="0"/>
    <s v="publishing/children's books"/>
    <n v="0"/>
    <n v="0"/>
    <x v="3"/>
    <x v="34"/>
    <x v="2750"/>
    <d v="2012-06-30T20:00:00"/>
  </r>
  <r>
    <x v="2"/>
    <x v="0"/>
    <s v="USD"/>
    <n v="1403039842"/>
    <n v="1397855842"/>
    <b v="0"/>
    <n v="0"/>
    <b v="0"/>
    <s v="publishing/children's books"/>
    <n v="0"/>
    <n v="0"/>
    <x v="3"/>
    <x v="34"/>
    <x v="2751"/>
    <d v="2014-06-17T21:17:22"/>
  </r>
  <r>
    <x v="2"/>
    <x v="0"/>
    <s v="USD"/>
    <n v="1324232504"/>
    <n v="1320776504"/>
    <b v="0"/>
    <n v="14"/>
    <b v="0"/>
    <s v="publishing/children's books"/>
    <n v="0.11459999999999999"/>
    <n v="39.29"/>
    <x v="3"/>
    <x v="34"/>
    <x v="2752"/>
    <d v="2011-12-18T18:21:44"/>
  </r>
  <r>
    <x v="2"/>
    <x v="0"/>
    <s v="USD"/>
    <n v="1346017023"/>
    <n v="1343425023"/>
    <b v="0"/>
    <n v="8"/>
    <b v="0"/>
    <s v="publishing/children's books"/>
    <n v="0.19"/>
    <n v="47.5"/>
    <x v="3"/>
    <x v="34"/>
    <x v="2753"/>
    <d v="2012-08-26T21:37:03"/>
  </r>
  <r>
    <x v="2"/>
    <x v="0"/>
    <s v="USD"/>
    <n v="1410448551"/>
    <n v="1407856551"/>
    <b v="0"/>
    <n v="0"/>
    <b v="0"/>
    <s v="publishing/children's books"/>
    <n v="0"/>
    <n v="0"/>
    <x v="3"/>
    <x v="34"/>
    <x v="2754"/>
    <d v="2014-09-11T15:15:51"/>
  </r>
  <r>
    <x v="2"/>
    <x v="17"/>
    <s v="EUR"/>
    <n v="1428519527"/>
    <n v="1425927527"/>
    <b v="0"/>
    <n v="15"/>
    <b v="0"/>
    <s v="publishing/children's books"/>
    <n v="0.52"/>
    <n v="17.329999999999998"/>
    <x v="3"/>
    <x v="34"/>
    <x v="2755"/>
    <d v="2015-04-08T18:58:47"/>
  </r>
  <r>
    <x v="2"/>
    <x v="0"/>
    <s v="USD"/>
    <n v="1389476201"/>
    <n v="1386884201"/>
    <b v="0"/>
    <n v="33"/>
    <b v="0"/>
    <s v="publishing/children's books"/>
    <n v="0.1048"/>
    <n v="31.76"/>
    <x v="3"/>
    <x v="34"/>
    <x v="2756"/>
    <d v="2014-01-11T21:36:41"/>
  </r>
  <r>
    <x v="2"/>
    <x v="0"/>
    <s v="USD"/>
    <n v="1470498332"/>
    <n v="1469202332"/>
    <b v="0"/>
    <n v="2"/>
    <b v="0"/>
    <s v="publishing/children's books"/>
    <n v="6.7000000000000002E-3"/>
    <n v="5"/>
    <x v="3"/>
    <x v="34"/>
    <x v="2757"/>
    <d v="2016-08-06T15:45:32"/>
  </r>
  <r>
    <x v="2"/>
    <x v="2"/>
    <s v="AUD"/>
    <n v="1476095783"/>
    <n v="1474886183"/>
    <b v="0"/>
    <n v="6"/>
    <b v="0"/>
    <s v="publishing/children's books"/>
    <n v="0.11700000000000001"/>
    <n v="39"/>
    <x v="3"/>
    <x v="34"/>
    <x v="2758"/>
    <d v="2016-10-10T10:36:23"/>
  </r>
  <r>
    <x v="2"/>
    <x v="2"/>
    <s v="AUD"/>
    <n v="1468658866"/>
    <n v="1464943666"/>
    <b v="0"/>
    <n v="2"/>
    <b v="0"/>
    <s v="publishing/children's books"/>
    <n v="0.105"/>
    <n v="52.5"/>
    <x v="3"/>
    <x v="34"/>
    <x v="2759"/>
    <d v="2016-07-16T08:47:46"/>
  </r>
  <r>
    <x v="2"/>
    <x v="1"/>
    <s v="GBP"/>
    <n v="1371726258"/>
    <n v="1369134258"/>
    <b v="0"/>
    <n v="0"/>
    <b v="0"/>
    <s v="publishing/children's books"/>
    <n v="0"/>
    <n v="0"/>
    <x v="3"/>
    <x v="34"/>
    <x v="2760"/>
    <d v="2013-06-20T11:04:18"/>
  </r>
  <r>
    <x v="2"/>
    <x v="0"/>
    <s v="USD"/>
    <n v="1357176693"/>
    <n v="1354584693"/>
    <b v="0"/>
    <n v="4"/>
    <b v="0"/>
    <s v="publishing/children's books"/>
    <n v="7.1999999999999998E-3"/>
    <n v="9"/>
    <x v="3"/>
    <x v="34"/>
    <x v="2761"/>
    <d v="2013-01-03T01:31:33"/>
  </r>
  <r>
    <x v="2"/>
    <x v="0"/>
    <s v="USD"/>
    <n v="1332114795"/>
    <n v="1326934395"/>
    <b v="0"/>
    <n v="1"/>
    <b v="0"/>
    <s v="publishing/children's books"/>
    <n v="7.7000000000000002E-3"/>
    <n v="25"/>
    <x v="3"/>
    <x v="34"/>
    <x v="2762"/>
    <d v="2012-03-18T23:53:15"/>
  </r>
  <r>
    <x v="2"/>
    <x v="0"/>
    <s v="USD"/>
    <n v="1369403684"/>
    <n v="1365515684"/>
    <b v="0"/>
    <n v="3"/>
    <b v="0"/>
    <s v="publishing/children's books"/>
    <n v="2.3E-3"/>
    <n v="30"/>
    <x v="3"/>
    <x v="34"/>
    <x v="2763"/>
    <d v="2013-05-24T13:54:44"/>
  </r>
  <r>
    <x v="2"/>
    <x v="0"/>
    <s v="USD"/>
    <n v="1338404400"/>
    <n v="1335855631"/>
    <b v="0"/>
    <n v="4"/>
    <b v="0"/>
    <s v="publishing/children's books"/>
    <n v="1.1299999999999999E-2"/>
    <n v="11.25"/>
    <x v="3"/>
    <x v="34"/>
    <x v="2764"/>
    <d v="2012-05-30T19:00:00"/>
  </r>
  <r>
    <x v="2"/>
    <x v="0"/>
    <s v="USD"/>
    <n v="1351432428"/>
    <n v="1350050028"/>
    <b v="0"/>
    <n v="0"/>
    <b v="0"/>
    <s v="publishing/children's books"/>
    <n v="0"/>
    <n v="0"/>
    <x v="3"/>
    <x v="34"/>
    <x v="2765"/>
    <d v="2012-10-28T13:53:48"/>
  </r>
  <r>
    <x v="2"/>
    <x v="0"/>
    <s v="USD"/>
    <n v="1313078518"/>
    <n v="1310486518"/>
    <b v="0"/>
    <n v="4"/>
    <b v="0"/>
    <s v="publishing/children's books"/>
    <n v="0.02"/>
    <n v="25"/>
    <x v="3"/>
    <x v="34"/>
    <x v="2766"/>
    <d v="2011-08-11T16:01:58"/>
  </r>
  <r>
    <x v="2"/>
    <x v="5"/>
    <s v="CAD"/>
    <n v="1439766050"/>
    <n v="1434582050"/>
    <b v="0"/>
    <n v="3"/>
    <b v="0"/>
    <s v="publishing/children's books"/>
    <n v="8.5000000000000006E-3"/>
    <n v="11.33"/>
    <x v="3"/>
    <x v="34"/>
    <x v="2767"/>
    <d v="2015-08-16T23:00:50"/>
  </r>
  <r>
    <x v="2"/>
    <x v="0"/>
    <s v="USD"/>
    <n v="1333028723"/>
    <n v="1330440323"/>
    <b v="0"/>
    <n v="34"/>
    <b v="0"/>
    <s v="publishing/children's books"/>
    <n v="0.1431"/>
    <n v="29.47"/>
    <x v="3"/>
    <x v="34"/>
    <x v="2768"/>
    <d v="2012-03-29T13:45:23"/>
  </r>
  <r>
    <x v="2"/>
    <x v="1"/>
    <s v="GBP"/>
    <n v="1401997790"/>
    <n v="1397677790"/>
    <b v="0"/>
    <n v="2"/>
    <b v="0"/>
    <s v="publishing/children's books"/>
    <n v="2.5000000000000001E-3"/>
    <n v="1"/>
    <x v="3"/>
    <x v="34"/>
    <x v="2769"/>
    <d v="2014-06-05T19:49:50"/>
  </r>
  <r>
    <x v="2"/>
    <x v="0"/>
    <s v="USD"/>
    <n v="1395158130"/>
    <n v="1392569730"/>
    <b v="0"/>
    <n v="33"/>
    <b v="0"/>
    <s v="publishing/children's books"/>
    <n v="0.1041"/>
    <n v="63.1"/>
    <x v="3"/>
    <x v="34"/>
    <x v="2770"/>
    <d v="2014-03-18T15:55:30"/>
  </r>
  <r>
    <x v="2"/>
    <x v="0"/>
    <s v="USD"/>
    <n v="1359738000"/>
    <n v="1355489140"/>
    <b v="0"/>
    <n v="0"/>
    <b v="0"/>
    <s v="publishing/children's books"/>
    <n v="0"/>
    <n v="0"/>
    <x v="3"/>
    <x v="34"/>
    <x v="2771"/>
    <d v="2013-02-01T17:00:00"/>
  </r>
  <r>
    <x v="2"/>
    <x v="0"/>
    <s v="USD"/>
    <n v="1381006294"/>
    <n v="1379710294"/>
    <b v="0"/>
    <n v="0"/>
    <b v="0"/>
    <s v="publishing/children's books"/>
    <n v="0"/>
    <n v="0"/>
    <x v="3"/>
    <x v="34"/>
    <x v="2772"/>
    <d v="2013-10-05T20:51:34"/>
  </r>
  <r>
    <x v="2"/>
    <x v="5"/>
    <s v="CAD"/>
    <n v="1461530721"/>
    <n v="1460666721"/>
    <b v="0"/>
    <n v="1"/>
    <b v="0"/>
    <s v="publishing/children's books"/>
    <n v="1.9E-3"/>
    <n v="1"/>
    <x v="3"/>
    <x v="34"/>
    <x v="2773"/>
    <d v="2016-04-24T20:45:21"/>
  </r>
  <r>
    <x v="2"/>
    <x v="0"/>
    <s v="USD"/>
    <n v="1362711728"/>
    <n v="1360119728"/>
    <b v="0"/>
    <n v="13"/>
    <b v="0"/>
    <s v="publishing/children's books"/>
    <n v="0.14249999999999999"/>
    <n v="43.85"/>
    <x v="3"/>
    <x v="34"/>
    <x v="2774"/>
    <d v="2013-03-08T03:02:08"/>
  </r>
  <r>
    <x v="2"/>
    <x v="0"/>
    <s v="USD"/>
    <n v="1323994754"/>
    <n v="1321402754"/>
    <b v="0"/>
    <n v="2"/>
    <b v="0"/>
    <s v="publishing/children's books"/>
    <n v="0.03"/>
    <n v="75"/>
    <x v="3"/>
    <x v="34"/>
    <x v="2775"/>
    <d v="2011-12-16T00:19:14"/>
  </r>
  <r>
    <x v="2"/>
    <x v="0"/>
    <s v="USD"/>
    <n v="1434092876"/>
    <n v="1431414476"/>
    <b v="0"/>
    <n v="36"/>
    <b v="0"/>
    <s v="publishing/children's books"/>
    <n v="7.8799999999999995E-2"/>
    <n v="45.97"/>
    <x v="3"/>
    <x v="34"/>
    <x v="2776"/>
    <d v="2015-06-12T07:07:56"/>
  </r>
  <r>
    <x v="2"/>
    <x v="0"/>
    <s v="USD"/>
    <n v="1437149004"/>
    <n v="1434557004"/>
    <b v="0"/>
    <n v="1"/>
    <b v="0"/>
    <s v="publishing/children's books"/>
    <n v="3.3E-3"/>
    <n v="10"/>
    <x v="3"/>
    <x v="34"/>
    <x v="2777"/>
    <d v="2015-07-17T16:03:24"/>
  </r>
  <r>
    <x v="2"/>
    <x v="0"/>
    <s v="USD"/>
    <n v="1409009306"/>
    <n v="1406417306"/>
    <b v="0"/>
    <n v="15"/>
    <b v="0"/>
    <s v="publishing/children's books"/>
    <n v="0.2555"/>
    <n v="93.67"/>
    <x v="3"/>
    <x v="34"/>
    <x v="2778"/>
    <d v="2014-08-25T23:28:26"/>
  </r>
  <r>
    <x v="2"/>
    <x v="0"/>
    <s v="USD"/>
    <n v="1448204621"/>
    <n v="1445609021"/>
    <b v="0"/>
    <n v="1"/>
    <b v="0"/>
    <s v="publishing/children's books"/>
    <n v="2.12E-2"/>
    <n v="53"/>
    <x v="3"/>
    <x v="34"/>
    <x v="2779"/>
    <d v="2015-11-22T15:03:41"/>
  </r>
  <r>
    <x v="2"/>
    <x v="13"/>
    <s v="EUR"/>
    <n v="1489142688"/>
    <n v="1486550688"/>
    <b v="0"/>
    <n v="0"/>
    <b v="0"/>
    <s v="publishing/children's books"/>
    <n v="0"/>
    <n v="0"/>
    <x v="3"/>
    <x v="34"/>
    <x v="2780"/>
    <d v="2017-03-10T10:44:48"/>
  </r>
  <r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x v="0"/>
    <x v="0"/>
    <s v="USD"/>
    <n v="1424149140"/>
    <n v="1421964718"/>
    <b v="0"/>
    <n v="18"/>
    <b v="1"/>
    <s v="theater/plays"/>
    <n v="1.2"/>
    <n v="66.67"/>
    <x v="1"/>
    <x v="6"/>
    <x v="2782"/>
    <d v="2015-02-17T04:59:00"/>
  </r>
  <r>
    <x v="0"/>
    <x v="1"/>
    <s v="GBP"/>
    <n v="1429793446"/>
    <n v="1428583846"/>
    <b v="0"/>
    <n v="61"/>
    <b v="1"/>
    <s v="theater/plays"/>
    <n v="1.145"/>
    <n v="18.77"/>
    <x v="1"/>
    <x v="6"/>
    <x v="2783"/>
    <d v="2015-04-23T12:50:46"/>
  </r>
  <r>
    <x v="0"/>
    <x v="0"/>
    <s v="USD"/>
    <n v="1414608843"/>
    <n v="1412794443"/>
    <b v="0"/>
    <n v="108"/>
    <b v="1"/>
    <s v="theater/plays"/>
    <n v="1.19"/>
    <n v="66.11"/>
    <x v="1"/>
    <x v="6"/>
    <x v="2784"/>
    <d v="2014-10-29T18:54:03"/>
  </r>
  <r>
    <x v="0"/>
    <x v="0"/>
    <s v="USD"/>
    <n v="1470430800"/>
    <n v="1467865967"/>
    <b v="0"/>
    <n v="142"/>
    <b v="1"/>
    <s v="theater/plays"/>
    <n v="1.0468"/>
    <n v="36.86"/>
    <x v="1"/>
    <x v="6"/>
    <x v="2785"/>
    <d v="2016-08-05T21:00:00"/>
  </r>
  <r>
    <x v="0"/>
    <x v="1"/>
    <s v="GBP"/>
    <n v="1404913180"/>
    <n v="1403703580"/>
    <b v="0"/>
    <n v="74"/>
    <b v="1"/>
    <s v="theater/plays"/>
    <n v="1.1783999999999999"/>
    <n v="39.81"/>
    <x v="1"/>
    <x v="6"/>
    <x v="2786"/>
    <d v="2014-07-09T13:39:40"/>
  </r>
  <r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x v="0"/>
    <x v="0"/>
    <s v="USD"/>
    <n v="1426132800"/>
    <n v="1424477934"/>
    <b v="0"/>
    <n v="24"/>
    <b v="1"/>
    <s v="theater/plays"/>
    <n v="1.0117"/>
    <n v="126.46"/>
    <x v="1"/>
    <x v="6"/>
    <x v="2789"/>
    <d v="2015-03-12T04:00:00"/>
  </r>
  <r>
    <x v="0"/>
    <x v="0"/>
    <s v="USD"/>
    <n v="1423693903"/>
    <n v="1421101903"/>
    <b v="0"/>
    <n v="66"/>
    <b v="1"/>
    <s v="theater/plays"/>
    <n v="1.0532999999999999"/>
    <n v="47.88"/>
    <x v="1"/>
    <x v="6"/>
    <x v="2790"/>
    <d v="2015-02-11T22:31:43"/>
  </r>
  <r>
    <x v="0"/>
    <x v="0"/>
    <s v="USD"/>
    <n v="1473393600"/>
    <n v="1470778559"/>
    <b v="0"/>
    <n v="28"/>
    <b v="1"/>
    <s v="theater/plays"/>
    <n v="1.0249999999999999"/>
    <n v="73.209999999999994"/>
    <x v="1"/>
    <x v="6"/>
    <x v="2791"/>
    <d v="2016-09-09T04:00:00"/>
  </r>
  <r>
    <x v="0"/>
    <x v="0"/>
    <s v="USD"/>
    <n v="1439357559"/>
    <n v="1435469559"/>
    <b v="0"/>
    <n v="24"/>
    <b v="1"/>
    <s v="theater/plays"/>
    <n v="1.0760000000000001"/>
    <n v="89.67"/>
    <x v="1"/>
    <x v="6"/>
    <x v="2792"/>
    <d v="2015-08-12T05:32:39"/>
  </r>
  <r>
    <x v="0"/>
    <x v="2"/>
    <s v="AUD"/>
    <n v="1437473005"/>
    <n v="1434881005"/>
    <b v="0"/>
    <n v="73"/>
    <b v="1"/>
    <s v="theater/plays"/>
    <n v="1.1056999999999999"/>
    <n v="151.46"/>
    <x v="1"/>
    <x v="6"/>
    <x v="2793"/>
    <d v="2015-07-21T10:03:25"/>
  </r>
  <r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x v="0"/>
    <x v="0"/>
    <s v="USD"/>
    <n v="1402095600"/>
    <n v="1400675841"/>
    <b v="0"/>
    <n v="20"/>
    <b v="1"/>
    <s v="theater/plays"/>
    <n v="1.0428999999999999"/>
    <n v="36.5"/>
    <x v="1"/>
    <x v="6"/>
    <x v="2795"/>
    <d v="2014-06-06T23:00:00"/>
  </r>
  <r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x v="0"/>
    <x v="1"/>
    <s v="GBP"/>
    <n v="1404858840"/>
    <n v="1402266840"/>
    <b v="0"/>
    <n v="94"/>
    <b v="1"/>
    <s v="theater/plays"/>
    <n v="1.0265"/>
    <n v="87.36"/>
    <x v="1"/>
    <x v="6"/>
    <x v="2797"/>
    <d v="2014-07-08T22:34:00"/>
  </r>
  <r>
    <x v="0"/>
    <x v="1"/>
    <s v="GBP"/>
    <n v="1438358400"/>
    <n v="1437063121"/>
    <b v="0"/>
    <n v="139"/>
    <b v="1"/>
    <s v="theater/plays"/>
    <n v="1.014"/>
    <n v="36.47"/>
    <x v="1"/>
    <x v="6"/>
    <x v="2798"/>
    <d v="2015-07-31T16:00:00"/>
  </r>
  <r>
    <x v="0"/>
    <x v="1"/>
    <s v="GBP"/>
    <n v="1466179200"/>
    <n v="1463466070"/>
    <b v="0"/>
    <n v="130"/>
    <b v="1"/>
    <s v="theater/plays"/>
    <n v="1.1662999999999999"/>
    <n v="44.86"/>
    <x v="1"/>
    <x v="6"/>
    <x v="2799"/>
    <d v="2016-06-17T16:00:00"/>
  </r>
  <r>
    <x v="0"/>
    <x v="1"/>
    <s v="GBP"/>
    <n v="1420377366"/>
    <n v="1415193366"/>
    <b v="0"/>
    <n v="31"/>
    <b v="1"/>
    <s v="theater/plays"/>
    <n v="1.33"/>
    <n v="42.9"/>
    <x v="1"/>
    <x v="6"/>
    <x v="2800"/>
    <d v="2015-01-04T13:16:06"/>
  </r>
  <r>
    <x v="0"/>
    <x v="2"/>
    <s v="AUD"/>
    <n v="1412938800"/>
    <n v="1411019409"/>
    <b v="0"/>
    <n v="13"/>
    <b v="1"/>
    <s v="theater/plays"/>
    <n v="1.3320000000000001"/>
    <n v="51.23"/>
    <x v="1"/>
    <x v="6"/>
    <x v="2801"/>
    <d v="2014-10-10T11:00:00"/>
  </r>
  <r>
    <x v="0"/>
    <x v="1"/>
    <s v="GBP"/>
    <n v="1438875107"/>
    <n v="1436283107"/>
    <b v="0"/>
    <n v="90"/>
    <b v="1"/>
    <s v="theater/plays"/>
    <n v="1.0183"/>
    <n v="33.94"/>
    <x v="1"/>
    <x v="6"/>
    <x v="2802"/>
    <d v="2015-08-06T15:31:47"/>
  </r>
  <r>
    <x v="0"/>
    <x v="0"/>
    <s v="USD"/>
    <n v="1437004800"/>
    <n v="1433295276"/>
    <b v="0"/>
    <n v="141"/>
    <b v="1"/>
    <s v="theater/plays"/>
    <n v="1.2795000000000001"/>
    <n v="90.74"/>
    <x v="1"/>
    <x v="6"/>
    <x v="2803"/>
    <d v="2015-07-16T00:00:00"/>
  </r>
  <r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x v="0"/>
    <x v="1"/>
    <s v="GBP"/>
    <n v="1440245273"/>
    <n v="1438085273"/>
    <b v="0"/>
    <n v="18"/>
    <b v="1"/>
    <s v="theater/plays"/>
    <n v="1.1000000000000001"/>
    <n v="24.44"/>
    <x v="1"/>
    <x v="6"/>
    <x v="2805"/>
    <d v="2015-08-22T12:07:53"/>
  </r>
  <r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x v="0"/>
    <x v="0"/>
    <s v="USD"/>
    <n v="1435611438"/>
    <n v="1433019438"/>
    <b v="0"/>
    <n v="93"/>
    <b v="1"/>
    <s v="theater/plays"/>
    <n v="1.26"/>
    <n v="67.739999999999995"/>
    <x v="1"/>
    <x v="6"/>
    <x v="2807"/>
    <d v="2015-06-29T20:57:18"/>
  </r>
  <r>
    <x v="0"/>
    <x v="0"/>
    <s v="USD"/>
    <n v="1440274735"/>
    <n v="1437682735"/>
    <b v="0"/>
    <n v="69"/>
    <b v="1"/>
    <s v="theater/plays"/>
    <n v="1.0024"/>
    <n v="65.38"/>
    <x v="1"/>
    <x v="6"/>
    <x v="2808"/>
    <d v="2015-08-22T20:18:55"/>
  </r>
  <r>
    <x v="0"/>
    <x v="0"/>
    <s v="USD"/>
    <n v="1459348740"/>
    <n v="1458647725"/>
    <b v="0"/>
    <n v="21"/>
    <b v="1"/>
    <s v="theater/plays"/>
    <n v="1.024"/>
    <n v="121.9"/>
    <x v="1"/>
    <x v="6"/>
    <x v="2809"/>
    <d v="2016-03-30T14:39:00"/>
  </r>
  <r>
    <x v="0"/>
    <x v="0"/>
    <s v="USD"/>
    <n v="1401595140"/>
    <n v="1398828064"/>
    <b v="0"/>
    <n v="57"/>
    <b v="1"/>
    <s v="theater/plays"/>
    <n v="1.0820000000000001"/>
    <n v="47.46"/>
    <x v="1"/>
    <x v="6"/>
    <x v="2810"/>
    <d v="2014-06-01T03:59:00"/>
  </r>
  <r>
    <x v="0"/>
    <x v="1"/>
    <s v="GBP"/>
    <n v="1424692503"/>
    <n v="1422100503"/>
    <b v="0"/>
    <n v="108"/>
    <b v="1"/>
    <s v="theater/plays"/>
    <n v="1.0026999999999999"/>
    <n v="92.84"/>
    <x v="1"/>
    <x v="6"/>
    <x v="2811"/>
    <d v="2015-02-23T11:55:03"/>
  </r>
  <r>
    <x v="0"/>
    <x v="5"/>
    <s v="CAD"/>
    <n v="1428292800"/>
    <n v="1424368298"/>
    <b v="0"/>
    <n v="83"/>
    <b v="1"/>
    <s v="theater/plays"/>
    <n v="1.133"/>
    <n v="68.25"/>
    <x v="1"/>
    <x v="6"/>
    <x v="2812"/>
    <d v="2015-04-06T04:00:00"/>
  </r>
  <r>
    <x v="0"/>
    <x v="0"/>
    <s v="USD"/>
    <n v="1481737761"/>
    <n v="1479577761"/>
    <b v="0"/>
    <n v="96"/>
    <b v="1"/>
    <s v="theater/plays"/>
    <n v="1.2758"/>
    <n v="37.21"/>
    <x v="1"/>
    <x v="6"/>
    <x v="2813"/>
    <d v="2016-12-14T17:49:21"/>
  </r>
  <r>
    <x v="0"/>
    <x v="1"/>
    <s v="GBP"/>
    <n v="1431164115"/>
    <n v="1428572115"/>
    <b v="0"/>
    <n v="64"/>
    <b v="1"/>
    <s v="theater/plays"/>
    <n v="1.0772999999999999"/>
    <n v="25.25"/>
    <x v="1"/>
    <x v="6"/>
    <x v="2814"/>
    <d v="2015-05-09T09:35:15"/>
  </r>
  <r>
    <x v="0"/>
    <x v="5"/>
    <s v="CAD"/>
    <n v="1470595109"/>
    <n v="1468003109"/>
    <b v="0"/>
    <n v="14"/>
    <b v="1"/>
    <s v="theater/plays"/>
    <n v="2.42"/>
    <n v="43.21"/>
    <x v="1"/>
    <x v="6"/>
    <x v="2815"/>
    <d v="2016-08-07T18:38:29"/>
  </r>
  <r>
    <x v="0"/>
    <x v="1"/>
    <s v="GBP"/>
    <n v="1438531200"/>
    <n v="1435921992"/>
    <b v="0"/>
    <n v="169"/>
    <b v="1"/>
    <s v="theater/plays"/>
    <n v="1.4157"/>
    <n v="25.13"/>
    <x v="1"/>
    <x v="6"/>
    <x v="2816"/>
    <d v="2015-08-02T16:00:00"/>
  </r>
  <r>
    <x v="0"/>
    <x v="1"/>
    <s v="GBP"/>
    <n v="1425136462"/>
    <n v="1421680462"/>
    <b v="0"/>
    <n v="33"/>
    <b v="1"/>
    <s v="theater/plays"/>
    <n v="1.3"/>
    <n v="23.64"/>
    <x v="1"/>
    <x v="6"/>
    <x v="2817"/>
    <d v="2015-02-28T15:14:22"/>
  </r>
  <r>
    <x v="0"/>
    <x v="0"/>
    <s v="USD"/>
    <n v="1443018086"/>
    <n v="1441290086"/>
    <b v="0"/>
    <n v="102"/>
    <b v="1"/>
    <s v="theater/plays"/>
    <n v="1.0603"/>
    <n v="103.95"/>
    <x v="1"/>
    <x v="6"/>
    <x v="2818"/>
    <d v="2015-09-23T14:21:26"/>
  </r>
  <r>
    <x v="0"/>
    <x v="1"/>
    <s v="GBP"/>
    <n v="1434285409"/>
    <n v="1431693409"/>
    <b v="0"/>
    <n v="104"/>
    <b v="1"/>
    <s v="theater/plays"/>
    <n v="1.048"/>
    <n v="50.38"/>
    <x v="1"/>
    <x v="6"/>
    <x v="2819"/>
    <d v="2015-06-14T12:36:49"/>
  </r>
  <r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x v="0"/>
    <x v="1"/>
    <s v="GBP"/>
    <n v="1411510135"/>
    <n v="1408918135"/>
    <b v="0"/>
    <n v="35"/>
    <b v="1"/>
    <s v="theater/plays"/>
    <n v="1"/>
    <n v="28.57"/>
    <x v="1"/>
    <x v="6"/>
    <x v="2821"/>
    <d v="2014-09-23T22:08:55"/>
  </r>
  <r>
    <x v="0"/>
    <x v="0"/>
    <s v="USD"/>
    <n v="1427469892"/>
    <n v="1424881492"/>
    <b v="0"/>
    <n v="94"/>
    <b v="1"/>
    <s v="theater/plays"/>
    <n v="1"/>
    <n v="63.83"/>
    <x v="1"/>
    <x v="6"/>
    <x v="2822"/>
    <d v="2015-03-27T15:24:52"/>
  </r>
  <r>
    <x v="0"/>
    <x v="1"/>
    <s v="GBP"/>
    <n v="1427842740"/>
    <n v="1425428206"/>
    <b v="0"/>
    <n v="14"/>
    <b v="1"/>
    <s v="theater/plays"/>
    <n v="1.24"/>
    <n v="8.86"/>
    <x v="1"/>
    <x v="6"/>
    <x v="2823"/>
    <d v="2015-03-31T22:59:00"/>
  </r>
  <r>
    <x v="0"/>
    <x v="0"/>
    <s v="USD"/>
    <n v="1434159780"/>
    <n v="1431412196"/>
    <b v="0"/>
    <n v="15"/>
    <b v="1"/>
    <s v="theater/plays"/>
    <n v="1.1692"/>
    <n v="50.67"/>
    <x v="1"/>
    <x v="6"/>
    <x v="2824"/>
    <d v="2015-06-13T01:43:00"/>
  </r>
  <r>
    <x v="0"/>
    <x v="1"/>
    <s v="GBP"/>
    <n v="1449255686"/>
    <n v="1446663686"/>
    <b v="0"/>
    <n v="51"/>
    <b v="1"/>
    <s v="theater/plays"/>
    <n v="1.0333000000000001"/>
    <n v="60.78"/>
    <x v="1"/>
    <x v="6"/>
    <x v="2825"/>
    <d v="2015-12-04T19:01:26"/>
  </r>
  <r>
    <x v="0"/>
    <x v="0"/>
    <s v="USD"/>
    <n v="1436511600"/>
    <n v="1434415812"/>
    <b v="0"/>
    <n v="19"/>
    <b v="1"/>
    <s v="theater/plays"/>
    <n v="1.0774999999999999"/>
    <n v="113.42"/>
    <x v="1"/>
    <x v="6"/>
    <x v="2826"/>
    <d v="2015-07-10T07:00:00"/>
  </r>
  <r>
    <x v="0"/>
    <x v="0"/>
    <s v="USD"/>
    <n v="1464971400"/>
    <n v="1462379066"/>
    <b v="0"/>
    <n v="23"/>
    <b v="1"/>
    <s v="theater/plays"/>
    <n v="1.2024999999999999"/>
    <n v="104.57"/>
    <x v="1"/>
    <x v="6"/>
    <x v="2827"/>
    <d v="2016-06-03T16:30:00"/>
  </r>
  <r>
    <x v="0"/>
    <x v="1"/>
    <s v="GBP"/>
    <n v="1443826800"/>
    <n v="1441606869"/>
    <b v="0"/>
    <n v="97"/>
    <b v="1"/>
    <s v="theater/plays"/>
    <n v="1.0038"/>
    <n v="98.31"/>
    <x v="1"/>
    <x v="6"/>
    <x v="2828"/>
    <d v="2015-10-02T23:00:00"/>
  </r>
  <r>
    <x v="0"/>
    <x v="1"/>
    <s v="GBP"/>
    <n v="1464863118"/>
    <n v="1462443918"/>
    <b v="0"/>
    <n v="76"/>
    <b v="1"/>
    <s v="theater/plays"/>
    <n v="1.0651999999999999"/>
    <n v="35.04"/>
    <x v="1"/>
    <x v="6"/>
    <x v="2829"/>
    <d v="2016-06-02T10:25:18"/>
  </r>
  <r>
    <x v="0"/>
    <x v="0"/>
    <s v="USD"/>
    <n v="1399867140"/>
    <n v="1398802148"/>
    <b v="0"/>
    <n v="11"/>
    <b v="1"/>
    <s v="theater/plays"/>
    <n v="1"/>
    <n v="272.73"/>
    <x v="1"/>
    <x v="6"/>
    <x v="2830"/>
    <d v="2014-05-12T03:59:00"/>
  </r>
  <r>
    <x v="0"/>
    <x v="0"/>
    <s v="USD"/>
    <n v="1437076070"/>
    <n v="1434484070"/>
    <b v="0"/>
    <n v="52"/>
    <b v="1"/>
    <s v="theater/plays"/>
    <n v="1.1067"/>
    <n v="63.85"/>
    <x v="1"/>
    <x v="6"/>
    <x v="2831"/>
    <d v="2015-07-16T19:47:50"/>
  </r>
  <r>
    <x v="0"/>
    <x v="1"/>
    <s v="GBP"/>
    <n v="1416780000"/>
    <n v="1414342894"/>
    <b v="0"/>
    <n v="95"/>
    <b v="1"/>
    <s v="theater/plays"/>
    <n v="1.1472"/>
    <n v="30.19"/>
    <x v="1"/>
    <x v="6"/>
    <x v="2832"/>
    <d v="2014-11-23T22:00:00"/>
  </r>
  <r>
    <x v="0"/>
    <x v="0"/>
    <s v="USD"/>
    <n v="1444528800"/>
    <n v="1442804633"/>
    <b v="0"/>
    <n v="35"/>
    <b v="1"/>
    <s v="theater/plays"/>
    <n v="1.0826"/>
    <n v="83.51"/>
    <x v="1"/>
    <x v="6"/>
    <x v="2833"/>
    <d v="2015-10-11T02:00:00"/>
  </r>
  <r>
    <x v="0"/>
    <x v="1"/>
    <s v="GBP"/>
    <n v="1422658930"/>
    <n v="1421362930"/>
    <b v="0"/>
    <n v="21"/>
    <b v="1"/>
    <s v="theater/plays"/>
    <n v="1.7"/>
    <n v="64.760000000000005"/>
    <x v="1"/>
    <x v="6"/>
    <x v="2834"/>
    <d v="2015-01-30T23:02:10"/>
  </r>
  <r>
    <x v="0"/>
    <x v="1"/>
    <s v="GBP"/>
    <n v="1449273600"/>
    <n v="1446742417"/>
    <b v="0"/>
    <n v="93"/>
    <b v="1"/>
    <s v="theater/plays"/>
    <n v="1.871"/>
    <n v="20.12"/>
    <x v="1"/>
    <x v="6"/>
    <x v="2835"/>
    <d v="2015-12-05T00:00:00"/>
  </r>
  <r>
    <x v="0"/>
    <x v="0"/>
    <s v="USD"/>
    <n v="1487393940"/>
    <n v="1484115418"/>
    <b v="0"/>
    <n v="11"/>
    <b v="1"/>
    <s v="theater/plays"/>
    <n v="1.0778000000000001"/>
    <n v="44.09"/>
    <x v="1"/>
    <x v="6"/>
    <x v="2836"/>
    <d v="2017-02-18T04:59:00"/>
  </r>
  <r>
    <x v="0"/>
    <x v="5"/>
    <s v="CAD"/>
    <n v="1449701284"/>
    <n v="1446241684"/>
    <b v="0"/>
    <n v="21"/>
    <b v="1"/>
    <s v="theater/plays"/>
    <n v="1"/>
    <n v="40.479999999999997"/>
    <x v="1"/>
    <x v="6"/>
    <x v="2837"/>
    <d v="2015-12-09T22:48:04"/>
  </r>
  <r>
    <x v="0"/>
    <x v="0"/>
    <s v="USD"/>
    <n v="1407967200"/>
    <n v="1406039696"/>
    <b v="0"/>
    <n v="54"/>
    <b v="1"/>
    <s v="theater/plays"/>
    <n v="1.2024999999999999"/>
    <n v="44.54"/>
    <x v="1"/>
    <x v="6"/>
    <x v="2838"/>
    <d v="2014-08-13T22:00:00"/>
  </r>
  <r>
    <x v="0"/>
    <x v="0"/>
    <s v="USD"/>
    <n v="1408942740"/>
    <n v="1406958354"/>
    <b v="0"/>
    <n v="31"/>
    <b v="1"/>
    <s v="theater/plays"/>
    <n v="1.1143000000000001"/>
    <n v="125.81"/>
    <x v="1"/>
    <x v="6"/>
    <x v="2839"/>
    <d v="2014-08-25T04:59:00"/>
  </r>
  <r>
    <x v="0"/>
    <x v="1"/>
    <s v="GBP"/>
    <n v="1426698000"/>
    <n v="1424825479"/>
    <b v="0"/>
    <n v="132"/>
    <b v="1"/>
    <s v="theater/plays"/>
    <n v="1.04"/>
    <n v="19.7"/>
    <x v="1"/>
    <x v="6"/>
    <x v="2840"/>
    <d v="2015-03-18T17:00:00"/>
  </r>
  <r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x v="2"/>
    <x v="15"/>
    <s v="EUR"/>
    <n v="1483535180"/>
    <n v="1480943180"/>
    <b v="0"/>
    <n v="1"/>
    <b v="0"/>
    <s v="theater/plays"/>
    <n v="5.45E-2"/>
    <n v="30"/>
    <x v="1"/>
    <x v="6"/>
    <x v="2844"/>
    <d v="2017-01-04T13:06:20"/>
  </r>
  <r>
    <x v="2"/>
    <x v="0"/>
    <s v="USD"/>
    <n v="1433723033"/>
    <n v="1428539033"/>
    <b v="0"/>
    <n v="39"/>
    <b v="0"/>
    <s v="theater/plays"/>
    <n v="0.3155"/>
    <n v="60.67"/>
    <x v="1"/>
    <x v="6"/>
    <x v="2845"/>
    <d v="2015-06-08T00:23:53"/>
  </r>
  <r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x v="2"/>
    <x v="0"/>
    <s v="USD"/>
    <n v="1432913659"/>
    <n v="1430321659"/>
    <b v="0"/>
    <n v="3"/>
    <b v="0"/>
    <s v="theater/plays"/>
    <n v="2E-3"/>
    <n v="23.33"/>
    <x v="1"/>
    <x v="6"/>
    <x v="2848"/>
    <d v="2015-05-29T15:34:19"/>
  </r>
  <r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x v="2"/>
    <x v="0"/>
    <s v="USD"/>
    <n v="1409962211"/>
    <n v="1407370211"/>
    <b v="0"/>
    <n v="13"/>
    <b v="0"/>
    <s v="theater/plays"/>
    <n v="3.8899999999999997E-2"/>
    <n v="23.92"/>
    <x v="1"/>
    <x v="6"/>
    <x v="2850"/>
    <d v="2014-09-06T00:10:11"/>
  </r>
  <r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x v="2"/>
    <x v="0"/>
    <s v="USD"/>
    <n v="1403312703"/>
    <n v="1400720703"/>
    <b v="0"/>
    <n v="6"/>
    <b v="0"/>
    <s v="theater/plays"/>
    <n v="1.9E-2"/>
    <n v="15.83"/>
    <x v="1"/>
    <x v="6"/>
    <x v="2852"/>
    <d v="2014-06-21T01:05:03"/>
  </r>
  <r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x v="2"/>
    <x v="1"/>
    <s v="GBP"/>
    <n v="1431018719"/>
    <n v="1429290719"/>
    <b v="0"/>
    <n v="14"/>
    <b v="0"/>
    <s v="theater/plays"/>
    <n v="0.41699999999999998"/>
    <n v="29.79"/>
    <x v="1"/>
    <x v="6"/>
    <x v="2854"/>
    <d v="2015-05-07T17:11:59"/>
  </r>
  <r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x v="2"/>
    <x v="0"/>
    <s v="USD"/>
    <n v="1439069640"/>
    <n v="1433897647"/>
    <b v="0"/>
    <n v="6"/>
    <b v="0"/>
    <s v="theater/plays"/>
    <n v="4.87E-2"/>
    <n v="24.33"/>
    <x v="1"/>
    <x v="6"/>
    <x v="2856"/>
    <d v="2015-08-08T21:34:00"/>
  </r>
  <r>
    <x v="2"/>
    <x v="14"/>
    <s v="MXN"/>
    <n v="1487613600"/>
    <n v="1482444295"/>
    <b v="0"/>
    <n v="15"/>
    <b v="0"/>
    <s v="theater/plays"/>
    <n v="0.19739999999999999"/>
    <n v="500"/>
    <x v="1"/>
    <x v="6"/>
    <x v="2857"/>
    <d v="2017-02-20T18:00:00"/>
  </r>
  <r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x v="2"/>
    <x v="0"/>
    <s v="USD"/>
    <n v="1466363576"/>
    <n v="1461179576"/>
    <b v="0"/>
    <n v="9"/>
    <b v="0"/>
    <s v="theater/plays"/>
    <n v="6.6500000000000004E-2"/>
    <n v="29.56"/>
    <x v="1"/>
    <x v="6"/>
    <x v="2860"/>
    <d v="2016-06-19T19:12:56"/>
  </r>
  <r>
    <x v="2"/>
    <x v="2"/>
    <s v="AUD"/>
    <n v="1443103848"/>
    <n v="1441894248"/>
    <b v="0"/>
    <n v="3"/>
    <b v="0"/>
    <s v="theater/plays"/>
    <n v="0.32"/>
    <n v="26.67"/>
    <x v="1"/>
    <x v="6"/>
    <x v="2861"/>
    <d v="2015-09-24T14:10:48"/>
  </r>
  <r>
    <x v="2"/>
    <x v="0"/>
    <s v="USD"/>
    <n v="1403636229"/>
    <n v="1401044229"/>
    <b v="0"/>
    <n v="3"/>
    <b v="0"/>
    <s v="theater/plays"/>
    <n v="4.3E-3"/>
    <n v="18.329999999999998"/>
    <x v="1"/>
    <x v="6"/>
    <x v="2862"/>
    <d v="2014-06-24T18:57:09"/>
  </r>
  <r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x v="2"/>
    <x v="1"/>
    <s v="GBP"/>
    <n v="1437139080"/>
    <n v="1434552207"/>
    <b v="0"/>
    <n v="3"/>
    <b v="0"/>
    <s v="theater/plays"/>
    <n v="1.6E-2"/>
    <n v="13.33"/>
    <x v="1"/>
    <x v="6"/>
    <x v="2864"/>
    <d v="2015-07-17T13:18:00"/>
  </r>
  <r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x v="2"/>
    <x v="0"/>
    <s v="USD"/>
    <n v="1475697054"/>
    <n v="1473105054"/>
    <b v="0"/>
    <n v="60"/>
    <b v="0"/>
    <s v="theater/plays"/>
    <n v="0.42009999999999997"/>
    <n v="105.03"/>
    <x v="1"/>
    <x v="6"/>
    <x v="2868"/>
    <d v="2016-10-05T19:50:54"/>
  </r>
  <r>
    <x v="2"/>
    <x v="0"/>
    <s v="USD"/>
    <n v="1468937681"/>
    <n v="1466345681"/>
    <b v="0"/>
    <n v="5"/>
    <b v="0"/>
    <s v="theater/plays"/>
    <n v="8.8999999999999999E-3"/>
    <n v="35.4"/>
    <x v="1"/>
    <x v="6"/>
    <x v="2869"/>
    <d v="2016-07-19T14:14:41"/>
  </r>
  <r>
    <x v="2"/>
    <x v="0"/>
    <s v="USD"/>
    <n v="1400301165"/>
    <n v="1397709165"/>
    <b v="0"/>
    <n v="9"/>
    <b v="0"/>
    <s v="theater/plays"/>
    <n v="0.15"/>
    <n v="83.33"/>
    <x v="1"/>
    <x v="6"/>
    <x v="2870"/>
    <d v="2014-05-17T04:32:45"/>
  </r>
  <r>
    <x v="2"/>
    <x v="0"/>
    <s v="USD"/>
    <n v="1419183813"/>
    <n v="1417455813"/>
    <b v="0"/>
    <n v="13"/>
    <b v="0"/>
    <s v="theater/plays"/>
    <n v="4.6699999999999998E-2"/>
    <n v="35.92"/>
    <x v="1"/>
    <x v="6"/>
    <x v="2871"/>
    <d v="2014-12-21T17:43:33"/>
  </r>
  <r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x v="2"/>
    <x v="0"/>
    <s v="USD"/>
    <n v="1422473831"/>
    <n v="1419881831"/>
    <b v="0"/>
    <n v="8"/>
    <b v="0"/>
    <s v="theater/plays"/>
    <n v="0.38119999999999998"/>
    <n v="119.13"/>
    <x v="1"/>
    <x v="6"/>
    <x v="2873"/>
    <d v="2015-01-28T19:37:11"/>
  </r>
  <r>
    <x v="2"/>
    <x v="0"/>
    <s v="USD"/>
    <n v="1484684186"/>
    <n v="1482092186"/>
    <b v="0"/>
    <n v="3"/>
    <b v="0"/>
    <s v="theater/plays"/>
    <n v="5.4199999999999998E-2"/>
    <n v="90.33"/>
    <x v="1"/>
    <x v="6"/>
    <x v="2874"/>
    <d v="2017-01-17T20:16:26"/>
  </r>
  <r>
    <x v="2"/>
    <x v="0"/>
    <s v="USD"/>
    <n v="1462417493"/>
    <n v="1459825493"/>
    <b v="0"/>
    <n v="3"/>
    <b v="0"/>
    <s v="theater/plays"/>
    <n v="4.0000000000000002E-4"/>
    <n v="2.33"/>
    <x v="1"/>
    <x v="6"/>
    <x v="2875"/>
    <d v="2016-05-05T03:04:53"/>
  </r>
  <r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x v="2"/>
    <x v="0"/>
    <s v="USD"/>
    <n v="1480525200"/>
    <n v="1477781724"/>
    <b v="0"/>
    <n v="6"/>
    <b v="0"/>
    <s v="theater/plays"/>
    <n v="0.10829999999999999"/>
    <n v="108.33"/>
    <x v="1"/>
    <x v="6"/>
    <x v="2877"/>
    <d v="2016-11-30T17:00:00"/>
  </r>
  <r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x v="2"/>
    <x v="0"/>
    <s v="USD"/>
    <n v="1453310661"/>
    <n v="1450718661"/>
    <b v="0"/>
    <n v="1"/>
    <b v="0"/>
    <s v="theater/plays"/>
    <n v="2.5999999999999999E-3"/>
    <n v="29"/>
    <x v="1"/>
    <x v="6"/>
    <x v="2879"/>
    <d v="2016-01-20T17:24:21"/>
  </r>
  <r>
    <x v="2"/>
    <x v="0"/>
    <s v="USD"/>
    <n v="1440090300"/>
    <n v="1436305452"/>
    <b v="0"/>
    <n v="29"/>
    <b v="0"/>
    <s v="theater/plays"/>
    <n v="0.23330000000000001"/>
    <n v="96.55"/>
    <x v="1"/>
    <x v="6"/>
    <x v="2880"/>
    <d v="2015-08-20T17:05:00"/>
  </r>
  <r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x v="2"/>
    <x v="0"/>
    <s v="USD"/>
    <n v="1417800435"/>
    <n v="1415208435"/>
    <b v="0"/>
    <n v="4"/>
    <b v="0"/>
    <s v="theater/plays"/>
    <n v="4.1000000000000003E-3"/>
    <n v="46.25"/>
    <x v="1"/>
    <x v="6"/>
    <x v="2884"/>
    <d v="2014-12-05T17:27:15"/>
  </r>
  <r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x v="2"/>
    <x v="0"/>
    <s v="USD"/>
    <n v="1420971324"/>
    <n v="1418379324"/>
    <b v="0"/>
    <n v="1"/>
    <b v="0"/>
    <s v="theater/plays"/>
    <n v="1.6999999999999999E-3"/>
    <n v="5"/>
    <x v="1"/>
    <x v="6"/>
    <x v="2887"/>
    <d v="2015-01-11T10:15:24"/>
  </r>
  <r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x v="2"/>
    <x v="0"/>
    <s v="USD"/>
    <n v="1409344985"/>
    <n v="1406752985"/>
    <b v="0"/>
    <n v="14"/>
    <b v="0"/>
    <s v="theater/plays"/>
    <n v="0.38069999999999998"/>
    <n v="81.569999999999993"/>
    <x v="1"/>
    <x v="6"/>
    <x v="2889"/>
    <d v="2014-08-29T20:43:05"/>
  </r>
  <r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x v="2"/>
    <x v="0"/>
    <s v="USD"/>
    <n v="1409000400"/>
    <n v="1408381704"/>
    <b v="0"/>
    <n v="17"/>
    <b v="0"/>
    <s v="theater/plays"/>
    <n v="9.0899999999999995E-2"/>
    <n v="29.41"/>
    <x v="1"/>
    <x v="6"/>
    <x v="2892"/>
    <d v="2014-08-25T21:00:00"/>
  </r>
  <r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x v="2"/>
    <x v="0"/>
    <s v="USD"/>
    <n v="1481522400"/>
    <n v="1480283321"/>
    <b v="0"/>
    <n v="12"/>
    <b v="0"/>
    <s v="theater/plays"/>
    <n v="0.20830000000000001"/>
    <n v="52.08"/>
    <x v="1"/>
    <x v="6"/>
    <x v="2896"/>
    <d v="2016-12-12T06:00:00"/>
  </r>
  <r>
    <x v="2"/>
    <x v="0"/>
    <s v="USD"/>
    <n v="1444577345"/>
    <n v="1441985458"/>
    <b v="0"/>
    <n v="3"/>
    <b v="0"/>
    <s v="theater/plays"/>
    <n v="4.58E-2"/>
    <n v="183.33"/>
    <x v="1"/>
    <x v="6"/>
    <x v="2897"/>
    <d v="2015-10-11T15:29:05"/>
  </r>
  <r>
    <x v="2"/>
    <x v="0"/>
    <s v="USD"/>
    <n v="1446307053"/>
    <n v="1443715053"/>
    <b v="0"/>
    <n v="12"/>
    <b v="0"/>
    <s v="theater/plays"/>
    <n v="4.2099999999999999E-2"/>
    <n v="26.33"/>
    <x v="1"/>
    <x v="6"/>
    <x v="2898"/>
    <d v="2015-10-31T15:57:33"/>
  </r>
  <r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x v="2"/>
    <x v="0"/>
    <s v="USD"/>
    <n v="1407562632"/>
    <n v="1404970632"/>
    <b v="0"/>
    <n v="7"/>
    <b v="0"/>
    <s v="theater/plays"/>
    <n v="0.61909999999999998"/>
    <n v="486.43"/>
    <x v="1"/>
    <x v="6"/>
    <x v="2900"/>
    <d v="2014-08-09T05:37:12"/>
  </r>
  <r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x v="2"/>
    <x v="0"/>
    <s v="USD"/>
    <n v="1440412396"/>
    <n v="1437820396"/>
    <b v="0"/>
    <n v="1"/>
    <b v="0"/>
    <s v="theater/plays"/>
    <n v="2.0000000000000001E-4"/>
    <n v="25"/>
    <x v="1"/>
    <x v="6"/>
    <x v="2902"/>
    <d v="2015-08-24T10:33:16"/>
  </r>
  <r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x v="2"/>
    <x v="0"/>
    <s v="USD"/>
    <n v="1473211313"/>
    <n v="1472001713"/>
    <b v="0"/>
    <n v="17"/>
    <b v="0"/>
    <s v="theater/plays"/>
    <n v="0.1777"/>
    <n v="36.590000000000003"/>
    <x v="1"/>
    <x v="6"/>
    <x v="2905"/>
    <d v="2016-09-07T01:21:53"/>
  </r>
  <r>
    <x v="2"/>
    <x v="0"/>
    <s v="USD"/>
    <n v="1438390800"/>
    <n v="1436888066"/>
    <b v="0"/>
    <n v="7"/>
    <b v="0"/>
    <s v="theater/plays"/>
    <n v="9.4200000000000006E-2"/>
    <n v="80.709999999999994"/>
    <x v="1"/>
    <x v="6"/>
    <x v="2906"/>
    <d v="2015-08-01T01:00:00"/>
  </r>
  <r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x v="2"/>
    <x v="0"/>
    <s v="USD"/>
    <n v="1416944760"/>
    <n v="1413527001"/>
    <b v="0"/>
    <n v="1"/>
    <b v="0"/>
    <s v="theater/plays"/>
    <n v="1E-4"/>
    <n v="20"/>
    <x v="1"/>
    <x v="6"/>
    <x v="2909"/>
    <d v="2014-11-25T19:46:00"/>
  </r>
  <r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</r>
  <r>
    <x v="2"/>
    <x v="0"/>
    <s v="USD"/>
    <n v="1435429626"/>
    <n v="1431973626"/>
    <b v="0"/>
    <n v="14"/>
    <b v="0"/>
    <s v="theater/plays"/>
    <n v="0.36499999999999999"/>
    <n v="46.93"/>
    <x v="1"/>
    <x v="6"/>
    <x v="2911"/>
    <d v="2015-06-27T18:27:06"/>
  </r>
  <r>
    <x v="2"/>
    <x v="0"/>
    <s v="USD"/>
    <n v="1452827374"/>
    <n v="1450235374"/>
    <b v="0"/>
    <n v="26"/>
    <b v="0"/>
    <s v="theater/plays"/>
    <n v="0.1406"/>
    <n v="78.08"/>
    <x v="1"/>
    <x v="6"/>
    <x v="2912"/>
    <d v="2016-01-15T03:09:34"/>
  </r>
  <r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</r>
  <r>
    <x v="2"/>
    <x v="1"/>
    <s v="GBP"/>
    <n v="1458117190"/>
    <n v="1455528790"/>
    <b v="0"/>
    <n v="3"/>
    <b v="0"/>
    <s v="theater/plays"/>
    <n v="0.61099999999999999"/>
    <n v="203.67"/>
    <x v="1"/>
    <x v="6"/>
    <x v="2915"/>
    <d v="2016-03-16T08:33:10"/>
  </r>
  <r>
    <x v="2"/>
    <x v="1"/>
    <s v="GBP"/>
    <n v="1400498789"/>
    <n v="1398511589"/>
    <b v="0"/>
    <n v="7"/>
    <b v="0"/>
    <s v="theater/plays"/>
    <n v="7.8399999999999997E-2"/>
    <n v="20.71"/>
    <x v="1"/>
    <x v="6"/>
    <x v="2916"/>
    <d v="2014-05-19T11:26:29"/>
  </r>
  <r>
    <x v="2"/>
    <x v="0"/>
    <s v="USD"/>
    <n v="1442381847"/>
    <n v="1440826647"/>
    <b v="0"/>
    <n v="9"/>
    <b v="0"/>
    <s v="theater/plays"/>
    <n v="0.2185"/>
    <n v="48.56"/>
    <x v="1"/>
    <x v="6"/>
    <x v="2917"/>
    <d v="2015-09-16T05:37:27"/>
  </r>
  <r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x v="2"/>
    <x v="5"/>
    <s v="CAD"/>
    <n v="1427306470"/>
    <n v="1424718070"/>
    <b v="0"/>
    <n v="13"/>
    <b v="0"/>
    <s v="theater/plays"/>
    <n v="0.26840000000000003"/>
    <n v="51.62"/>
    <x v="1"/>
    <x v="6"/>
    <x v="2920"/>
    <d v="2015-03-25T18:01:10"/>
  </r>
  <r>
    <x v="0"/>
    <x v="0"/>
    <s v="USD"/>
    <n v="1411679804"/>
    <n v="1409087804"/>
    <b v="0"/>
    <n v="3"/>
    <b v="1"/>
    <s v="theater/musical"/>
    <n v="1.29"/>
    <n v="43"/>
    <x v="1"/>
    <x v="35"/>
    <x v="2921"/>
    <d v="2014-09-25T21:16:44"/>
  </r>
  <r>
    <x v="0"/>
    <x v="1"/>
    <s v="GBP"/>
    <n v="1431982727"/>
    <n v="1428094727"/>
    <b v="0"/>
    <n v="6"/>
    <b v="1"/>
    <s v="theater/musical"/>
    <n v="1"/>
    <n v="83.33"/>
    <x v="1"/>
    <x v="35"/>
    <x v="2922"/>
    <d v="2015-05-18T20:58:47"/>
  </r>
  <r>
    <x v="0"/>
    <x v="0"/>
    <s v="USD"/>
    <n v="1422068400"/>
    <n v="1420774779"/>
    <b v="0"/>
    <n v="10"/>
    <b v="1"/>
    <s v="theater/musical"/>
    <n v="1"/>
    <n v="30"/>
    <x v="1"/>
    <x v="35"/>
    <x v="2923"/>
    <d v="2015-01-24T03:00:00"/>
  </r>
  <r>
    <x v="0"/>
    <x v="0"/>
    <s v="USD"/>
    <n v="1431143940"/>
    <n v="1428585710"/>
    <b v="0"/>
    <n v="147"/>
    <b v="1"/>
    <s v="theater/musical"/>
    <n v="1.032"/>
    <n v="175.51"/>
    <x v="1"/>
    <x v="35"/>
    <x v="2924"/>
    <d v="2015-05-09T03:59:00"/>
  </r>
  <r>
    <x v="0"/>
    <x v="0"/>
    <s v="USD"/>
    <n v="1410444068"/>
    <n v="1407852068"/>
    <b v="0"/>
    <n v="199"/>
    <b v="1"/>
    <s v="theater/musical"/>
    <n v="1.0245"/>
    <n v="231.66"/>
    <x v="1"/>
    <x v="35"/>
    <x v="2925"/>
    <d v="2014-09-11T14:01:08"/>
  </r>
  <r>
    <x v="0"/>
    <x v="0"/>
    <s v="USD"/>
    <n v="1424715779"/>
    <n v="1423506179"/>
    <b v="0"/>
    <n v="50"/>
    <b v="1"/>
    <s v="theater/musical"/>
    <n v="1.25"/>
    <n v="75"/>
    <x v="1"/>
    <x v="35"/>
    <x v="2926"/>
    <d v="2015-02-23T18:22:59"/>
  </r>
  <r>
    <x v="0"/>
    <x v="0"/>
    <s v="USD"/>
    <n v="1405400400"/>
    <n v="1402934629"/>
    <b v="0"/>
    <n v="21"/>
    <b v="1"/>
    <s v="theater/musical"/>
    <n v="1.3083"/>
    <n v="112.14"/>
    <x v="1"/>
    <x v="35"/>
    <x v="2927"/>
    <d v="2014-07-15T05:00:00"/>
  </r>
  <r>
    <x v="0"/>
    <x v="0"/>
    <s v="USD"/>
    <n v="1457135846"/>
    <n v="1454543846"/>
    <b v="0"/>
    <n v="24"/>
    <b v="1"/>
    <s v="theater/musical"/>
    <n v="1"/>
    <n v="41.67"/>
    <x v="1"/>
    <x v="35"/>
    <x v="2928"/>
    <d v="2016-03-04T23:57:26"/>
  </r>
  <r>
    <x v="0"/>
    <x v="0"/>
    <s v="USD"/>
    <n v="1401024758"/>
    <n v="1398432758"/>
    <b v="0"/>
    <n v="32"/>
    <b v="1"/>
    <s v="theater/musical"/>
    <n v="1.0206999999999999"/>
    <n v="255.17"/>
    <x v="1"/>
    <x v="35"/>
    <x v="2929"/>
    <d v="2014-05-25T13:32:38"/>
  </r>
  <r>
    <x v="0"/>
    <x v="1"/>
    <s v="GBP"/>
    <n v="1431007264"/>
    <n v="1428415264"/>
    <b v="0"/>
    <n v="62"/>
    <b v="1"/>
    <s v="theater/musical"/>
    <n v="1.0092000000000001"/>
    <n v="162.77000000000001"/>
    <x v="1"/>
    <x v="35"/>
    <x v="2930"/>
    <d v="2015-05-07T14:01:04"/>
  </r>
  <r>
    <x v="0"/>
    <x v="5"/>
    <s v="CAD"/>
    <n v="1410761280"/>
    <n v="1408604363"/>
    <b v="0"/>
    <n v="9"/>
    <b v="1"/>
    <s v="theater/musical"/>
    <n v="1.06"/>
    <n v="88.33"/>
    <x v="1"/>
    <x v="35"/>
    <x v="2931"/>
    <d v="2014-09-15T06:08:00"/>
  </r>
  <r>
    <x v="0"/>
    <x v="2"/>
    <s v="AUD"/>
    <n v="1424516400"/>
    <n v="1421812637"/>
    <b v="0"/>
    <n v="38"/>
    <b v="1"/>
    <s v="theater/musical"/>
    <n v="1.0509999999999999"/>
    <n v="85.74"/>
    <x v="1"/>
    <x v="35"/>
    <x v="2932"/>
    <d v="2015-02-21T11:00:00"/>
  </r>
  <r>
    <x v="0"/>
    <x v="0"/>
    <s v="USD"/>
    <n v="1465081053"/>
    <n v="1462489053"/>
    <b v="0"/>
    <n v="54"/>
    <b v="1"/>
    <s v="theater/musical"/>
    <n v="1.0276000000000001"/>
    <n v="47.57"/>
    <x v="1"/>
    <x v="35"/>
    <x v="2933"/>
    <d v="2016-06-04T22:57:33"/>
  </r>
  <r>
    <x v="0"/>
    <x v="5"/>
    <s v="CAD"/>
    <n v="1402845364"/>
    <n v="1400253364"/>
    <b v="0"/>
    <n v="37"/>
    <b v="1"/>
    <s v="theater/musical"/>
    <n v="1.08"/>
    <n v="72.97"/>
    <x v="1"/>
    <x v="35"/>
    <x v="2934"/>
    <d v="2014-06-15T15:16:04"/>
  </r>
  <r>
    <x v="0"/>
    <x v="0"/>
    <s v="USD"/>
    <n v="1472490000"/>
    <n v="1467468008"/>
    <b v="0"/>
    <n v="39"/>
    <b v="1"/>
    <s v="theater/musical"/>
    <n v="1.0088999999999999"/>
    <n v="90.54"/>
    <x v="1"/>
    <x v="35"/>
    <x v="2935"/>
    <d v="2016-08-29T17:00:00"/>
  </r>
  <r>
    <x v="0"/>
    <x v="0"/>
    <s v="USD"/>
    <n v="1413176340"/>
    <n v="1412091423"/>
    <b v="0"/>
    <n v="34"/>
    <b v="1"/>
    <s v="theater/musical"/>
    <n v="1.28"/>
    <n v="37.65"/>
    <x v="1"/>
    <x v="35"/>
    <x v="2936"/>
    <d v="2014-10-13T04:59:00"/>
  </r>
  <r>
    <x v="0"/>
    <x v="1"/>
    <s v="GBP"/>
    <n v="1405249113"/>
    <n v="1402657113"/>
    <b v="0"/>
    <n v="55"/>
    <b v="1"/>
    <s v="theater/musical"/>
    <n v="1.3332999999999999"/>
    <n v="36.36"/>
    <x v="1"/>
    <x v="35"/>
    <x v="2937"/>
    <d v="2014-07-13T10:58:33"/>
  </r>
  <r>
    <x v="0"/>
    <x v="0"/>
    <s v="USD"/>
    <n v="1422636814"/>
    <n v="1420044814"/>
    <b v="0"/>
    <n v="32"/>
    <b v="1"/>
    <s v="theater/musical"/>
    <n v="1.0138"/>
    <n v="126.72"/>
    <x v="1"/>
    <x v="35"/>
    <x v="2938"/>
    <d v="2015-01-30T16:53:34"/>
  </r>
  <r>
    <x v="0"/>
    <x v="0"/>
    <s v="USD"/>
    <n v="1409187600"/>
    <n v="1406316312"/>
    <b v="0"/>
    <n v="25"/>
    <b v="1"/>
    <s v="theater/musical"/>
    <n v="1.0287999999999999"/>
    <n v="329.2"/>
    <x v="1"/>
    <x v="35"/>
    <x v="2939"/>
    <d v="2014-08-28T01:00:00"/>
  </r>
  <r>
    <x v="0"/>
    <x v="0"/>
    <s v="USD"/>
    <n v="1421606018"/>
    <n v="1418150018"/>
    <b v="0"/>
    <n v="33"/>
    <b v="1"/>
    <s v="theater/musical"/>
    <n v="1.0724"/>
    <n v="81.239999999999995"/>
    <x v="1"/>
    <x v="35"/>
    <x v="2940"/>
    <d v="2015-01-18T18:33:38"/>
  </r>
  <r>
    <x v="2"/>
    <x v="0"/>
    <s v="USD"/>
    <n v="1425250955"/>
    <n v="1422658955"/>
    <b v="0"/>
    <n v="1"/>
    <b v="0"/>
    <s v="theater/spaces"/>
    <n v="0"/>
    <n v="1"/>
    <x v="1"/>
    <x v="33"/>
    <x v="2941"/>
    <d v="2015-03-01T23:02:35"/>
  </r>
  <r>
    <x v="2"/>
    <x v="5"/>
    <s v="CAD"/>
    <n v="1450297080"/>
    <n v="1448565459"/>
    <b v="0"/>
    <n v="202"/>
    <b v="0"/>
    <s v="theater/spaces"/>
    <n v="0.20430000000000001"/>
    <n v="202.23"/>
    <x v="1"/>
    <x v="33"/>
    <x v="2942"/>
    <d v="2015-12-16T20:18:00"/>
  </r>
  <r>
    <x v="2"/>
    <x v="0"/>
    <s v="USD"/>
    <n v="1428894380"/>
    <n v="1426302380"/>
    <b v="0"/>
    <n v="0"/>
    <b v="0"/>
    <s v="theater/spaces"/>
    <n v="0"/>
    <n v="0"/>
    <x v="1"/>
    <x v="33"/>
    <x v="2943"/>
    <d v="2015-04-13T03:06:20"/>
  </r>
  <r>
    <x v="2"/>
    <x v="0"/>
    <s v="USD"/>
    <n v="1433714198"/>
    <n v="1431122198"/>
    <b v="0"/>
    <n v="1"/>
    <b v="0"/>
    <s v="theater/spaces"/>
    <n v="0.01"/>
    <n v="100"/>
    <x v="1"/>
    <x v="33"/>
    <x v="2944"/>
    <d v="2015-06-07T21:56:38"/>
  </r>
  <r>
    <x v="2"/>
    <x v="0"/>
    <s v="USD"/>
    <n v="1432437660"/>
    <n v="1429845660"/>
    <b v="0"/>
    <n v="0"/>
    <b v="0"/>
    <s v="theater/spaces"/>
    <n v="0"/>
    <n v="0"/>
    <x v="1"/>
    <x v="33"/>
    <x v="2945"/>
    <d v="2015-05-24T03:21:00"/>
  </r>
  <r>
    <x v="2"/>
    <x v="1"/>
    <s v="GBP"/>
    <n v="1471265092"/>
    <n v="1468673092"/>
    <b v="0"/>
    <n v="2"/>
    <b v="0"/>
    <s v="theater/spaces"/>
    <n v="1E-3"/>
    <n v="1"/>
    <x v="1"/>
    <x v="33"/>
    <x v="2946"/>
    <d v="2016-08-15T12:44:52"/>
  </r>
  <r>
    <x v="2"/>
    <x v="0"/>
    <s v="USD"/>
    <n v="1480007460"/>
    <n v="1475760567"/>
    <b v="0"/>
    <n v="13"/>
    <b v="0"/>
    <s v="theater/spaces"/>
    <n v="4.2900000000000001E-2"/>
    <n v="82.46"/>
    <x v="1"/>
    <x v="33"/>
    <x v="2947"/>
    <d v="2016-11-24T17:11:00"/>
  </r>
  <r>
    <x v="2"/>
    <x v="0"/>
    <s v="USD"/>
    <n v="1433259293"/>
    <n v="1428075293"/>
    <b v="0"/>
    <n v="9"/>
    <b v="0"/>
    <s v="theater/spaces"/>
    <n v="0"/>
    <n v="2.67"/>
    <x v="1"/>
    <x v="33"/>
    <x v="2948"/>
    <d v="2015-06-02T15:34:53"/>
  </r>
  <r>
    <x v="2"/>
    <x v="0"/>
    <s v="USD"/>
    <n v="1447965917"/>
    <n v="1445370317"/>
    <b v="0"/>
    <n v="2"/>
    <b v="0"/>
    <s v="theater/spaces"/>
    <n v="2.5000000000000001E-2"/>
    <n v="12.5"/>
    <x v="1"/>
    <x v="33"/>
    <x v="2949"/>
    <d v="2015-11-19T20:45:17"/>
  </r>
  <r>
    <x v="2"/>
    <x v="0"/>
    <s v="USD"/>
    <n v="1453538752"/>
    <n v="1450946752"/>
    <b v="0"/>
    <n v="0"/>
    <b v="0"/>
    <s v="theater/spaces"/>
    <n v="0"/>
    <n v="0"/>
    <x v="1"/>
    <x v="33"/>
    <x v="2950"/>
    <d v="2016-01-23T08:45:52"/>
  </r>
  <r>
    <x v="1"/>
    <x v="0"/>
    <s v="USD"/>
    <n v="1412536573"/>
    <n v="1408648573"/>
    <b v="0"/>
    <n v="58"/>
    <b v="0"/>
    <s v="theater/spaces"/>
    <n v="2.1899999999999999E-2"/>
    <n v="18.899999999999999"/>
    <x v="1"/>
    <x v="33"/>
    <x v="2951"/>
    <d v="2014-10-05T19:16:13"/>
  </r>
  <r>
    <x v="1"/>
    <x v="0"/>
    <s v="USD"/>
    <n v="1476676800"/>
    <n v="1473957239"/>
    <b v="0"/>
    <n v="8"/>
    <b v="0"/>
    <s v="theater/spaces"/>
    <n v="8.0299999999999996E-2"/>
    <n v="200.63"/>
    <x v="1"/>
    <x v="33"/>
    <x v="2952"/>
    <d v="2016-10-17T04:00:00"/>
  </r>
  <r>
    <x v="1"/>
    <x v="0"/>
    <s v="USD"/>
    <n v="1444330821"/>
    <n v="1441738821"/>
    <b v="0"/>
    <n v="3"/>
    <b v="0"/>
    <s v="theater/spaces"/>
    <n v="1.5E-3"/>
    <n v="201.67"/>
    <x v="1"/>
    <x v="33"/>
    <x v="2953"/>
    <d v="2015-10-08T19:00:21"/>
  </r>
  <r>
    <x v="1"/>
    <x v="0"/>
    <s v="USD"/>
    <n v="1489669203"/>
    <n v="1487944803"/>
    <b v="0"/>
    <n v="0"/>
    <b v="0"/>
    <s v="theater/spaces"/>
    <n v="0"/>
    <n v="0"/>
    <x v="1"/>
    <x v="33"/>
    <x v="2954"/>
    <d v="2017-03-16T13:00:03"/>
  </r>
  <r>
    <x v="1"/>
    <x v="0"/>
    <s v="USD"/>
    <n v="1434476849"/>
    <n v="1431884849"/>
    <b v="0"/>
    <n v="11"/>
    <b v="0"/>
    <s v="theater/spaces"/>
    <n v="0.5958"/>
    <n v="65"/>
    <x v="1"/>
    <x v="33"/>
    <x v="2955"/>
    <d v="2015-06-16T17:47:29"/>
  </r>
  <r>
    <x v="1"/>
    <x v="0"/>
    <s v="USD"/>
    <n v="1462402850"/>
    <n v="1459810850"/>
    <b v="0"/>
    <n v="20"/>
    <b v="0"/>
    <s v="theater/spaces"/>
    <n v="0.1673"/>
    <n v="66.099999999999994"/>
    <x v="1"/>
    <x v="33"/>
    <x v="2956"/>
    <d v="2016-05-04T23:00:50"/>
  </r>
  <r>
    <x v="1"/>
    <x v="0"/>
    <s v="USD"/>
    <n v="1427498172"/>
    <n v="1422317772"/>
    <b v="0"/>
    <n v="3"/>
    <b v="0"/>
    <s v="theater/spaces"/>
    <n v="1.8700000000000001E-2"/>
    <n v="93.33"/>
    <x v="1"/>
    <x v="33"/>
    <x v="2957"/>
    <d v="2015-03-27T23:16:12"/>
  </r>
  <r>
    <x v="1"/>
    <x v="0"/>
    <s v="USD"/>
    <n v="1462729317"/>
    <n v="1457548917"/>
    <b v="0"/>
    <n v="0"/>
    <b v="0"/>
    <s v="theater/spaces"/>
    <n v="0"/>
    <n v="0"/>
    <x v="1"/>
    <x v="33"/>
    <x v="2958"/>
    <d v="2016-05-08T17:41:57"/>
  </r>
  <r>
    <x v="1"/>
    <x v="1"/>
    <s v="GBP"/>
    <n v="1465258325"/>
    <n v="1462666325"/>
    <b v="0"/>
    <n v="0"/>
    <b v="0"/>
    <s v="theater/spaces"/>
    <n v="0"/>
    <n v="0"/>
    <x v="1"/>
    <x v="33"/>
    <x v="2959"/>
    <d v="2016-06-07T00:12:05"/>
  </r>
  <r>
    <x v="1"/>
    <x v="0"/>
    <s v="USD"/>
    <n v="1410459023"/>
    <n v="1407867023"/>
    <b v="0"/>
    <n v="0"/>
    <b v="0"/>
    <s v="theater/spaces"/>
    <n v="0"/>
    <n v="0"/>
    <x v="1"/>
    <x v="33"/>
    <x v="2960"/>
    <d v="2014-09-11T18:10:23"/>
  </r>
  <r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x v="0"/>
    <x v="0"/>
    <s v="USD"/>
    <n v="1435835824"/>
    <n v="1433243824"/>
    <b v="0"/>
    <n v="98"/>
    <b v="1"/>
    <s v="theater/plays"/>
    <n v="1.0685"/>
    <n v="109.03"/>
    <x v="1"/>
    <x v="6"/>
    <x v="2963"/>
    <d v="2015-07-02T11:17:04"/>
  </r>
  <r>
    <x v="0"/>
    <x v="0"/>
    <s v="USD"/>
    <n v="1407360720"/>
    <n v="1404769819"/>
    <b v="0"/>
    <n v="196"/>
    <b v="1"/>
    <s v="theater/plays"/>
    <n v="1.0071000000000001"/>
    <n v="25.69"/>
    <x v="1"/>
    <x v="6"/>
    <x v="2964"/>
    <d v="2014-08-06T21:32:00"/>
  </r>
  <r>
    <x v="0"/>
    <x v="0"/>
    <s v="USD"/>
    <n v="1436290233"/>
    <n v="1433698233"/>
    <b v="0"/>
    <n v="39"/>
    <b v="1"/>
    <s v="theater/plays"/>
    <n v="1.0900000000000001"/>
    <n v="41.92"/>
    <x v="1"/>
    <x v="6"/>
    <x v="2965"/>
    <d v="2015-07-07T17:30:33"/>
  </r>
  <r>
    <x v="0"/>
    <x v="0"/>
    <s v="USD"/>
    <n v="1442425412"/>
    <n v="1439833412"/>
    <b v="0"/>
    <n v="128"/>
    <b v="1"/>
    <s v="theater/plays"/>
    <n v="1.1363000000000001"/>
    <n v="88.77"/>
    <x v="1"/>
    <x v="6"/>
    <x v="2966"/>
    <d v="2015-09-16T17:43:32"/>
  </r>
  <r>
    <x v="0"/>
    <x v="0"/>
    <s v="USD"/>
    <n v="1425872692"/>
    <n v="1423284292"/>
    <b v="0"/>
    <n v="71"/>
    <b v="1"/>
    <s v="theater/plays"/>
    <n v="1.1392"/>
    <n v="80.23"/>
    <x v="1"/>
    <x v="6"/>
    <x v="2967"/>
    <d v="2015-03-09T03:44:52"/>
  </r>
  <r>
    <x v="0"/>
    <x v="0"/>
    <s v="USD"/>
    <n v="1471406340"/>
    <n v="1470227660"/>
    <b v="0"/>
    <n v="47"/>
    <b v="1"/>
    <s v="theater/plays"/>
    <n v="1.06"/>
    <n v="78.94"/>
    <x v="1"/>
    <x v="6"/>
    <x v="2968"/>
    <d v="2016-08-17T03:59:00"/>
  </r>
  <r>
    <x v="0"/>
    <x v="5"/>
    <s v="CAD"/>
    <n v="1430693460"/>
    <n v="1428087153"/>
    <b v="0"/>
    <n v="17"/>
    <b v="1"/>
    <s v="theater/plays"/>
    <n v="1.625"/>
    <n v="95.59"/>
    <x v="1"/>
    <x v="6"/>
    <x v="2969"/>
    <d v="2015-05-03T22:51:00"/>
  </r>
  <r>
    <x v="0"/>
    <x v="0"/>
    <s v="USD"/>
    <n v="1405699451"/>
    <n v="1403107451"/>
    <b v="0"/>
    <n v="91"/>
    <b v="1"/>
    <s v="theater/plays"/>
    <n v="1.06"/>
    <n v="69.89"/>
    <x v="1"/>
    <x v="6"/>
    <x v="2970"/>
    <d v="2014-07-18T16:04:11"/>
  </r>
  <r>
    <x v="0"/>
    <x v="0"/>
    <s v="USD"/>
    <n v="1409500078"/>
    <n v="1406908078"/>
    <b v="0"/>
    <n v="43"/>
    <b v="1"/>
    <s v="theater/plays"/>
    <n v="1.0016"/>
    <n v="74.53"/>
    <x v="1"/>
    <x v="6"/>
    <x v="2971"/>
    <d v="2014-08-31T15:47:58"/>
  </r>
  <r>
    <x v="0"/>
    <x v="0"/>
    <s v="USD"/>
    <n v="1480899600"/>
    <n v="1479609520"/>
    <b v="0"/>
    <n v="17"/>
    <b v="1"/>
    <s v="theater/plays"/>
    <n v="1.0535000000000001"/>
    <n v="123.94"/>
    <x v="1"/>
    <x v="6"/>
    <x v="2972"/>
    <d v="2016-12-05T01:00:00"/>
  </r>
  <r>
    <x v="0"/>
    <x v="0"/>
    <s v="USD"/>
    <n v="1451620800"/>
    <n v="1449171508"/>
    <b v="0"/>
    <n v="33"/>
    <b v="1"/>
    <s v="theater/plays"/>
    <n v="1.748"/>
    <n v="264.85000000000002"/>
    <x v="1"/>
    <x v="6"/>
    <x v="2973"/>
    <d v="2016-01-01T04:00:00"/>
  </r>
  <r>
    <x v="0"/>
    <x v="0"/>
    <s v="USD"/>
    <n v="1411695300"/>
    <n v="1409275671"/>
    <b v="0"/>
    <n v="87"/>
    <b v="1"/>
    <s v="theater/plays"/>
    <n v="1.02"/>
    <n v="58.62"/>
    <x v="1"/>
    <x v="6"/>
    <x v="2974"/>
    <d v="2014-09-26T01:35:00"/>
  </r>
  <r>
    <x v="0"/>
    <x v="0"/>
    <s v="USD"/>
    <n v="1417057200"/>
    <n v="1414599886"/>
    <b v="0"/>
    <n v="113"/>
    <b v="1"/>
    <s v="theater/plays"/>
    <n v="1.0013000000000001"/>
    <n v="70.88"/>
    <x v="1"/>
    <x v="6"/>
    <x v="2975"/>
    <d v="2014-11-27T03:00:00"/>
  </r>
  <r>
    <x v="0"/>
    <x v="1"/>
    <s v="GBP"/>
    <n v="1457870400"/>
    <n v="1456421530"/>
    <b v="0"/>
    <n v="14"/>
    <b v="1"/>
    <s v="theater/plays"/>
    <n v="1.7142999999999999"/>
    <n v="8.57"/>
    <x v="1"/>
    <x v="6"/>
    <x v="2976"/>
    <d v="2016-03-13T12:00:00"/>
  </r>
  <r>
    <x v="0"/>
    <x v="0"/>
    <s v="USD"/>
    <n v="1427076840"/>
    <n v="1421960934"/>
    <b v="0"/>
    <n v="30"/>
    <b v="1"/>
    <s v="theater/plays"/>
    <n v="1.1356999999999999"/>
    <n v="113.57"/>
    <x v="1"/>
    <x v="6"/>
    <x v="2977"/>
    <d v="2015-03-23T02:14:00"/>
  </r>
  <r>
    <x v="0"/>
    <x v="0"/>
    <s v="USD"/>
    <n v="1413784740"/>
    <n v="1412954547"/>
    <b v="0"/>
    <n v="16"/>
    <b v="1"/>
    <s v="theater/plays"/>
    <n v="1.2947"/>
    <n v="60.69"/>
    <x v="1"/>
    <x v="6"/>
    <x v="2978"/>
    <d v="2014-10-20T05:59:00"/>
  </r>
  <r>
    <x v="0"/>
    <x v="0"/>
    <s v="USD"/>
    <n v="1420524000"/>
    <n v="1419104823"/>
    <b v="0"/>
    <n v="46"/>
    <b v="1"/>
    <s v="theater/plays"/>
    <n v="1.014"/>
    <n v="110.22"/>
    <x v="1"/>
    <x v="6"/>
    <x v="2979"/>
    <d v="2015-01-06T06:00:00"/>
  </r>
  <r>
    <x v="0"/>
    <x v="0"/>
    <s v="USD"/>
    <n v="1440381600"/>
    <n v="1438639130"/>
    <b v="0"/>
    <n v="24"/>
    <b v="1"/>
    <s v="theater/plays"/>
    <n v="1.0916999999999999"/>
    <n v="136.46"/>
    <x v="1"/>
    <x v="6"/>
    <x v="2980"/>
    <d v="2015-08-24T02:00:00"/>
  </r>
  <r>
    <x v="0"/>
    <x v="17"/>
    <s v="EUR"/>
    <n v="1443014756"/>
    <n v="1439126756"/>
    <b v="1"/>
    <n v="97"/>
    <b v="1"/>
    <s v="theater/spaces"/>
    <n v="1.2892999999999999"/>
    <n v="53.16"/>
    <x v="1"/>
    <x v="33"/>
    <x v="2981"/>
    <d v="2015-09-23T13:25:56"/>
  </r>
  <r>
    <x v="0"/>
    <x v="1"/>
    <s v="GBP"/>
    <n v="1455208143"/>
    <n v="1452616143"/>
    <b v="1"/>
    <n v="59"/>
    <b v="1"/>
    <s v="theater/spaces"/>
    <n v="1.0206"/>
    <n v="86.49"/>
    <x v="1"/>
    <x v="33"/>
    <x v="2982"/>
    <d v="2016-02-11T16:29:03"/>
  </r>
  <r>
    <x v="0"/>
    <x v="0"/>
    <s v="USD"/>
    <n v="1415722236"/>
    <n v="1410534636"/>
    <b v="1"/>
    <n v="1095"/>
    <b v="1"/>
    <s v="theater/spaces"/>
    <n v="1.4654"/>
    <n v="155.24"/>
    <x v="1"/>
    <x v="33"/>
    <x v="2983"/>
    <d v="2014-11-11T16:10:36"/>
  </r>
  <r>
    <x v="0"/>
    <x v="0"/>
    <s v="USD"/>
    <n v="1472020881"/>
    <n v="1469428881"/>
    <b v="1"/>
    <n v="218"/>
    <b v="1"/>
    <s v="theater/spaces"/>
    <n v="1.0035000000000001"/>
    <n v="115.08"/>
    <x v="1"/>
    <x v="33"/>
    <x v="2984"/>
    <d v="2016-08-24T06:41:21"/>
  </r>
  <r>
    <x v="0"/>
    <x v="4"/>
    <s v="NZD"/>
    <n v="1477886400"/>
    <n v="1476228128"/>
    <b v="0"/>
    <n v="111"/>
    <b v="1"/>
    <s v="theater/spaces"/>
    <n v="1.2164999999999999"/>
    <n v="109.59"/>
    <x v="1"/>
    <x v="33"/>
    <x v="2985"/>
    <d v="2016-10-31T04:00:00"/>
  </r>
  <r>
    <x v="0"/>
    <x v="1"/>
    <s v="GBP"/>
    <n v="1462100406"/>
    <n v="1456920006"/>
    <b v="0"/>
    <n v="56"/>
    <b v="1"/>
    <s v="theater/spaces"/>
    <n v="1.0549999999999999"/>
    <n v="45.21"/>
    <x v="1"/>
    <x v="33"/>
    <x v="2986"/>
    <d v="2016-05-01T11:00:06"/>
  </r>
  <r>
    <x v="0"/>
    <x v="0"/>
    <s v="USD"/>
    <n v="1476316800"/>
    <n v="1473837751"/>
    <b v="0"/>
    <n v="265"/>
    <b v="1"/>
    <s v="theater/spaces"/>
    <n v="1.1040000000000001"/>
    <n v="104.15"/>
    <x v="1"/>
    <x v="33"/>
    <x v="2987"/>
    <d v="2016-10-13T00:00:00"/>
  </r>
  <r>
    <x v="0"/>
    <x v="1"/>
    <s v="GBP"/>
    <n v="1466412081"/>
    <n v="1463820081"/>
    <b v="0"/>
    <n v="28"/>
    <b v="1"/>
    <s v="theater/spaces"/>
    <n v="1"/>
    <n v="35.71"/>
    <x v="1"/>
    <x v="33"/>
    <x v="2988"/>
    <d v="2016-06-20T08:41:21"/>
  </r>
  <r>
    <x v="0"/>
    <x v="0"/>
    <s v="USD"/>
    <n v="1450673940"/>
    <n v="1448756962"/>
    <b v="0"/>
    <n v="364"/>
    <b v="1"/>
    <s v="theater/spaces"/>
    <n v="1.7654000000000001"/>
    <n v="97"/>
    <x v="1"/>
    <x v="33"/>
    <x v="2989"/>
    <d v="2015-12-21T04:59:00"/>
  </r>
  <r>
    <x v="0"/>
    <x v="0"/>
    <s v="USD"/>
    <n v="1452174420"/>
    <n v="1449150420"/>
    <b v="0"/>
    <n v="27"/>
    <b v="1"/>
    <s v="theater/spaces"/>
    <n v="1"/>
    <n v="370.37"/>
    <x v="1"/>
    <x v="33"/>
    <x v="2990"/>
    <d v="2016-01-07T13:47:00"/>
  </r>
  <r>
    <x v="0"/>
    <x v="0"/>
    <s v="USD"/>
    <n v="1485547530"/>
    <n v="1483646730"/>
    <b v="0"/>
    <n v="93"/>
    <b v="1"/>
    <s v="theater/spaces"/>
    <n v="1.0328999999999999"/>
    <n v="94.41"/>
    <x v="1"/>
    <x v="33"/>
    <x v="2991"/>
    <d v="2017-01-27T20:05:30"/>
  </r>
  <r>
    <x v="0"/>
    <x v="0"/>
    <s v="USD"/>
    <n v="1476037510"/>
    <n v="1473445510"/>
    <b v="0"/>
    <n v="64"/>
    <b v="1"/>
    <s v="theater/spaces"/>
    <n v="1.0449999999999999"/>
    <n v="48.98"/>
    <x v="1"/>
    <x v="33"/>
    <x v="2992"/>
    <d v="2016-10-09T18:25:10"/>
  </r>
  <r>
    <x v="0"/>
    <x v="0"/>
    <s v="USD"/>
    <n v="1455998867"/>
    <n v="1453406867"/>
    <b v="0"/>
    <n v="22"/>
    <b v="1"/>
    <s v="theater/spaces"/>
    <n v="1.0029999999999999"/>
    <n v="45.59"/>
    <x v="1"/>
    <x v="33"/>
    <x v="2993"/>
    <d v="2016-02-20T20:07:47"/>
  </r>
  <r>
    <x v="0"/>
    <x v="1"/>
    <s v="GBP"/>
    <n v="1412335772"/>
    <n v="1409743772"/>
    <b v="0"/>
    <n v="59"/>
    <b v="1"/>
    <s v="theater/spaces"/>
    <n v="4.5774999999999997"/>
    <n v="23.28"/>
    <x v="1"/>
    <x v="33"/>
    <x v="2994"/>
    <d v="2014-10-03T11:29:32"/>
  </r>
  <r>
    <x v="0"/>
    <x v="0"/>
    <s v="USD"/>
    <n v="1484841471"/>
    <n v="1482249471"/>
    <b v="0"/>
    <n v="249"/>
    <b v="1"/>
    <s v="theater/spaces"/>
    <n v="1.0496000000000001"/>
    <n v="63.23"/>
    <x v="1"/>
    <x v="33"/>
    <x v="2995"/>
    <d v="2017-01-19T15:57:51"/>
  </r>
  <r>
    <x v="0"/>
    <x v="0"/>
    <s v="USD"/>
    <n v="1432677240"/>
    <n v="1427493240"/>
    <b v="0"/>
    <n v="392"/>
    <b v="1"/>
    <s v="theater/spaces"/>
    <n v="1.7194"/>
    <n v="153.52000000000001"/>
    <x v="1"/>
    <x v="33"/>
    <x v="2996"/>
    <d v="2015-05-26T21:54:00"/>
  </r>
  <r>
    <x v="0"/>
    <x v="0"/>
    <s v="USD"/>
    <n v="1488171540"/>
    <n v="1486661793"/>
    <b v="0"/>
    <n v="115"/>
    <b v="1"/>
    <s v="theater/spaces"/>
    <n v="1.0373000000000001"/>
    <n v="90.2"/>
    <x v="1"/>
    <x v="33"/>
    <x v="2997"/>
    <d v="2017-02-27T04:59:00"/>
  </r>
  <r>
    <x v="0"/>
    <x v="0"/>
    <s v="USD"/>
    <n v="1402892700"/>
    <n v="1400474329"/>
    <b v="0"/>
    <n v="433"/>
    <b v="1"/>
    <s v="theater/spaces"/>
    <n v="1.0303"/>
    <n v="118.97"/>
    <x v="1"/>
    <x v="33"/>
    <x v="2998"/>
    <d v="2014-06-16T04:25:00"/>
  </r>
  <r>
    <x v="0"/>
    <x v="0"/>
    <s v="USD"/>
    <n v="1488333600"/>
    <n v="1487094360"/>
    <b v="0"/>
    <n v="20"/>
    <b v="1"/>
    <s v="theater/spaces"/>
    <n v="1.1889000000000001"/>
    <n v="80.25"/>
    <x v="1"/>
    <x v="33"/>
    <x v="2999"/>
    <d v="2017-03-01T02:00:00"/>
  </r>
  <r>
    <x v="0"/>
    <x v="0"/>
    <s v="USD"/>
    <n v="1485885600"/>
    <n v="1484682670"/>
    <b v="0"/>
    <n v="8"/>
    <b v="1"/>
    <s v="theater/spaces"/>
    <n v="1"/>
    <n v="62.5"/>
    <x v="1"/>
    <x v="33"/>
    <x v="3000"/>
    <d v="2017-01-31T18:00:00"/>
  </r>
  <r>
    <x v="0"/>
    <x v="0"/>
    <s v="USD"/>
    <n v="1468445382"/>
    <n v="1465853382"/>
    <b v="0"/>
    <n v="175"/>
    <b v="1"/>
    <s v="theater/spaces"/>
    <n v="3.1869999999999998"/>
    <n v="131.38"/>
    <x v="1"/>
    <x v="33"/>
    <x v="3001"/>
    <d v="2016-07-13T21:29:42"/>
  </r>
  <r>
    <x v="0"/>
    <x v="0"/>
    <s v="USD"/>
    <n v="1356552252"/>
    <n v="1353960252"/>
    <b v="0"/>
    <n v="104"/>
    <b v="1"/>
    <s v="theater/spaces"/>
    <n v="1.0851"/>
    <n v="73.03"/>
    <x v="1"/>
    <x v="33"/>
    <x v="3002"/>
    <d v="2012-12-26T20:04:12"/>
  </r>
  <r>
    <x v="0"/>
    <x v="0"/>
    <s v="USD"/>
    <n v="1456811940"/>
    <n v="1454098976"/>
    <b v="0"/>
    <n v="17"/>
    <b v="1"/>
    <s v="theater/spaces"/>
    <n v="1.0117"/>
    <n v="178.53"/>
    <x v="1"/>
    <x v="33"/>
    <x v="3003"/>
    <d v="2016-03-01T05:59:00"/>
  </r>
  <r>
    <x v="0"/>
    <x v="0"/>
    <s v="USD"/>
    <n v="1416089324"/>
    <n v="1413493724"/>
    <b v="0"/>
    <n v="277"/>
    <b v="1"/>
    <s v="theater/spaces"/>
    <n v="1.1282000000000001"/>
    <n v="162.91"/>
    <x v="1"/>
    <x v="33"/>
    <x v="3004"/>
    <d v="2014-11-15T22:08:44"/>
  </r>
  <r>
    <x v="0"/>
    <x v="0"/>
    <s v="USD"/>
    <n v="1412611905"/>
    <n v="1410019905"/>
    <b v="0"/>
    <n v="118"/>
    <b v="1"/>
    <s v="theater/spaces"/>
    <n v="1.2050000000000001"/>
    <n v="108.24"/>
    <x v="1"/>
    <x v="33"/>
    <x v="3005"/>
    <d v="2014-10-06T16:11:45"/>
  </r>
  <r>
    <x v="0"/>
    <x v="5"/>
    <s v="CAD"/>
    <n v="1418580591"/>
    <n v="1415988591"/>
    <b v="0"/>
    <n v="97"/>
    <b v="1"/>
    <s v="theater/spaces"/>
    <n v="1.0774999999999999"/>
    <n v="88.87"/>
    <x v="1"/>
    <x v="33"/>
    <x v="3006"/>
    <d v="2014-12-14T18:09:51"/>
  </r>
  <r>
    <x v="0"/>
    <x v="0"/>
    <s v="USD"/>
    <n v="1429938683"/>
    <n v="1428124283"/>
    <b v="0"/>
    <n v="20"/>
    <b v="1"/>
    <s v="theater/spaces"/>
    <n v="1.8"/>
    <n v="54"/>
    <x v="1"/>
    <x v="33"/>
    <x v="3007"/>
    <d v="2015-04-25T05:11:23"/>
  </r>
  <r>
    <x v="0"/>
    <x v="0"/>
    <s v="USD"/>
    <n v="1453352719"/>
    <n v="1450760719"/>
    <b v="0"/>
    <n v="26"/>
    <b v="1"/>
    <s v="theater/spaces"/>
    <n v="1.0117"/>
    <n v="116.73"/>
    <x v="1"/>
    <x v="33"/>
    <x v="3008"/>
    <d v="2016-01-21T05:05:19"/>
  </r>
  <r>
    <x v="0"/>
    <x v="0"/>
    <s v="USD"/>
    <n v="1417012840"/>
    <n v="1414417240"/>
    <b v="0"/>
    <n v="128"/>
    <b v="1"/>
    <s v="theater/spaces"/>
    <n v="1.1976"/>
    <n v="233.9"/>
    <x v="1"/>
    <x v="33"/>
    <x v="3009"/>
    <d v="2014-11-26T14:40:40"/>
  </r>
  <r>
    <x v="0"/>
    <x v="0"/>
    <s v="USD"/>
    <n v="1424548719"/>
    <n v="1419364719"/>
    <b v="0"/>
    <n v="15"/>
    <b v="1"/>
    <s v="theater/spaces"/>
    <n v="1.58"/>
    <n v="158"/>
    <x v="1"/>
    <x v="33"/>
    <x v="3010"/>
    <d v="2015-02-21T19:58:39"/>
  </r>
  <r>
    <x v="0"/>
    <x v="3"/>
    <s v="EUR"/>
    <n v="1450911540"/>
    <n v="1448536516"/>
    <b v="0"/>
    <n v="25"/>
    <b v="1"/>
    <s v="theater/spaces"/>
    <n v="1.2366999999999999"/>
    <n v="14.84"/>
    <x v="1"/>
    <x v="33"/>
    <x v="3011"/>
    <d v="2015-12-23T22:59:00"/>
  </r>
  <r>
    <x v="0"/>
    <x v="0"/>
    <s v="USD"/>
    <n v="1423587130"/>
    <n v="1421772730"/>
    <b v="0"/>
    <n v="55"/>
    <b v="1"/>
    <s v="theater/spaces"/>
    <n v="1.1713"/>
    <n v="85.18"/>
    <x v="1"/>
    <x v="33"/>
    <x v="3012"/>
    <d v="2015-02-10T16:52:10"/>
  </r>
  <r>
    <x v="0"/>
    <x v="0"/>
    <s v="USD"/>
    <n v="1434917049"/>
    <n v="1432325049"/>
    <b v="0"/>
    <n v="107"/>
    <b v="1"/>
    <s v="theater/spaces"/>
    <n v="1.5696000000000001"/>
    <n v="146.69"/>
    <x v="1"/>
    <x v="33"/>
    <x v="3013"/>
    <d v="2015-06-21T20:04:09"/>
  </r>
  <r>
    <x v="0"/>
    <x v="0"/>
    <s v="USD"/>
    <n v="1415163600"/>
    <n v="1412737080"/>
    <b v="0"/>
    <n v="557"/>
    <b v="1"/>
    <s v="theater/spaces"/>
    <n v="1.131"/>
    <n v="50.76"/>
    <x v="1"/>
    <x v="33"/>
    <x v="3014"/>
    <d v="2014-11-05T05:00:00"/>
  </r>
  <r>
    <x v="0"/>
    <x v="0"/>
    <s v="USD"/>
    <n v="1402459200"/>
    <n v="1401125238"/>
    <b v="0"/>
    <n v="40"/>
    <b v="1"/>
    <s v="theater/spaces"/>
    <n v="1.0318000000000001"/>
    <n v="87.7"/>
    <x v="1"/>
    <x v="33"/>
    <x v="3015"/>
    <d v="2014-06-11T04:00:00"/>
  </r>
  <r>
    <x v="0"/>
    <x v="0"/>
    <s v="USD"/>
    <n v="1405688952"/>
    <n v="1400504952"/>
    <b v="0"/>
    <n v="36"/>
    <b v="1"/>
    <s v="theater/spaces"/>
    <n v="1.0261"/>
    <n v="242.28"/>
    <x v="1"/>
    <x v="33"/>
    <x v="3016"/>
    <d v="2014-07-18T13:09:12"/>
  </r>
  <r>
    <x v="0"/>
    <x v="0"/>
    <s v="USD"/>
    <n v="1408566243"/>
    <n v="1405974243"/>
    <b v="0"/>
    <n v="159"/>
    <b v="1"/>
    <s v="theater/spaces"/>
    <n v="1.0584"/>
    <n v="146.44999999999999"/>
    <x v="1"/>
    <x v="33"/>
    <x v="3017"/>
    <d v="2014-08-20T20:24:03"/>
  </r>
  <r>
    <x v="0"/>
    <x v="6"/>
    <s v="EUR"/>
    <n v="1437429600"/>
    <n v="1433747376"/>
    <b v="0"/>
    <n v="41"/>
    <b v="1"/>
    <s v="theater/spaces"/>
    <n v="1.0071000000000001"/>
    <n v="103.17"/>
    <x v="1"/>
    <x v="33"/>
    <x v="3018"/>
    <d v="2015-07-20T22:00:00"/>
  </r>
  <r>
    <x v="0"/>
    <x v="0"/>
    <s v="USD"/>
    <n v="1401159600"/>
    <n v="1398801620"/>
    <b v="0"/>
    <n v="226"/>
    <b v="1"/>
    <s v="theater/spaces"/>
    <n v="1.2122999999999999"/>
    <n v="80.459999999999994"/>
    <x v="1"/>
    <x v="33"/>
    <x v="3019"/>
    <d v="2014-05-27T03:00:00"/>
  </r>
  <r>
    <x v="0"/>
    <x v="0"/>
    <s v="USD"/>
    <n v="1439583533"/>
    <n v="1434399533"/>
    <b v="0"/>
    <n v="30"/>
    <b v="1"/>
    <s v="theater/spaces"/>
    <n v="1.0057"/>
    <n v="234.67"/>
    <x v="1"/>
    <x v="33"/>
    <x v="3020"/>
    <d v="2015-08-14T20:18:53"/>
  </r>
  <r>
    <x v="0"/>
    <x v="0"/>
    <s v="USD"/>
    <n v="1479794340"/>
    <n v="1476715869"/>
    <b v="0"/>
    <n v="103"/>
    <b v="1"/>
    <s v="theater/spaces"/>
    <n v="1.1601999999999999"/>
    <n v="50.69"/>
    <x v="1"/>
    <x v="33"/>
    <x v="3021"/>
    <d v="2016-11-22T05:59:00"/>
  </r>
  <r>
    <x v="0"/>
    <x v="0"/>
    <s v="USD"/>
    <n v="1472338409"/>
    <n v="1468450409"/>
    <b v="0"/>
    <n v="62"/>
    <b v="1"/>
    <s v="theater/spaces"/>
    <n v="1.0087999999999999"/>
    <n v="162.71"/>
    <x v="1"/>
    <x v="33"/>
    <x v="3022"/>
    <d v="2016-08-27T22:53:29"/>
  </r>
  <r>
    <x v="0"/>
    <x v="1"/>
    <s v="GBP"/>
    <n v="1434039186"/>
    <n v="1430151186"/>
    <b v="0"/>
    <n v="6"/>
    <b v="1"/>
    <s v="theater/spaces"/>
    <n v="1.03"/>
    <n v="120.17"/>
    <x v="1"/>
    <x v="33"/>
    <x v="3023"/>
    <d v="2015-06-11T16:13:06"/>
  </r>
  <r>
    <x v="0"/>
    <x v="0"/>
    <s v="USD"/>
    <n v="1349567475"/>
    <n v="1346975475"/>
    <b v="0"/>
    <n v="182"/>
    <b v="1"/>
    <s v="theater/spaces"/>
    <n v="2.4641999999999999"/>
    <n v="67.7"/>
    <x v="1"/>
    <x v="33"/>
    <x v="3024"/>
    <d v="2012-10-06T23:51:15"/>
  </r>
  <r>
    <x v="0"/>
    <x v="1"/>
    <s v="GBP"/>
    <n v="1401465600"/>
    <n v="1399032813"/>
    <b v="0"/>
    <n v="145"/>
    <b v="1"/>
    <s v="theater/spaces"/>
    <n v="3.0219999999999998"/>
    <n v="52.1"/>
    <x v="1"/>
    <x v="33"/>
    <x v="3025"/>
    <d v="2014-05-30T16:00:00"/>
  </r>
  <r>
    <x v="0"/>
    <x v="1"/>
    <s v="GBP"/>
    <n v="1488538892"/>
    <n v="1487329292"/>
    <b v="0"/>
    <n v="25"/>
    <b v="1"/>
    <s v="theater/spaces"/>
    <n v="1.4333"/>
    <n v="51.6"/>
    <x v="1"/>
    <x v="33"/>
    <x v="3026"/>
    <d v="2017-03-03T11:01:32"/>
  </r>
  <r>
    <x v="0"/>
    <x v="0"/>
    <s v="USD"/>
    <n v="1426866851"/>
    <n v="1424278451"/>
    <b v="0"/>
    <n v="320"/>
    <b v="1"/>
    <s v="theater/spaces"/>
    <n v="1.3144"/>
    <n v="164.3"/>
    <x v="1"/>
    <x v="33"/>
    <x v="3027"/>
    <d v="2015-03-20T15:54:11"/>
  </r>
  <r>
    <x v="0"/>
    <x v="0"/>
    <s v="USD"/>
    <n v="1471242025"/>
    <n v="1468650025"/>
    <b v="0"/>
    <n v="99"/>
    <b v="1"/>
    <s v="theater/spaces"/>
    <n v="1.6801999999999999"/>
    <n v="84.86"/>
    <x v="1"/>
    <x v="33"/>
    <x v="3028"/>
    <d v="2016-08-15T06:20:25"/>
  </r>
  <r>
    <x v="0"/>
    <x v="0"/>
    <s v="USD"/>
    <n v="1416285300"/>
    <n v="1413824447"/>
    <b v="0"/>
    <n v="348"/>
    <b v="1"/>
    <s v="theater/spaces"/>
    <n v="1.0968"/>
    <n v="94.55"/>
    <x v="1"/>
    <x v="33"/>
    <x v="3029"/>
    <d v="2014-11-18T04:35:00"/>
  </r>
  <r>
    <x v="0"/>
    <x v="0"/>
    <s v="USD"/>
    <n v="1442426171"/>
    <n v="1439834171"/>
    <b v="0"/>
    <n v="41"/>
    <b v="1"/>
    <s v="theater/spaces"/>
    <n v="1.0669"/>
    <n v="45.54"/>
    <x v="1"/>
    <x v="33"/>
    <x v="3030"/>
    <d v="2015-09-16T17:56:11"/>
  </r>
  <r>
    <x v="0"/>
    <x v="0"/>
    <s v="USD"/>
    <n v="1476479447"/>
    <n v="1471295447"/>
    <b v="0"/>
    <n v="29"/>
    <b v="1"/>
    <s v="theater/spaces"/>
    <n v="1"/>
    <n v="51.72"/>
    <x v="1"/>
    <x v="33"/>
    <x v="3031"/>
    <d v="2016-10-14T21:10:47"/>
  </r>
  <r>
    <x v="0"/>
    <x v="0"/>
    <s v="USD"/>
    <n v="1441933459"/>
    <n v="1439341459"/>
    <b v="0"/>
    <n v="25"/>
    <b v="1"/>
    <s v="theater/spaces"/>
    <n v="1.272"/>
    <n v="50.88"/>
    <x v="1"/>
    <x v="33"/>
    <x v="3032"/>
    <d v="2015-09-11T01:04:19"/>
  </r>
  <r>
    <x v="0"/>
    <x v="0"/>
    <s v="USD"/>
    <n v="1471487925"/>
    <n v="1468895925"/>
    <b v="0"/>
    <n v="23"/>
    <b v="1"/>
    <s v="theater/spaces"/>
    <n v="1.4653"/>
    <n v="191.13"/>
    <x v="1"/>
    <x v="33"/>
    <x v="3033"/>
    <d v="2016-08-18T02:38:45"/>
  </r>
  <r>
    <x v="0"/>
    <x v="0"/>
    <s v="USD"/>
    <n v="1477972740"/>
    <n v="1475326255"/>
    <b v="0"/>
    <n v="1260"/>
    <b v="1"/>
    <s v="theater/spaces"/>
    <n v="1.1254"/>
    <n v="89.31"/>
    <x v="1"/>
    <x v="33"/>
    <x v="3034"/>
    <d v="2016-11-01T03:59:00"/>
  </r>
  <r>
    <x v="0"/>
    <x v="0"/>
    <s v="USD"/>
    <n v="1367674009"/>
    <n v="1365082009"/>
    <b v="0"/>
    <n v="307"/>
    <b v="1"/>
    <s v="theater/spaces"/>
    <n v="1.0879000000000001"/>
    <n v="88.59"/>
    <x v="1"/>
    <x v="33"/>
    <x v="3035"/>
    <d v="2013-05-04T13:26:49"/>
  </r>
  <r>
    <x v="0"/>
    <x v="0"/>
    <s v="USD"/>
    <n v="1376654340"/>
    <n v="1373568644"/>
    <b v="0"/>
    <n v="329"/>
    <b v="1"/>
    <s v="theater/spaces"/>
    <n v="1.2673000000000001"/>
    <n v="96.3"/>
    <x v="1"/>
    <x v="33"/>
    <x v="3036"/>
    <d v="2013-08-16T11:59:00"/>
  </r>
  <r>
    <x v="0"/>
    <x v="0"/>
    <s v="USD"/>
    <n v="1285995540"/>
    <n v="1279574773"/>
    <b v="0"/>
    <n v="32"/>
    <b v="1"/>
    <s v="theater/spaces"/>
    <n v="2.1320000000000001"/>
    <n v="33.31"/>
    <x v="1"/>
    <x v="33"/>
    <x v="3037"/>
    <d v="2010-10-02T04:59:00"/>
  </r>
  <r>
    <x v="0"/>
    <x v="0"/>
    <s v="USD"/>
    <n v="1457071397"/>
    <n v="1451887397"/>
    <b v="0"/>
    <n v="27"/>
    <b v="1"/>
    <s v="theater/spaces"/>
    <n v="1.0049999999999999"/>
    <n v="37.22"/>
    <x v="1"/>
    <x v="33"/>
    <x v="3038"/>
    <d v="2016-03-04T06:03:17"/>
  </r>
  <r>
    <x v="0"/>
    <x v="0"/>
    <s v="USD"/>
    <n v="1388303940"/>
    <n v="1386011038"/>
    <b v="0"/>
    <n v="236"/>
    <b v="1"/>
    <s v="theater/spaces"/>
    <n v="1.0871"/>
    <n v="92.13"/>
    <x v="1"/>
    <x v="33"/>
    <x v="3039"/>
    <d v="2013-12-29T07:59:00"/>
  </r>
  <r>
    <x v="0"/>
    <x v="0"/>
    <s v="USD"/>
    <n v="1435359600"/>
    <n v="1434999621"/>
    <b v="0"/>
    <n v="42"/>
    <b v="1"/>
    <s v="theater/spaces"/>
    <n v="1.075"/>
    <n v="76.790000000000006"/>
    <x v="1"/>
    <x v="33"/>
    <x v="3040"/>
    <d v="2015-06-26T23:00:00"/>
  </r>
  <r>
    <x v="0"/>
    <x v="0"/>
    <s v="USD"/>
    <n v="1453323048"/>
    <n v="1450731048"/>
    <b v="0"/>
    <n v="95"/>
    <b v="1"/>
    <s v="theater/spaces"/>
    <n v="1.1048"/>
    <n v="96.53"/>
    <x v="1"/>
    <x v="33"/>
    <x v="3041"/>
    <d v="2016-01-20T20:50:48"/>
  </r>
  <r>
    <x v="0"/>
    <x v="1"/>
    <s v="GBP"/>
    <n v="1444149047"/>
    <n v="1441557047"/>
    <b v="0"/>
    <n v="37"/>
    <b v="1"/>
    <s v="theater/spaces"/>
    <n v="1.28"/>
    <n v="51.89"/>
    <x v="1"/>
    <x v="33"/>
    <x v="3042"/>
    <d v="2015-10-06T16:30:47"/>
  </r>
  <r>
    <x v="0"/>
    <x v="5"/>
    <s v="CAD"/>
    <n v="1429152600"/>
    <n v="1426815699"/>
    <b v="0"/>
    <n v="128"/>
    <b v="1"/>
    <s v="theater/spaces"/>
    <n v="1.1001000000000001"/>
    <n v="128.91"/>
    <x v="1"/>
    <x v="33"/>
    <x v="3043"/>
    <d v="2015-04-16T02:50:00"/>
  </r>
  <r>
    <x v="0"/>
    <x v="0"/>
    <s v="USD"/>
    <n v="1454433998"/>
    <n v="1453137998"/>
    <b v="0"/>
    <n v="156"/>
    <b v="1"/>
    <s v="theater/spaces"/>
    <n v="1.0933999999999999"/>
    <n v="84.11"/>
    <x v="1"/>
    <x v="33"/>
    <x v="3044"/>
    <d v="2016-02-02T17:26:38"/>
  </r>
  <r>
    <x v="0"/>
    <x v="0"/>
    <s v="USD"/>
    <n v="1408679055"/>
    <n v="1406087055"/>
    <b v="0"/>
    <n v="64"/>
    <b v="1"/>
    <s v="theater/spaces"/>
    <n v="1.3270999999999999"/>
    <n v="82.94"/>
    <x v="1"/>
    <x v="33"/>
    <x v="3045"/>
    <d v="2014-08-22T03:44:15"/>
  </r>
  <r>
    <x v="0"/>
    <x v="0"/>
    <s v="USD"/>
    <n v="1410324720"/>
    <n v="1407784586"/>
    <b v="0"/>
    <n v="58"/>
    <b v="1"/>
    <s v="theater/spaces"/>
    <n v="1.9085000000000001"/>
    <n v="259.95"/>
    <x v="1"/>
    <x v="33"/>
    <x v="3046"/>
    <d v="2014-09-10T04:52:00"/>
  </r>
  <r>
    <x v="0"/>
    <x v="0"/>
    <s v="USD"/>
    <n v="1461762960"/>
    <n v="1457999054"/>
    <b v="0"/>
    <n v="20"/>
    <b v="1"/>
    <s v="theater/spaces"/>
    <n v="1.49"/>
    <n v="37.25"/>
    <x v="1"/>
    <x v="33"/>
    <x v="3047"/>
    <d v="2016-04-27T13:16:00"/>
  </r>
  <r>
    <x v="0"/>
    <x v="0"/>
    <s v="USD"/>
    <n v="1420060920"/>
    <n v="1417556262"/>
    <b v="0"/>
    <n v="47"/>
    <b v="1"/>
    <s v="theater/spaces"/>
    <n v="1.6639999999999999"/>
    <n v="177.02"/>
    <x v="1"/>
    <x v="33"/>
    <x v="3048"/>
    <d v="2014-12-31T21:22:00"/>
  </r>
  <r>
    <x v="0"/>
    <x v="0"/>
    <s v="USD"/>
    <n v="1434241255"/>
    <n v="1431649255"/>
    <b v="0"/>
    <n v="54"/>
    <b v="1"/>
    <s v="theater/spaces"/>
    <n v="1.0667"/>
    <n v="74.069999999999993"/>
    <x v="1"/>
    <x v="33"/>
    <x v="3049"/>
    <d v="2015-06-14T00:20:55"/>
  </r>
  <r>
    <x v="0"/>
    <x v="0"/>
    <s v="USD"/>
    <n v="1462420960"/>
    <n v="1459828960"/>
    <b v="0"/>
    <n v="9"/>
    <b v="1"/>
    <s v="theater/spaces"/>
    <n v="1.06"/>
    <n v="70.67"/>
    <x v="1"/>
    <x v="33"/>
    <x v="3050"/>
    <d v="2016-05-05T04:02:40"/>
  </r>
  <r>
    <x v="2"/>
    <x v="1"/>
    <s v="GBP"/>
    <n v="1486547945"/>
    <n v="1483955945"/>
    <b v="1"/>
    <n v="35"/>
    <b v="0"/>
    <s v="theater/spaces"/>
    <n v="0.23630000000000001"/>
    <n v="23.63"/>
    <x v="1"/>
    <x v="33"/>
    <x v="3051"/>
    <d v="2017-02-08T09:59:05"/>
  </r>
  <r>
    <x v="2"/>
    <x v="0"/>
    <s v="USD"/>
    <n v="1432828740"/>
    <n v="1430237094"/>
    <b v="0"/>
    <n v="2"/>
    <b v="0"/>
    <s v="theater/spaces"/>
    <n v="1.5E-3"/>
    <n v="37.5"/>
    <x v="1"/>
    <x v="33"/>
    <x v="3052"/>
    <d v="2015-05-28T15:59:00"/>
  </r>
  <r>
    <x v="2"/>
    <x v="0"/>
    <s v="USD"/>
    <n v="1412222340"/>
    <n v="1407781013"/>
    <b v="0"/>
    <n v="3"/>
    <b v="0"/>
    <s v="theater/spaces"/>
    <n v="4.0000000000000001E-3"/>
    <n v="13.33"/>
    <x v="1"/>
    <x v="33"/>
    <x v="3053"/>
    <d v="2014-10-02T03:59:00"/>
  </r>
  <r>
    <x v="2"/>
    <x v="0"/>
    <s v="USD"/>
    <n v="1425258240"/>
    <n v="1422043154"/>
    <b v="0"/>
    <n v="0"/>
    <b v="0"/>
    <s v="theater/spaces"/>
    <n v="0"/>
    <n v="0"/>
    <x v="1"/>
    <x v="33"/>
    <x v="3054"/>
    <d v="2015-03-02T01:04:00"/>
  </r>
  <r>
    <x v="2"/>
    <x v="0"/>
    <s v="USD"/>
    <n v="1420844390"/>
    <n v="1415660390"/>
    <b v="0"/>
    <n v="1"/>
    <b v="0"/>
    <s v="theater/spaces"/>
    <n v="1E-4"/>
    <n v="1"/>
    <x v="1"/>
    <x v="33"/>
    <x v="3055"/>
    <d v="2015-01-09T22:59:50"/>
  </r>
  <r>
    <x v="2"/>
    <x v="0"/>
    <s v="USD"/>
    <n v="1412003784"/>
    <n v="1406819784"/>
    <b v="0"/>
    <n v="0"/>
    <b v="0"/>
    <s v="theater/spaces"/>
    <n v="0"/>
    <n v="0"/>
    <x v="1"/>
    <x v="33"/>
    <x v="3056"/>
    <d v="2014-09-29T15:16:24"/>
  </r>
  <r>
    <x v="2"/>
    <x v="1"/>
    <s v="GBP"/>
    <n v="1459694211"/>
    <n v="1457105811"/>
    <b v="0"/>
    <n v="0"/>
    <b v="0"/>
    <s v="theater/spaces"/>
    <n v="0"/>
    <n v="0"/>
    <x v="1"/>
    <x v="33"/>
    <x v="3057"/>
    <d v="2016-04-03T14:36:51"/>
  </r>
  <r>
    <x v="2"/>
    <x v="13"/>
    <s v="EUR"/>
    <n v="1463734740"/>
    <n v="1459414740"/>
    <b v="0"/>
    <n v="3"/>
    <b v="0"/>
    <s v="theater/spaces"/>
    <n v="2.0000000000000001E-4"/>
    <n v="1"/>
    <x v="1"/>
    <x v="33"/>
    <x v="3058"/>
    <d v="2016-05-20T08:59:00"/>
  </r>
  <r>
    <x v="2"/>
    <x v="0"/>
    <s v="USD"/>
    <n v="1407536846"/>
    <n v="1404944846"/>
    <b v="0"/>
    <n v="11"/>
    <b v="0"/>
    <s v="theater/spaces"/>
    <n v="3.0099999999999998E-2"/>
    <n v="41"/>
    <x v="1"/>
    <x v="33"/>
    <x v="3059"/>
    <d v="2014-08-08T22:27:26"/>
  </r>
  <r>
    <x v="2"/>
    <x v="0"/>
    <s v="USD"/>
    <n v="1443422134"/>
    <n v="1440830134"/>
    <b v="0"/>
    <n v="6"/>
    <b v="0"/>
    <s v="theater/spaces"/>
    <n v="1.5E-3"/>
    <n v="55.83"/>
    <x v="1"/>
    <x v="33"/>
    <x v="3060"/>
    <d v="2015-09-28T06:35:34"/>
  </r>
  <r>
    <x v="2"/>
    <x v="0"/>
    <s v="USD"/>
    <n v="1407955748"/>
    <n v="1405363748"/>
    <b v="0"/>
    <n v="0"/>
    <b v="0"/>
    <s v="theater/spaces"/>
    <n v="0"/>
    <n v="0"/>
    <x v="1"/>
    <x v="33"/>
    <x v="3061"/>
    <d v="2014-08-13T18:49:08"/>
  </r>
  <r>
    <x v="2"/>
    <x v="0"/>
    <s v="USD"/>
    <n v="1443636000"/>
    <n v="1441111892"/>
    <b v="0"/>
    <n v="67"/>
    <b v="0"/>
    <s v="theater/spaces"/>
    <n v="0.66839999999999999"/>
    <n v="99.76"/>
    <x v="1"/>
    <x v="33"/>
    <x v="3062"/>
    <d v="2015-09-30T18:00:00"/>
  </r>
  <r>
    <x v="2"/>
    <x v="0"/>
    <s v="USD"/>
    <n v="1477174138"/>
    <n v="1474150138"/>
    <b v="0"/>
    <n v="23"/>
    <b v="0"/>
    <s v="theater/spaces"/>
    <n v="0.19570000000000001"/>
    <n v="25.52"/>
    <x v="1"/>
    <x v="33"/>
    <x v="3063"/>
    <d v="2016-10-22T22:08:58"/>
  </r>
  <r>
    <x v="2"/>
    <x v="0"/>
    <s v="USD"/>
    <n v="1448175540"/>
    <n v="1445483246"/>
    <b v="0"/>
    <n v="72"/>
    <b v="0"/>
    <s v="theater/spaces"/>
    <n v="0.1129"/>
    <n v="117.65"/>
    <x v="1"/>
    <x v="33"/>
    <x v="3064"/>
    <d v="2015-11-22T06:59:00"/>
  </r>
  <r>
    <x v="2"/>
    <x v="0"/>
    <s v="USD"/>
    <n v="1406683172"/>
    <n v="1404523172"/>
    <b v="0"/>
    <n v="2"/>
    <b v="0"/>
    <s v="theater/spaces"/>
    <n v="4.0000000000000002E-4"/>
    <n v="5"/>
    <x v="1"/>
    <x v="33"/>
    <x v="3065"/>
    <d v="2014-07-30T01:19:32"/>
  </r>
  <r>
    <x v="2"/>
    <x v="2"/>
    <s v="AUD"/>
    <n v="1468128537"/>
    <n v="1465536537"/>
    <b v="0"/>
    <n v="15"/>
    <b v="0"/>
    <s v="theater/spaces"/>
    <n v="0.11990000000000001"/>
    <n v="2796.67"/>
    <x v="1"/>
    <x v="33"/>
    <x v="3066"/>
    <d v="2016-07-10T05:28:57"/>
  </r>
  <r>
    <x v="2"/>
    <x v="4"/>
    <s v="NZD"/>
    <n v="1441837879"/>
    <n v="1439245879"/>
    <b v="0"/>
    <n v="1"/>
    <b v="0"/>
    <s v="theater/spaces"/>
    <n v="2.5000000000000001E-2"/>
    <n v="200"/>
    <x v="1"/>
    <x v="33"/>
    <x v="3067"/>
    <d v="2015-09-09T22:31:19"/>
  </r>
  <r>
    <x v="2"/>
    <x v="0"/>
    <s v="USD"/>
    <n v="1445013352"/>
    <n v="1442421352"/>
    <b v="0"/>
    <n v="2"/>
    <b v="0"/>
    <s v="theater/spaces"/>
    <n v="6.9999999999999999E-4"/>
    <n v="87.5"/>
    <x v="1"/>
    <x v="33"/>
    <x v="3068"/>
    <d v="2015-10-16T16:35:52"/>
  </r>
  <r>
    <x v="2"/>
    <x v="0"/>
    <s v="USD"/>
    <n v="1418587234"/>
    <n v="1415995234"/>
    <b v="0"/>
    <n v="7"/>
    <b v="0"/>
    <s v="theater/spaces"/>
    <n v="0.14099999999999999"/>
    <n v="20.14"/>
    <x v="1"/>
    <x v="33"/>
    <x v="3069"/>
    <d v="2014-12-14T20:00:34"/>
  </r>
  <r>
    <x v="2"/>
    <x v="1"/>
    <s v="GBP"/>
    <n v="1481132169"/>
    <n v="1479317769"/>
    <b v="0"/>
    <n v="16"/>
    <b v="0"/>
    <s v="theater/spaces"/>
    <n v="3.3399999999999999E-2"/>
    <n v="20.88"/>
    <x v="1"/>
    <x v="33"/>
    <x v="3070"/>
    <d v="2016-12-07T17:36:09"/>
  </r>
  <r>
    <x v="2"/>
    <x v="0"/>
    <s v="USD"/>
    <n v="1429595940"/>
    <n v="1428082481"/>
    <b v="0"/>
    <n v="117"/>
    <b v="0"/>
    <s v="theater/spaces"/>
    <n v="0.5978"/>
    <n v="61.31"/>
    <x v="1"/>
    <x v="33"/>
    <x v="3071"/>
    <d v="2015-04-21T05:59:00"/>
  </r>
  <r>
    <x v="2"/>
    <x v="0"/>
    <s v="USD"/>
    <n v="1477791960"/>
    <n v="1476549262"/>
    <b v="0"/>
    <n v="2"/>
    <b v="0"/>
    <s v="theater/spaces"/>
    <n v="2.0000000000000001E-4"/>
    <n v="1"/>
    <x v="1"/>
    <x v="33"/>
    <x v="3072"/>
    <d v="2016-10-30T01:46:00"/>
  </r>
  <r>
    <x v="2"/>
    <x v="0"/>
    <s v="USD"/>
    <n v="1434309540"/>
    <n v="1429287900"/>
    <b v="0"/>
    <n v="7"/>
    <b v="0"/>
    <s v="theater/spaces"/>
    <n v="2.0000000000000001E-4"/>
    <n v="92.14"/>
    <x v="1"/>
    <x v="33"/>
    <x v="3073"/>
    <d v="2015-06-14T19:19:00"/>
  </r>
  <r>
    <x v="2"/>
    <x v="6"/>
    <s v="EUR"/>
    <n v="1457617359"/>
    <n v="1455025359"/>
    <b v="0"/>
    <n v="3"/>
    <b v="0"/>
    <s v="theater/spaces"/>
    <n v="8.9999999999999998E-4"/>
    <n v="7.33"/>
    <x v="1"/>
    <x v="33"/>
    <x v="3074"/>
    <d v="2016-03-10T13:42:39"/>
  </r>
  <r>
    <x v="2"/>
    <x v="0"/>
    <s v="USD"/>
    <n v="1471573640"/>
    <n v="1467253640"/>
    <b v="0"/>
    <n v="20"/>
    <b v="0"/>
    <s v="theater/spaces"/>
    <n v="8.6400000000000005E-2"/>
    <n v="64.8"/>
    <x v="1"/>
    <x v="33"/>
    <x v="3075"/>
    <d v="2016-08-19T02:27:20"/>
  </r>
  <r>
    <x v="2"/>
    <x v="0"/>
    <s v="USD"/>
    <n v="1444405123"/>
    <n v="1439221123"/>
    <b v="0"/>
    <n v="50"/>
    <b v="0"/>
    <s v="theater/spaces"/>
    <n v="0.15060000000000001"/>
    <n v="30.12"/>
    <x v="1"/>
    <x v="33"/>
    <x v="3076"/>
    <d v="2015-10-09T15:38:43"/>
  </r>
  <r>
    <x v="2"/>
    <x v="5"/>
    <s v="CAD"/>
    <n v="1488495478"/>
    <n v="1485903478"/>
    <b v="0"/>
    <n v="2"/>
    <b v="0"/>
    <s v="theater/spaces"/>
    <n v="4.7999999999999996E-3"/>
    <n v="52.5"/>
    <x v="1"/>
    <x v="33"/>
    <x v="3077"/>
    <d v="2017-03-02T22:57:58"/>
  </r>
  <r>
    <x v="2"/>
    <x v="0"/>
    <s v="USD"/>
    <n v="1424920795"/>
    <n v="1422328795"/>
    <b v="0"/>
    <n v="3"/>
    <b v="0"/>
    <s v="theater/spaces"/>
    <n v="1.1999999999999999E-3"/>
    <n v="23.67"/>
    <x v="1"/>
    <x v="33"/>
    <x v="3078"/>
    <d v="2015-02-26T03:19:55"/>
  </r>
  <r>
    <x v="2"/>
    <x v="0"/>
    <s v="USD"/>
    <n v="1427040435"/>
    <n v="1424452035"/>
    <b v="0"/>
    <n v="27"/>
    <b v="0"/>
    <s v="theater/spaces"/>
    <n v="8.3999999999999995E-3"/>
    <n v="415.78"/>
    <x v="1"/>
    <x v="33"/>
    <x v="3079"/>
    <d v="2015-03-22T16:07:15"/>
  </r>
  <r>
    <x v="2"/>
    <x v="0"/>
    <s v="USD"/>
    <n v="1419644444"/>
    <n v="1414456844"/>
    <b v="0"/>
    <n v="7"/>
    <b v="0"/>
    <s v="theater/spaces"/>
    <n v="2.0000000000000001E-4"/>
    <n v="53.71"/>
    <x v="1"/>
    <x v="33"/>
    <x v="3080"/>
    <d v="2014-12-27T01:40:44"/>
  </r>
  <r>
    <x v="2"/>
    <x v="0"/>
    <s v="USD"/>
    <n v="1442722891"/>
    <n v="1440130891"/>
    <b v="0"/>
    <n v="5"/>
    <b v="0"/>
    <s v="theater/spaces"/>
    <n v="2.0999999999999999E-3"/>
    <n v="420.6"/>
    <x v="1"/>
    <x v="33"/>
    <x v="3081"/>
    <d v="2015-09-20T04:21:31"/>
  </r>
  <r>
    <x v="2"/>
    <x v="0"/>
    <s v="USD"/>
    <n v="1447628946"/>
    <n v="1445033346"/>
    <b v="0"/>
    <n v="0"/>
    <b v="0"/>
    <s v="theater/spaces"/>
    <n v="0"/>
    <n v="0"/>
    <x v="1"/>
    <x v="33"/>
    <x v="3082"/>
    <d v="2015-11-15T23:09:06"/>
  </r>
  <r>
    <x v="2"/>
    <x v="0"/>
    <s v="USD"/>
    <n v="1409547600"/>
    <n v="1406986278"/>
    <b v="0"/>
    <n v="3"/>
    <b v="0"/>
    <s v="theater/spaces"/>
    <n v="2.8E-3"/>
    <n v="18.670000000000002"/>
    <x v="1"/>
    <x v="33"/>
    <x v="3083"/>
    <d v="2014-09-01T05:00:00"/>
  </r>
  <r>
    <x v="2"/>
    <x v="0"/>
    <s v="USD"/>
    <n v="1430851680"/>
    <n v="1428340931"/>
    <b v="0"/>
    <n v="6"/>
    <b v="0"/>
    <s v="theater/spaces"/>
    <n v="0.1158"/>
    <n v="78.33"/>
    <x v="1"/>
    <x v="33"/>
    <x v="3084"/>
    <d v="2015-05-05T18:48:00"/>
  </r>
  <r>
    <x v="2"/>
    <x v="0"/>
    <s v="USD"/>
    <n v="1443561159"/>
    <n v="1440969159"/>
    <b v="0"/>
    <n v="9"/>
    <b v="0"/>
    <s v="theater/spaces"/>
    <n v="2.4400000000000002E-2"/>
    <n v="67.78"/>
    <x v="1"/>
    <x v="33"/>
    <x v="3085"/>
    <d v="2015-09-29T21:12:39"/>
  </r>
  <r>
    <x v="2"/>
    <x v="13"/>
    <s v="EUR"/>
    <n v="1439827559"/>
    <n v="1434643559"/>
    <b v="0"/>
    <n v="3"/>
    <b v="0"/>
    <s v="theater/spaces"/>
    <n v="2.5000000000000001E-3"/>
    <n v="16.670000000000002"/>
    <x v="1"/>
    <x v="33"/>
    <x v="3086"/>
    <d v="2015-08-17T16:05:59"/>
  </r>
  <r>
    <x v="2"/>
    <x v="0"/>
    <s v="USD"/>
    <n v="1482294990"/>
    <n v="1477107390"/>
    <b v="0"/>
    <n v="2"/>
    <b v="0"/>
    <s v="theater/spaces"/>
    <n v="6.3E-3"/>
    <n v="62.5"/>
    <x v="1"/>
    <x v="33"/>
    <x v="3087"/>
    <d v="2016-12-21T04:36:30"/>
  </r>
  <r>
    <x v="2"/>
    <x v="0"/>
    <s v="USD"/>
    <n v="1420724460"/>
    <n v="1418046247"/>
    <b v="0"/>
    <n v="3"/>
    <b v="0"/>
    <s v="theater/spaces"/>
    <n v="1.9E-3"/>
    <n v="42"/>
    <x v="1"/>
    <x v="33"/>
    <x v="3088"/>
    <d v="2015-01-08T13:41:00"/>
  </r>
  <r>
    <x v="2"/>
    <x v="0"/>
    <s v="USD"/>
    <n v="1468029540"/>
    <n v="1465304483"/>
    <b v="0"/>
    <n v="45"/>
    <b v="0"/>
    <s v="theater/spaces"/>
    <n v="0.23419999999999999"/>
    <n v="130.09"/>
    <x v="1"/>
    <x v="33"/>
    <x v="3089"/>
    <d v="2016-07-09T01:59:00"/>
  </r>
  <r>
    <x v="2"/>
    <x v="0"/>
    <s v="USD"/>
    <n v="1430505545"/>
    <n v="1425325145"/>
    <b v="0"/>
    <n v="9"/>
    <b v="0"/>
    <s v="theater/spaces"/>
    <n v="5.0799999999999998E-2"/>
    <n v="1270.22"/>
    <x v="1"/>
    <x v="33"/>
    <x v="3090"/>
    <d v="2015-05-01T18:39:05"/>
  </r>
  <r>
    <x v="2"/>
    <x v="0"/>
    <s v="USD"/>
    <n v="1471214743"/>
    <n v="1468622743"/>
    <b v="0"/>
    <n v="9"/>
    <b v="0"/>
    <s v="theater/spaces"/>
    <n v="0.15920000000000001"/>
    <n v="88.44"/>
    <x v="1"/>
    <x v="33"/>
    <x v="3091"/>
    <d v="2016-08-14T22:45:43"/>
  </r>
  <r>
    <x v="2"/>
    <x v="0"/>
    <s v="USD"/>
    <n v="1444946400"/>
    <n v="1441723912"/>
    <b v="0"/>
    <n v="21"/>
    <b v="0"/>
    <s v="theater/spaces"/>
    <n v="1.18E-2"/>
    <n v="56.34"/>
    <x v="1"/>
    <x v="33"/>
    <x v="3092"/>
    <d v="2015-10-15T22:00:00"/>
  </r>
  <r>
    <x v="2"/>
    <x v="5"/>
    <s v="CAD"/>
    <n v="1401595140"/>
    <n v="1398980941"/>
    <b v="0"/>
    <n v="17"/>
    <b v="0"/>
    <s v="theater/spaces"/>
    <n v="0.22750000000000001"/>
    <n v="53.53"/>
    <x v="1"/>
    <x v="33"/>
    <x v="3093"/>
    <d v="2014-06-01T03:59:00"/>
  </r>
  <r>
    <x v="2"/>
    <x v="0"/>
    <s v="USD"/>
    <n v="1442775956"/>
    <n v="1437591956"/>
    <b v="0"/>
    <n v="1"/>
    <b v="0"/>
    <s v="theater/spaces"/>
    <n v="2.9999999999999997E-4"/>
    <n v="25"/>
    <x v="1"/>
    <x v="33"/>
    <x v="3094"/>
    <d v="2015-09-20T19:05:56"/>
  </r>
  <r>
    <x v="2"/>
    <x v="0"/>
    <s v="USD"/>
    <n v="1470011780"/>
    <n v="1464827780"/>
    <b v="0"/>
    <n v="1"/>
    <b v="0"/>
    <s v="theater/spaces"/>
    <n v="3.3999999999999998E-3"/>
    <n v="50"/>
    <x v="1"/>
    <x v="33"/>
    <x v="3095"/>
    <d v="2016-08-01T00:36:20"/>
  </r>
  <r>
    <x v="2"/>
    <x v="0"/>
    <s v="USD"/>
    <n v="1432151326"/>
    <n v="1429559326"/>
    <b v="0"/>
    <n v="14"/>
    <b v="0"/>
    <s v="theater/spaces"/>
    <n v="3.9800000000000002E-2"/>
    <n v="56.79"/>
    <x v="1"/>
    <x v="33"/>
    <x v="3096"/>
    <d v="2015-05-20T19:48:46"/>
  </r>
  <r>
    <x v="2"/>
    <x v="1"/>
    <s v="GBP"/>
    <n v="1475848800"/>
    <n v="1474027501"/>
    <b v="0"/>
    <n v="42"/>
    <b v="0"/>
    <s v="theater/spaces"/>
    <n v="0.17150000000000001"/>
    <n v="40.83"/>
    <x v="1"/>
    <x v="33"/>
    <x v="3097"/>
    <d v="2016-10-07T14:00:00"/>
  </r>
  <r>
    <x v="2"/>
    <x v="0"/>
    <s v="USD"/>
    <n v="1454890620"/>
    <n v="1450724449"/>
    <b v="0"/>
    <n v="27"/>
    <b v="0"/>
    <s v="theater/spaces"/>
    <n v="3.61E-2"/>
    <n v="65.11"/>
    <x v="1"/>
    <x v="33"/>
    <x v="3098"/>
    <d v="2016-02-08T00:17:00"/>
  </r>
  <r>
    <x v="2"/>
    <x v="0"/>
    <s v="USD"/>
    <n v="1455251591"/>
    <n v="1452659591"/>
    <b v="0"/>
    <n v="5"/>
    <b v="0"/>
    <s v="theater/spaces"/>
    <n v="0.13900000000000001"/>
    <n v="55.6"/>
    <x v="1"/>
    <x v="33"/>
    <x v="3099"/>
    <d v="2016-02-12T04:33:11"/>
  </r>
  <r>
    <x v="2"/>
    <x v="0"/>
    <s v="USD"/>
    <n v="1413816975"/>
    <n v="1411224975"/>
    <b v="0"/>
    <n v="13"/>
    <b v="0"/>
    <s v="theater/spaces"/>
    <n v="0.15229999999999999"/>
    <n v="140.54"/>
    <x v="1"/>
    <x v="33"/>
    <x v="3100"/>
    <d v="2014-10-20T14:56:15"/>
  </r>
  <r>
    <x v="2"/>
    <x v="6"/>
    <s v="EUR"/>
    <n v="1437033360"/>
    <n v="1434445937"/>
    <b v="0"/>
    <n v="12"/>
    <b v="0"/>
    <s v="theater/spaces"/>
    <n v="0.12"/>
    <n v="25"/>
    <x v="1"/>
    <x v="33"/>
    <x v="3101"/>
    <d v="2015-07-16T07:56:00"/>
  </r>
  <r>
    <x v="2"/>
    <x v="1"/>
    <s v="GBP"/>
    <n v="1471939818"/>
    <n v="1467619818"/>
    <b v="0"/>
    <n v="90"/>
    <b v="0"/>
    <s v="theater/spaces"/>
    <n v="0.3911"/>
    <n v="69.53"/>
    <x v="1"/>
    <x v="33"/>
    <x v="3102"/>
    <d v="2016-08-23T08:10:18"/>
  </r>
  <r>
    <x v="2"/>
    <x v="0"/>
    <s v="USD"/>
    <n v="1434080706"/>
    <n v="1428896706"/>
    <b v="0"/>
    <n v="2"/>
    <b v="0"/>
    <s v="theater/spaces"/>
    <n v="2.7000000000000001E-3"/>
    <n v="5.5"/>
    <x v="1"/>
    <x v="33"/>
    <x v="3103"/>
    <d v="2015-06-12T03:45:06"/>
  </r>
  <r>
    <x v="2"/>
    <x v="2"/>
    <s v="AUD"/>
    <n v="1422928800"/>
    <n v="1420235311"/>
    <b v="0"/>
    <n v="5"/>
    <b v="0"/>
    <s v="theater/spaces"/>
    <n v="0.29630000000000001"/>
    <n v="237"/>
    <x v="1"/>
    <x v="33"/>
    <x v="3104"/>
    <d v="2015-02-03T02:00:00"/>
  </r>
  <r>
    <x v="2"/>
    <x v="0"/>
    <s v="USD"/>
    <n v="1413694800"/>
    <n v="1408986916"/>
    <b v="0"/>
    <n v="31"/>
    <b v="0"/>
    <s v="theater/spaces"/>
    <n v="0.42359999999999998"/>
    <n v="79.87"/>
    <x v="1"/>
    <x v="33"/>
    <x v="3105"/>
    <d v="2014-10-19T05:00:00"/>
  </r>
  <r>
    <x v="2"/>
    <x v="1"/>
    <s v="GBP"/>
    <n v="1442440800"/>
    <n v="1440497876"/>
    <b v="0"/>
    <n v="4"/>
    <b v="0"/>
    <s v="theater/spaces"/>
    <n v="4.1000000000000002E-2"/>
    <n v="10.25"/>
    <x v="1"/>
    <x v="33"/>
    <x v="3106"/>
    <d v="2015-09-16T22:00:00"/>
  </r>
  <r>
    <x v="2"/>
    <x v="0"/>
    <s v="USD"/>
    <n v="1431372751"/>
    <n v="1430767951"/>
    <b v="0"/>
    <n v="29"/>
    <b v="0"/>
    <s v="theater/spaces"/>
    <n v="0.1976"/>
    <n v="272.58999999999997"/>
    <x v="1"/>
    <x v="33"/>
    <x v="3107"/>
    <d v="2015-05-11T19:32:31"/>
  </r>
  <r>
    <x v="2"/>
    <x v="0"/>
    <s v="USD"/>
    <n v="1430234394"/>
    <n v="1425053994"/>
    <b v="0"/>
    <n v="2"/>
    <b v="0"/>
    <s v="theater/spaces"/>
    <n v="5.0000000000000001E-4"/>
    <n v="13"/>
    <x v="1"/>
    <x v="33"/>
    <x v="3108"/>
    <d v="2015-04-28T15:19:54"/>
  </r>
  <r>
    <x v="2"/>
    <x v="0"/>
    <s v="USD"/>
    <n v="1409194810"/>
    <n v="1406170810"/>
    <b v="0"/>
    <n v="114"/>
    <b v="0"/>
    <s v="theater/spaces"/>
    <n v="0.25030000000000002"/>
    <n v="58.18"/>
    <x v="1"/>
    <x v="33"/>
    <x v="3109"/>
    <d v="2014-08-28T03:00:10"/>
  </r>
  <r>
    <x v="2"/>
    <x v="0"/>
    <s v="USD"/>
    <n v="1487465119"/>
    <n v="1484009119"/>
    <b v="0"/>
    <n v="1"/>
    <b v="0"/>
    <s v="theater/spaces"/>
    <n v="4.0000000000000002E-4"/>
    <n v="10"/>
    <x v="1"/>
    <x v="33"/>
    <x v="3110"/>
    <d v="2017-02-19T00:45:19"/>
  </r>
  <r>
    <x v="2"/>
    <x v="0"/>
    <s v="USD"/>
    <n v="1412432220"/>
    <n v="1409753820"/>
    <b v="0"/>
    <n v="76"/>
    <b v="0"/>
    <s v="theater/spaces"/>
    <n v="0.26640000000000003"/>
    <n v="70.11"/>
    <x v="1"/>
    <x v="33"/>
    <x v="3111"/>
    <d v="2014-10-04T14:17:00"/>
  </r>
  <r>
    <x v="2"/>
    <x v="0"/>
    <s v="USD"/>
    <n v="1477968934"/>
    <n v="1472784934"/>
    <b v="0"/>
    <n v="9"/>
    <b v="0"/>
    <s v="theater/spaces"/>
    <n v="4.7399999999999998E-2"/>
    <n v="57.89"/>
    <x v="1"/>
    <x v="33"/>
    <x v="3112"/>
    <d v="2016-11-01T02:55:34"/>
  </r>
  <r>
    <x v="2"/>
    <x v="0"/>
    <s v="USD"/>
    <n v="1429291982"/>
    <n v="1426699982"/>
    <b v="0"/>
    <n v="37"/>
    <b v="0"/>
    <s v="theater/spaces"/>
    <n v="4.24E-2"/>
    <n v="125.27"/>
    <x v="1"/>
    <x v="33"/>
    <x v="3113"/>
    <d v="2015-04-17T17:33:02"/>
  </r>
  <r>
    <x v="2"/>
    <x v="0"/>
    <s v="USD"/>
    <n v="1411312250"/>
    <n v="1406128250"/>
    <b v="0"/>
    <n v="0"/>
    <b v="0"/>
    <s v="theater/spaces"/>
    <n v="0"/>
    <n v="0"/>
    <x v="1"/>
    <x v="33"/>
    <x v="3114"/>
    <d v="2014-09-21T15:10:50"/>
  </r>
  <r>
    <x v="2"/>
    <x v="11"/>
    <s v="SEK"/>
    <n v="1465123427"/>
    <n v="1462531427"/>
    <b v="0"/>
    <n v="1"/>
    <b v="0"/>
    <s v="theater/spaces"/>
    <n v="0.03"/>
    <n v="300"/>
    <x v="1"/>
    <x v="33"/>
    <x v="3115"/>
    <d v="2016-06-05T10:43:47"/>
  </r>
  <r>
    <x v="2"/>
    <x v="0"/>
    <s v="USD"/>
    <n v="1427890925"/>
    <n v="1426681325"/>
    <b v="0"/>
    <n v="10"/>
    <b v="0"/>
    <s v="theater/spaces"/>
    <n v="0.57330000000000003"/>
    <n v="43"/>
    <x v="1"/>
    <x v="33"/>
    <x v="3116"/>
    <d v="2015-04-01T12:22:05"/>
  </r>
  <r>
    <x v="2"/>
    <x v="1"/>
    <s v="GBP"/>
    <n v="1464354720"/>
    <n v="1463648360"/>
    <b v="0"/>
    <n v="1"/>
    <b v="0"/>
    <s v="theater/spaces"/>
    <n v="1E-3"/>
    <n v="1"/>
    <x v="1"/>
    <x v="33"/>
    <x v="3117"/>
    <d v="2016-05-27T13:12:00"/>
  </r>
  <r>
    <x v="2"/>
    <x v="11"/>
    <s v="SEK"/>
    <n v="1467473723"/>
    <n v="1465832123"/>
    <b v="0"/>
    <n v="2"/>
    <b v="0"/>
    <s v="theater/spaces"/>
    <n v="3.0999999999999999E-3"/>
    <n v="775"/>
    <x v="1"/>
    <x v="33"/>
    <x v="3118"/>
    <d v="2016-07-02T15:35:23"/>
  </r>
  <r>
    <x v="2"/>
    <x v="0"/>
    <s v="USD"/>
    <n v="1427414732"/>
    <n v="1424826332"/>
    <b v="0"/>
    <n v="1"/>
    <b v="0"/>
    <s v="theater/spaces"/>
    <n v="5.0000000000000001E-4"/>
    <n v="5"/>
    <x v="1"/>
    <x v="33"/>
    <x v="3119"/>
    <d v="2015-03-27T00:05:32"/>
  </r>
  <r>
    <x v="2"/>
    <x v="9"/>
    <s v="EUR"/>
    <n v="1462484196"/>
    <n v="1457303796"/>
    <b v="0"/>
    <n v="10"/>
    <b v="0"/>
    <s v="theater/spaces"/>
    <n v="1E-4"/>
    <n v="12.8"/>
    <x v="1"/>
    <x v="33"/>
    <x v="3120"/>
    <d v="2016-05-05T21:36:36"/>
  </r>
  <r>
    <x v="1"/>
    <x v="5"/>
    <s v="CAD"/>
    <n v="1411748335"/>
    <n v="1406564335"/>
    <b v="0"/>
    <n v="1"/>
    <b v="0"/>
    <s v="theater/spaces"/>
    <n v="6.7000000000000002E-3"/>
    <n v="10"/>
    <x v="1"/>
    <x v="33"/>
    <x v="3121"/>
    <d v="2014-09-26T16:18:55"/>
  </r>
  <r>
    <x v="1"/>
    <x v="0"/>
    <s v="USD"/>
    <n v="1478733732"/>
    <n v="1478298132"/>
    <b v="0"/>
    <n v="2"/>
    <b v="0"/>
    <s v="theater/spaces"/>
    <n v="0.58289999999999997"/>
    <n v="58"/>
    <x v="1"/>
    <x v="33"/>
    <x v="3122"/>
    <d v="2016-11-09T23:22:12"/>
  </r>
  <r>
    <x v="1"/>
    <x v="0"/>
    <s v="USD"/>
    <n v="1468108198"/>
    <n v="1465516198"/>
    <b v="0"/>
    <n v="348"/>
    <b v="0"/>
    <s v="theater/spaces"/>
    <n v="0.68149999999999999"/>
    <n v="244.8"/>
    <x v="1"/>
    <x v="33"/>
    <x v="3123"/>
    <d v="2016-07-09T23:49:58"/>
  </r>
  <r>
    <x v="1"/>
    <x v="0"/>
    <s v="USD"/>
    <n v="1422902601"/>
    <n v="1417718601"/>
    <b v="0"/>
    <n v="4"/>
    <b v="0"/>
    <s v="theater/spaces"/>
    <n v="0"/>
    <n v="6.5"/>
    <x v="1"/>
    <x v="33"/>
    <x v="3124"/>
    <d v="2015-02-02T18:43:21"/>
  </r>
  <r>
    <x v="1"/>
    <x v="0"/>
    <s v="USD"/>
    <n v="1452142672"/>
    <n v="1449550672"/>
    <b v="0"/>
    <n v="0"/>
    <b v="0"/>
    <s v="theater/spaces"/>
    <n v="0"/>
    <n v="0"/>
    <x v="1"/>
    <x v="33"/>
    <x v="3125"/>
    <d v="2016-01-07T04:57:52"/>
  </r>
  <r>
    <x v="1"/>
    <x v="0"/>
    <s v="USD"/>
    <n v="1459121162"/>
    <n v="1456532762"/>
    <b v="0"/>
    <n v="17"/>
    <b v="0"/>
    <s v="theater/spaces"/>
    <n v="4.1599999999999998E-2"/>
    <n v="61.18"/>
    <x v="1"/>
    <x v="33"/>
    <x v="3126"/>
    <d v="2016-03-27T23:26:02"/>
  </r>
  <r>
    <x v="1"/>
    <x v="0"/>
    <s v="USD"/>
    <n v="1425242029"/>
    <n v="1422650029"/>
    <b v="0"/>
    <n v="0"/>
    <b v="0"/>
    <s v="theater/spaces"/>
    <n v="0"/>
    <n v="0"/>
    <x v="1"/>
    <x v="33"/>
    <x v="3127"/>
    <d v="2015-03-01T20:33:49"/>
  </r>
  <r>
    <x v="3"/>
    <x v="0"/>
    <s v="USD"/>
    <n v="1489690141"/>
    <n v="1487101741"/>
    <b v="0"/>
    <n v="117"/>
    <b v="0"/>
    <s v="theater/plays"/>
    <n v="1.0861000000000001"/>
    <n v="139.24"/>
    <x v="1"/>
    <x v="6"/>
    <x v="3128"/>
    <d v="2017-03-16T18:49:01"/>
  </r>
  <r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x v="3"/>
    <x v="0"/>
    <s v="USD"/>
    <n v="1491656045"/>
    <n v="1489067645"/>
    <b v="0"/>
    <n v="12"/>
    <b v="0"/>
    <s v="theater/plays"/>
    <n v="0.1573"/>
    <n v="53.75"/>
    <x v="1"/>
    <x v="6"/>
    <x v="3131"/>
    <d v="2017-04-08T12:54:05"/>
  </r>
  <r>
    <x v="3"/>
    <x v="0"/>
    <s v="USD"/>
    <n v="1492759460"/>
    <n v="1487579060"/>
    <b v="0"/>
    <n v="1"/>
    <b v="0"/>
    <s v="theater/plays"/>
    <n v="2.9999999999999997E-4"/>
    <n v="10"/>
    <x v="1"/>
    <x v="6"/>
    <x v="3132"/>
    <d v="2017-04-21T07:24:20"/>
  </r>
  <r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x v="3"/>
    <x v="0"/>
    <s v="USD"/>
    <n v="1491277121"/>
    <n v="1489376321"/>
    <b v="0"/>
    <n v="7"/>
    <b v="0"/>
    <s v="theater/plays"/>
    <n v="0.20849999999999999"/>
    <n v="23.14"/>
    <x v="1"/>
    <x v="6"/>
    <x v="3135"/>
    <d v="2017-04-04T03:38:41"/>
  </r>
  <r>
    <x v="3"/>
    <x v="1"/>
    <s v="GBP"/>
    <n v="1491001140"/>
    <n v="1487847954"/>
    <b v="0"/>
    <n v="22"/>
    <b v="0"/>
    <s v="theater/plays"/>
    <n v="1.278"/>
    <n v="29.05"/>
    <x v="1"/>
    <x v="6"/>
    <x v="3136"/>
    <d v="2017-03-31T22:59:00"/>
  </r>
  <r>
    <x v="3"/>
    <x v="0"/>
    <s v="USD"/>
    <n v="1493838720"/>
    <n v="1489439669"/>
    <b v="0"/>
    <n v="1"/>
    <b v="0"/>
    <s v="theater/plays"/>
    <n v="3.3300000000000003E-2"/>
    <n v="50"/>
    <x v="1"/>
    <x v="6"/>
    <x v="3137"/>
    <d v="2017-05-03T19:12:00"/>
  </r>
  <r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x v="3"/>
    <x v="1"/>
    <s v="GBP"/>
    <n v="1489922339"/>
    <n v="1487333939"/>
    <b v="0"/>
    <n v="3"/>
    <b v="0"/>
    <s v="theater/plays"/>
    <n v="1.6400000000000001E-2"/>
    <n v="15"/>
    <x v="1"/>
    <x v="6"/>
    <x v="3142"/>
    <d v="2017-03-19T11:18:59"/>
  </r>
  <r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x v="3"/>
    <x v="0"/>
    <s v="USD"/>
    <n v="1489903200"/>
    <n v="1488459307"/>
    <b v="0"/>
    <n v="30"/>
    <b v="0"/>
    <s v="theater/plays"/>
    <n v="0.754"/>
    <n v="251.33"/>
    <x v="1"/>
    <x v="6"/>
    <x v="3144"/>
    <d v="2017-03-19T06:00:00"/>
  </r>
  <r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x v="0"/>
    <x v="0"/>
    <s v="USD"/>
    <n v="1415319355"/>
    <n v="1411859755"/>
    <b v="1"/>
    <n v="213"/>
    <b v="1"/>
    <s v="theater/plays"/>
    <n v="1.1753"/>
    <n v="110.35"/>
    <x v="1"/>
    <x v="6"/>
    <x v="3147"/>
    <d v="2014-11-07T00:15:55"/>
  </r>
  <r>
    <x v="0"/>
    <x v="0"/>
    <s v="USD"/>
    <n v="1412136000"/>
    <n v="1410278284"/>
    <b v="1"/>
    <n v="57"/>
    <b v="1"/>
    <s v="theater/plays"/>
    <n v="1.3117000000000001"/>
    <n v="41.42"/>
    <x v="1"/>
    <x v="6"/>
    <x v="3148"/>
    <d v="2014-10-01T04:00:00"/>
  </r>
  <r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x v="0"/>
    <x v="0"/>
    <s v="USD"/>
    <n v="1295928000"/>
    <n v="1288160403"/>
    <b v="1"/>
    <n v="104"/>
    <b v="1"/>
    <s v="theater/plays"/>
    <n v="1.01"/>
    <n v="33.99"/>
    <x v="1"/>
    <x v="6"/>
    <x v="3150"/>
    <d v="2011-01-25T04:00:00"/>
  </r>
  <r>
    <x v="0"/>
    <x v="0"/>
    <s v="USD"/>
    <n v="1410379774"/>
    <n v="1407787774"/>
    <b v="1"/>
    <n v="34"/>
    <b v="1"/>
    <s v="theater/plays"/>
    <n v="1.004"/>
    <n v="103.35"/>
    <x v="1"/>
    <x v="6"/>
    <x v="3151"/>
    <d v="2014-09-10T20:09:34"/>
  </r>
  <r>
    <x v="0"/>
    <x v="1"/>
    <s v="GBP"/>
    <n v="1383425367"/>
    <n v="1380833367"/>
    <b v="1"/>
    <n v="67"/>
    <b v="1"/>
    <s v="theater/plays"/>
    <n v="1.0595000000000001"/>
    <n v="34.79"/>
    <x v="1"/>
    <x v="6"/>
    <x v="3152"/>
    <d v="2013-11-02T20:49:27"/>
  </r>
  <r>
    <x v="0"/>
    <x v="0"/>
    <s v="USD"/>
    <n v="1304225940"/>
    <n v="1301542937"/>
    <b v="1"/>
    <n v="241"/>
    <b v="1"/>
    <s v="theater/plays"/>
    <n v="3.3557999999999999"/>
    <n v="41.77"/>
    <x v="1"/>
    <x v="6"/>
    <x v="3153"/>
    <d v="2011-05-01T04:59:00"/>
  </r>
  <r>
    <x v="0"/>
    <x v="0"/>
    <s v="USD"/>
    <n v="1333310458"/>
    <n v="1330722058"/>
    <b v="1"/>
    <n v="123"/>
    <b v="1"/>
    <s v="theater/plays"/>
    <n v="1.1293"/>
    <n v="64.27"/>
    <x v="1"/>
    <x v="6"/>
    <x v="3154"/>
    <d v="2012-04-01T20:00:58"/>
  </r>
  <r>
    <x v="0"/>
    <x v="1"/>
    <s v="GBP"/>
    <n v="1356004725"/>
    <n v="1353412725"/>
    <b v="1"/>
    <n v="302"/>
    <b v="1"/>
    <s v="theater/plays"/>
    <n v="1.885"/>
    <n v="31.21"/>
    <x v="1"/>
    <x v="6"/>
    <x v="3155"/>
    <d v="2012-12-20T11:58:45"/>
  </r>
  <r>
    <x v="0"/>
    <x v="0"/>
    <s v="USD"/>
    <n v="1338591144"/>
    <n v="1335567144"/>
    <b v="1"/>
    <n v="89"/>
    <b v="1"/>
    <s v="theater/plays"/>
    <n v="1.0182"/>
    <n v="62.92"/>
    <x v="1"/>
    <x v="6"/>
    <x v="3156"/>
    <d v="2012-06-01T22:52:24"/>
  </r>
  <r>
    <x v="0"/>
    <x v="0"/>
    <s v="USD"/>
    <n v="1405746000"/>
    <n v="1404932105"/>
    <b v="1"/>
    <n v="41"/>
    <b v="1"/>
    <s v="theater/plays"/>
    <n v="1.01"/>
    <n v="98.54"/>
    <x v="1"/>
    <x v="6"/>
    <x v="3157"/>
    <d v="2014-07-19T05:00:00"/>
  </r>
  <r>
    <x v="0"/>
    <x v="0"/>
    <s v="USD"/>
    <n v="1374523752"/>
    <n v="1371931752"/>
    <b v="1"/>
    <n v="69"/>
    <b v="1"/>
    <s v="theater/plays"/>
    <n v="1.1399999999999999"/>
    <n v="82.61"/>
    <x v="1"/>
    <x v="6"/>
    <x v="3158"/>
    <d v="2013-07-22T20:09:12"/>
  </r>
  <r>
    <x v="0"/>
    <x v="0"/>
    <s v="USD"/>
    <n v="1326927600"/>
    <n v="1323221761"/>
    <b v="1"/>
    <n v="52"/>
    <b v="1"/>
    <s v="theater/plays"/>
    <n v="1.3348"/>
    <n v="38.5"/>
    <x v="1"/>
    <x v="6"/>
    <x v="3159"/>
    <d v="2012-01-18T23:00:00"/>
  </r>
  <r>
    <x v="0"/>
    <x v="0"/>
    <s v="USD"/>
    <n v="1407905940"/>
    <n v="1405923687"/>
    <b v="1"/>
    <n v="57"/>
    <b v="1"/>
    <s v="theater/plays"/>
    <n v="1.0153000000000001"/>
    <n v="80.16"/>
    <x v="1"/>
    <x v="6"/>
    <x v="3160"/>
    <d v="2014-08-13T04:59:00"/>
  </r>
  <r>
    <x v="0"/>
    <x v="1"/>
    <s v="GBP"/>
    <n v="1413377522"/>
    <n v="1410785522"/>
    <b v="1"/>
    <n v="74"/>
    <b v="1"/>
    <s v="theater/plays"/>
    <n v="1.0509999999999999"/>
    <n v="28.41"/>
    <x v="1"/>
    <x v="6"/>
    <x v="3161"/>
    <d v="2014-10-15T12:52:02"/>
  </r>
  <r>
    <x v="0"/>
    <x v="0"/>
    <s v="USD"/>
    <n v="1404698400"/>
    <n v="1402331262"/>
    <b v="1"/>
    <n v="63"/>
    <b v="1"/>
    <s v="theater/plays"/>
    <n v="1.2715000000000001"/>
    <n v="80.73"/>
    <x v="1"/>
    <x v="6"/>
    <x v="3162"/>
    <d v="2014-07-07T02:00:00"/>
  </r>
  <r>
    <x v="0"/>
    <x v="0"/>
    <s v="USD"/>
    <n v="1402855525"/>
    <n v="1400263525"/>
    <b v="1"/>
    <n v="72"/>
    <b v="1"/>
    <s v="theater/plays"/>
    <n v="1.1114999999999999"/>
    <n v="200.69"/>
    <x v="1"/>
    <x v="6"/>
    <x v="3163"/>
    <d v="2014-06-15T18:05:25"/>
  </r>
  <r>
    <x v="0"/>
    <x v="0"/>
    <s v="USD"/>
    <n v="1402341615"/>
    <n v="1399490415"/>
    <b v="1"/>
    <n v="71"/>
    <b v="1"/>
    <s v="theater/plays"/>
    <n v="1.0676000000000001"/>
    <n v="37.590000000000003"/>
    <x v="1"/>
    <x v="6"/>
    <x v="3164"/>
    <d v="2014-06-09T19:20:15"/>
  </r>
  <r>
    <x v="0"/>
    <x v="0"/>
    <s v="USD"/>
    <n v="1304395140"/>
    <n v="1302493760"/>
    <b v="1"/>
    <n v="21"/>
    <b v="1"/>
    <s v="theater/plays"/>
    <n v="1.6267"/>
    <n v="58.1"/>
    <x v="1"/>
    <x v="6"/>
    <x v="3165"/>
    <d v="2011-05-03T03:59:00"/>
  </r>
  <r>
    <x v="0"/>
    <x v="0"/>
    <s v="USD"/>
    <n v="1416988740"/>
    <n v="1414514153"/>
    <b v="1"/>
    <n v="930"/>
    <b v="1"/>
    <s v="theater/plays"/>
    <n v="1.6023000000000001"/>
    <n v="60.3"/>
    <x v="1"/>
    <x v="6"/>
    <x v="3166"/>
    <d v="2014-11-26T07:59:00"/>
  </r>
  <r>
    <x v="0"/>
    <x v="0"/>
    <s v="USD"/>
    <n v="1406952781"/>
    <n v="1405743181"/>
    <b v="1"/>
    <n v="55"/>
    <b v="1"/>
    <s v="theater/plays"/>
    <n v="1.1617"/>
    <n v="63.36"/>
    <x v="1"/>
    <x v="6"/>
    <x v="3167"/>
    <d v="2014-08-02T04:13:01"/>
  </r>
  <r>
    <x v="0"/>
    <x v="0"/>
    <s v="USD"/>
    <n v="1402696800"/>
    <n v="1399948353"/>
    <b v="1"/>
    <n v="61"/>
    <b v="1"/>
    <s v="theater/plays"/>
    <n v="1.242"/>
    <n v="50.9"/>
    <x v="1"/>
    <x v="6"/>
    <x v="3168"/>
    <d v="2014-06-13T22:00:00"/>
  </r>
  <r>
    <x v="0"/>
    <x v="0"/>
    <s v="USD"/>
    <n v="1386910740"/>
    <n v="1384364561"/>
    <b v="1"/>
    <n v="82"/>
    <b v="1"/>
    <s v="theater/plays"/>
    <n v="1.0301"/>
    <n v="100.5"/>
    <x v="1"/>
    <x v="6"/>
    <x v="3169"/>
    <d v="2013-12-13T04:59:00"/>
  </r>
  <r>
    <x v="0"/>
    <x v="0"/>
    <s v="USD"/>
    <n v="1404273600"/>
    <n v="1401414944"/>
    <b v="1"/>
    <n v="71"/>
    <b v="1"/>
    <s v="theater/plays"/>
    <n v="1.1225000000000001"/>
    <n v="31.62"/>
    <x v="1"/>
    <x v="6"/>
    <x v="3170"/>
    <d v="2014-07-02T04:00:00"/>
  </r>
  <r>
    <x v="0"/>
    <x v="1"/>
    <s v="GBP"/>
    <n v="1462545358"/>
    <n v="1459953358"/>
    <b v="1"/>
    <n v="117"/>
    <b v="1"/>
    <s v="theater/plays"/>
    <n v="1.0881000000000001"/>
    <n v="65.099999999999994"/>
    <x v="1"/>
    <x v="6"/>
    <x v="3171"/>
    <d v="2016-05-06T14:35:58"/>
  </r>
  <r>
    <x v="0"/>
    <x v="0"/>
    <s v="USD"/>
    <n v="1329240668"/>
    <n v="1326648668"/>
    <b v="1"/>
    <n v="29"/>
    <b v="1"/>
    <s v="theater/plays"/>
    <n v="1.1499999999999999"/>
    <n v="79.31"/>
    <x v="1"/>
    <x v="6"/>
    <x v="3172"/>
    <d v="2012-02-14T17:31:08"/>
  </r>
  <r>
    <x v="0"/>
    <x v="0"/>
    <s v="USD"/>
    <n v="1411765492"/>
    <n v="1409173492"/>
    <b v="1"/>
    <n v="74"/>
    <b v="1"/>
    <s v="theater/plays"/>
    <n v="1.03"/>
    <n v="139.19"/>
    <x v="1"/>
    <x v="6"/>
    <x v="3173"/>
    <d v="2014-09-26T21:04:52"/>
  </r>
  <r>
    <x v="0"/>
    <x v="0"/>
    <s v="USD"/>
    <n v="1408999508"/>
    <n v="1407789908"/>
    <b v="1"/>
    <n v="23"/>
    <b v="1"/>
    <s v="theater/plays"/>
    <n v="1.0113000000000001"/>
    <n v="131.91"/>
    <x v="1"/>
    <x v="6"/>
    <x v="3174"/>
    <d v="2014-08-25T20:45:08"/>
  </r>
  <r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x v="0"/>
    <x v="0"/>
    <s v="USD"/>
    <n v="1376838000"/>
    <n v="1374531631"/>
    <b v="1"/>
    <n v="55"/>
    <b v="1"/>
    <s v="theater/plays"/>
    <n v="1.1484000000000001"/>
    <n v="39.67"/>
    <x v="1"/>
    <x v="6"/>
    <x v="3176"/>
    <d v="2013-08-18T15:00:00"/>
  </r>
  <r>
    <x v="0"/>
    <x v="0"/>
    <s v="USD"/>
    <n v="1403366409"/>
    <n v="1400774409"/>
    <b v="1"/>
    <n v="51"/>
    <b v="1"/>
    <s v="theater/plays"/>
    <n v="1.1739999999999999"/>
    <n v="57.55"/>
    <x v="1"/>
    <x v="6"/>
    <x v="3177"/>
    <d v="2014-06-21T16:00:09"/>
  </r>
  <r>
    <x v="0"/>
    <x v="1"/>
    <s v="GBP"/>
    <n v="1405521075"/>
    <n v="1402929075"/>
    <b v="1"/>
    <n v="78"/>
    <b v="1"/>
    <s v="theater/plays"/>
    <n v="1.7173"/>
    <n v="33.03"/>
    <x v="1"/>
    <x v="6"/>
    <x v="3178"/>
    <d v="2014-07-16T14:31:15"/>
  </r>
  <r>
    <x v="0"/>
    <x v="0"/>
    <s v="USD"/>
    <n v="1367859071"/>
    <n v="1365699071"/>
    <b v="1"/>
    <n v="62"/>
    <b v="1"/>
    <s v="theater/plays"/>
    <n v="1.1415999999999999"/>
    <n v="77.34"/>
    <x v="1"/>
    <x v="6"/>
    <x v="3179"/>
    <d v="2013-05-06T16:51:11"/>
  </r>
  <r>
    <x v="0"/>
    <x v="1"/>
    <s v="GBP"/>
    <n v="1403258049"/>
    <n v="1400666049"/>
    <b v="1"/>
    <n v="45"/>
    <b v="1"/>
    <s v="theater/plays"/>
    <n v="1.1975"/>
    <n v="31.93"/>
    <x v="1"/>
    <x v="6"/>
    <x v="3180"/>
    <d v="2014-06-20T09:54:09"/>
  </r>
  <r>
    <x v="0"/>
    <x v="1"/>
    <s v="GBP"/>
    <n v="1402848000"/>
    <n v="1400570787"/>
    <b v="1"/>
    <n v="15"/>
    <b v="1"/>
    <s v="theater/plays"/>
    <n v="1.0900000000000001"/>
    <n v="36.33"/>
    <x v="1"/>
    <x v="6"/>
    <x v="3181"/>
    <d v="2014-06-15T16:00:00"/>
  </r>
  <r>
    <x v="0"/>
    <x v="0"/>
    <s v="USD"/>
    <n v="1328029200"/>
    <n v="1323211621"/>
    <b v="1"/>
    <n v="151"/>
    <b v="1"/>
    <s v="theater/plays"/>
    <n v="1.0088999999999999"/>
    <n v="46.77"/>
    <x v="1"/>
    <x v="6"/>
    <x v="3182"/>
    <d v="2012-01-31T17:00:00"/>
  </r>
  <r>
    <x v="0"/>
    <x v="0"/>
    <s v="USD"/>
    <n v="1377284669"/>
    <n v="1375729469"/>
    <b v="1"/>
    <n v="68"/>
    <b v="1"/>
    <s v="theater/plays"/>
    <n v="1.0900000000000001"/>
    <n v="40.07"/>
    <x v="1"/>
    <x v="6"/>
    <x v="3183"/>
    <d v="2013-08-23T19:04:29"/>
  </r>
  <r>
    <x v="0"/>
    <x v="0"/>
    <s v="USD"/>
    <n v="1404258631"/>
    <n v="1401666631"/>
    <b v="1"/>
    <n v="46"/>
    <b v="1"/>
    <s v="theater/plays"/>
    <n v="1.0721000000000001"/>
    <n v="100.22"/>
    <x v="1"/>
    <x v="6"/>
    <x v="3184"/>
    <d v="2014-07-01T23:50:31"/>
  </r>
  <r>
    <x v="0"/>
    <x v="1"/>
    <s v="GBP"/>
    <n v="1405553241"/>
    <n v="1404948441"/>
    <b v="1"/>
    <n v="24"/>
    <b v="1"/>
    <s v="theater/plays"/>
    <n v="1"/>
    <n v="41.67"/>
    <x v="1"/>
    <x v="6"/>
    <x v="3185"/>
    <d v="2014-07-16T23:27:21"/>
  </r>
  <r>
    <x v="0"/>
    <x v="1"/>
    <s v="GBP"/>
    <n v="1410901200"/>
    <n v="1408313438"/>
    <b v="1"/>
    <n v="70"/>
    <b v="1"/>
    <s v="theater/plays"/>
    <n v="1.0219"/>
    <n v="46.71"/>
    <x v="1"/>
    <x v="6"/>
    <x v="3186"/>
    <d v="2014-09-16T21:00:00"/>
  </r>
  <r>
    <x v="0"/>
    <x v="0"/>
    <s v="USD"/>
    <n v="1407167973"/>
    <n v="1405439973"/>
    <b v="1"/>
    <n v="244"/>
    <b v="1"/>
    <s v="theater/plays"/>
    <n v="1.1629"/>
    <n v="71.489999999999995"/>
    <x v="1"/>
    <x v="6"/>
    <x v="3187"/>
    <d v="2014-08-04T15:59:33"/>
  </r>
  <r>
    <x v="2"/>
    <x v="1"/>
    <s v="GBP"/>
    <n v="1433930302"/>
    <n v="1432115902"/>
    <b v="0"/>
    <n v="9"/>
    <b v="0"/>
    <s v="theater/musical"/>
    <n v="0.65"/>
    <n v="14.44"/>
    <x v="1"/>
    <x v="35"/>
    <x v="3188"/>
    <d v="2015-06-10T09:58:22"/>
  </r>
  <r>
    <x v="2"/>
    <x v="11"/>
    <s v="SEK"/>
    <n v="1432455532"/>
    <n v="1429863532"/>
    <b v="0"/>
    <n v="19"/>
    <b v="0"/>
    <s v="theater/musical"/>
    <n v="0.12330000000000001"/>
    <n v="356.84"/>
    <x v="1"/>
    <x v="35"/>
    <x v="3189"/>
    <d v="2015-05-24T08:18:52"/>
  </r>
  <r>
    <x v="2"/>
    <x v="5"/>
    <s v="CAD"/>
    <n v="1481258275"/>
    <n v="1478662675"/>
    <b v="0"/>
    <n v="0"/>
    <b v="0"/>
    <s v="theater/musical"/>
    <n v="0"/>
    <n v="0"/>
    <x v="1"/>
    <x v="35"/>
    <x v="3190"/>
    <d v="2016-12-09T04:37:55"/>
  </r>
  <r>
    <x v="2"/>
    <x v="0"/>
    <s v="USD"/>
    <n v="1471370869"/>
    <n v="1466186869"/>
    <b v="0"/>
    <n v="4"/>
    <b v="0"/>
    <s v="theater/musical"/>
    <n v="4.0300000000000002E-2"/>
    <n v="37.75"/>
    <x v="1"/>
    <x v="35"/>
    <x v="3191"/>
    <d v="2016-08-16T18:07:49"/>
  </r>
  <r>
    <x v="2"/>
    <x v="1"/>
    <s v="GBP"/>
    <n v="1425160800"/>
    <n v="1421274859"/>
    <b v="0"/>
    <n v="8"/>
    <b v="0"/>
    <s v="theater/musical"/>
    <n v="1.0200000000000001E-2"/>
    <n v="12.75"/>
    <x v="1"/>
    <x v="35"/>
    <x v="3192"/>
    <d v="2015-02-28T22:00:00"/>
  </r>
  <r>
    <x v="2"/>
    <x v="1"/>
    <s v="GBP"/>
    <n v="1424474056"/>
    <n v="1420586056"/>
    <b v="0"/>
    <n v="24"/>
    <b v="0"/>
    <s v="theater/musical"/>
    <n v="0.1174"/>
    <n v="24.46"/>
    <x v="1"/>
    <x v="35"/>
    <x v="3193"/>
    <d v="2015-02-20T23:14:16"/>
  </r>
  <r>
    <x v="2"/>
    <x v="0"/>
    <s v="USD"/>
    <n v="1437960598"/>
    <n v="1435368598"/>
    <b v="0"/>
    <n v="0"/>
    <b v="0"/>
    <s v="theater/musical"/>
    <n v="0"/>
    <n v="0"/>
    <x v="1"/>
    <x v="35"/>
    <x v="3194"/>
    <d v="2015-07-27T01:29:58"/>
  </r>
  <r>
    <x v="2"/>
    <x v="0"/>
    <s v="USD"/>
    <n v="1423750542"/>
    <n v="1421158542"/>
    <b v="0"/>
    <n v="39"/>
    <b v="0"/>
    <s v="theater/musical"/>
    <n v="0.59140000000000004"/>
    <n v="53.08"/>
    <x v="1"/>
    <x v="35"/>
    <x v="3195"/>
    <d v="2015-02-12T14:15:42"/>
  </r>
  <r>
    <x v="2"/>
    <x v="0"/>
    <s v="USD"/>
    <n v="1438437600"/>
    <n v="1433254875"/>
    <b v="0"/>
    <n v="6"/>
    <b v="0"/>
    <s v="theater/musical"/>
    <n v="5.9999999999999995E-4"/>
    <n v="300"/>
    <x v="1"/>
    <x v="35"/>
    <x v="3196"/>
    <d v="2015-08-01T14:00:00"/>
  </r>
  <r>
    <x v="2"/>
    <x v="10"/>
    <s v="NOK"/>
    <n v="1423050618"/>
    <n v="1420458618"/>
    <b v="0"/>
    <n v="4"/>
    <b v="0"/>
    <s v="theater/musical"/>
    <n v="0.1145"/>
    <n v="286.25"/>
    <x v="1"/>
    <x v="35"/>
    <x v="3197"/>
    <d v="2015-02-04T11:50:18"/>
  </r>
  <r>
    <x v="2"/>
    <x v="8"/>
    <s v="DKK"/>
    <n v="1424081477"/>
    <n v="1420798277"/>
    <b v="0"/>
    <n v="3"/>
    <b v="0"/>
    <s v="theater/musical"/>
    <n v="3.7000000000000002E-3"/>
    <n v="36.67"/>
    <x v="1"/>
    <x v="35"/>
    <x v="3198"/>
    <d v="2015-02-16T10:11:17"/>
  </r>
  <r>
    <x v="2"/>
    <x v="0"/>
    <s v="USD"/>
    <n v="1410037200"/>
    <n v="1407435418"/>
    <b v="0"/>
    <n v="53"/>
    <b v="0"/>
    <s v="theater/musical"/>
    <n v="0.52159999999999995"/>
    <n v="49.21"/>
    <x v="1"/>
    <x v="35"/>
    <x v="3199"/>
    <d v="2014-09-06T21:00:00"/>
  </r>
  <r>
    <x v="2"/>
    <x v="0"/>
    <s v="USD"/>
    <n v="1461994440"/>
    <n v="1459410101"/>
    <b v="0"/>
    <n v="1"/>
    <b v="0"/>
    <s v="theater/musical"/>
    <n v="0"/>
    <n v="1"/>
    <x v="1"/>
    <x v="35"/>
    <x v="3200"/>
    <d v="2016-04-30T05:34:00"/>
  </r>
  <r>
    <x v="2"/>
    <x v="1"/>
    <s v="GBP"/>
    <n v="1409509477"/>
    <n v="1407695077"/>
    <b v="0"/>
    <n v="2"/>
    <b v="0"/>
    <s v="theater/musical"/>
    <n v="1.2500000000000001E-2"/>
    <n v="12.5"/>
    <x v="1"/>
    <x v="35"/>
    <x v="3201"/>
    <d v="2014-08-31T18:24:37"/>
  </r>
  <r>
    <x v="2"/>
    <x v="0"/>
    <s v="USD"/>
    <n v="1450072740"/>
    <n v="1445027346"/>
    <b v="0"/>
    <n v="25"/>
    <b v="0"/>
    <s v="theater/musical"/>
    <n v="0.54520000000000002"/>
    <n v="109.04"/>
    <x v="1"/>
    <x v="35"/>
    <x v="3202"/>
    <d v="2015-12-14T05:59:00"/>
  </r>
  <r>
    <x v="2"/>
    <x v="0"/>
    <s v="USD"/>
    <n v="1443224622"/>
    <n v="1440632622"/>
    <b v="0"/>
    <n v="6"/>
    <b v="0"/>
    <s v="theater/musical"/>
    <n v="0.25"/>
    <n v="41.67"/>
    <x v="1"/>
    <x v="35"/>
    <x v="3203"/>
    <d v="2015-09-25T23:43:42"/>
  </r>
  <r>
    <x v="2"/>
    <x v="0"/>
    <s v="USD"/>
    <n v="1437149640"/>
    <n v="1434558479"/>
    <b v="0"/>
    <n v="0"/>
    <b v="0"/>
    <s v="theater/musical"/>
    <n v="0"/>
    <n v="0"/>
    <x v="1"/>
    <x v="35"/>
    <x v="3204"/>
    <d v="2015-07-17T16:14:00"/>
  </r>
  <r>
    <x v="2"/>
    <x v="1"/>
    <s v="GBP"/>
    <n v="1430470772"/>
    <n v="1427878772"/>
    <b v="0"/>
    <n v="12"/>
    <b v="0"/>
    <s v="theater/musical"/>
    <n v="3.4099999999999998E-2"/>
    <n v="22.75"/>
    <x v="1"/>
    <x v="35"/>
    <x v="3205"/>
    <d v="2015-05-01T08:59:32"/>
  </r>
  <r>
    <x v="2"/>
    <x v="0"/>
    <s v="USD"/>
    <n v="1442644651"/>
    <n v="1440052651"/>
    <b v="0"/>
    <n v="0"/>
    <b v="0"/>
    <s v="theater/musical"/>
    <n v="0"/>
    <n v="0"/>
    <x v="1"/>
    <x v="35"/>
    <x v="3206"/>
    <d v="2015-09-19T06:37:31"/>
  </r>
  <r>
    <x v="2"/>
    <x v="0"/>
    <s v="USD"/>
    <n v="1429767607"/>
    <n v="1424587207"/>
    <b v="0"/>
    <n v="36"/>
    <b v="0"/>
    <s v="theater/musical"/>
    <n v="0.46360000000000001"/>
    <n v="70.83"/>
    <x v="1"/>
    <x v="35"/>
    <x v="3207"/>
    <d v="2015-04-23T05:40:07"/>
  </r>
  <r>
    <x v="0"/>
    <x v="0"/>
    <s v="USD"/>
    <n v="1406557877"/>
    <n v="1404743477"/>
    <b v="1"/>
    <n v="82"/>
    <b v="1"/>
    <s v="theater/plays"/>
    <n v="1.0349999999999999"/>
    <n v="63.11"/>
    <x v="1"/>
    <x v="6"/>
    <x v="3208"/>
    <d v="2014-07-28T14:31:17"/>
  </r>
  <r>
    <x v="0"/>
    <x v="0"/>
    <s v="USD"/>
    <n v="1403305200"/>
    <n v="1400512658"/>
    <b v="1"/>
    <n v="226"/>
    <b v="1"/>
    <s v="theater/plays"/>
    <n v="1.1932"/>
    <n v="50.16"/>
    <x v="1"/>
    <x v="6"/>
    <x v="3209"/>
    <d v="2014-06-20T23:00:00"/>
  </r>
  <r>
    <x v="0"/>
    <x v="0"/>
    <s v="USD"/>
    <n v="1338523140"/>
    <n v="1334442519"/>
    <b v="1"/>
    <n v="60"/>
    <b v="1"/>
    <s v="theater/plays"/>
    <n v="1.2577"/>
    <n v="62.88"/>
    <x v="1"/>
    <x v="6"/>
    <x v="3210"/>
    <d v="2012-06-01T03:59:00"/>
  </r>
  <r>
    <x v="0"/>
    <x v="0"/>
    <s v="USD"/>
    <n v="1408068000"/>
    <n v="1405346680"/>
    <b v="1"/>
    <n v="322"/>
    <b v="1"/>
    <s v="theater/plays"/>
    <n v="1.1974"/>
    <n v="85.53"/>
    <x v="1"/>
    <x v="6"/>
    <x v="3211"/>
    <d v="2014-08-15T02:00:00"/>
  </r>
  <r>
    <x v="0"/>
    <x v="0"/>
    <s v="USD"/>
    <n v="1407524751"/>
    <n v="1404932751"/>
    <b v="1"/>
    <n v="94"/>
    <b v="1"/>
    <s v="theater/plays"/>
    <n v="1.2625"/>
    <n v="53.72"/>
    <x v="1"/>
    <x v="6"/>
    <x v="3212"/>
    <d v="2014-08-08T19:05:51"/>
  </r>
  <r>
    <x v="0"/>
    <x v="1"/>
    <s v="GBP"/>
    <n v="1437934759"/>
    <n v="1434478759"/>
    <b v="1"/>
    <n v="47"/>
    <b v="1"/>
    <s v="theater/plays"/>
    <n v="1.0012000000000001"/>
    <n v="127.81"/>
    <x v="1"/>
    <x v="6"/>
    <x v="3213"/>
    <d v="2015-07-26T18:19:19"/>
  </r>
  <r>
    <x v="0"/>
    <x v="1"/>
    <s v="GBP"/>
    <n v="1452038100"/>
    <n v="1448823673"/>
    <b v="1"/>
    <n v="115"/>
    <b v="1"/>
    <s v="theater/plays"/>
    <n v="1.0213000000000001"/>
    <n v="106.57"/>
    <x v="1"/>
    <x v="6"/>
    <x v="3214"/>
    <d v="2016-01-05T23:55:00"/>
  </r>
  <r>
    <x v="0"/>
    <x v="0"/>
    <s v="USD"/>
    <n v="1441857540"/>
    <n v="1438617471"/>
    <b v="1"/>
    <n v="134"/>
    <b v="1"/>
    <s v="theater/plays"/>
    <n v="1.0035000000000001"/>
    <n v="262.11"/>
    <x v="1"/>
    <x v="6"/>
    <x v="3215"/>
    <d v="2015-09-10T03:59:00"/>
  </r>
  <r>
    <x v="0"/>
    <x v="1"/>
    <s v="GBP"/>
    <n v="1436625000"/>
    <n v="1433934371"/>
    <b v="1"/>
    <n v="35"/>
    <b v="1"/>
    <s v="theater/plays"/>
    <n v="1.0004999999999999"/>
    <n v="57.17"/>
    <x v="1"/>
    <x v="6"/>
    <x v="3216"/>
    <d v="2015-07-11T14:30:00"/>
  </r>
  <r>
    <x v="0"/>
    <x v="0"/>
    <s v="USD"/>
    <n v="1478264784"/>
    <n v="1475672784"/>
    <b v="1"/>
    <n v="104"/>
    <b v="1"/>
    <s v="theater/plays"/>
    <n v="1.1601999999999999"/>
    <n v="50.2"/>
    <x v="1"/>
    <x v="6"/>
    <x v="3217"/>
    <d v="2016-11-04T13:06:24"/>
  </r>
  <r>
    <x v="0"/>
    <x v="1"/>
    <s v="GBP"/>
    <n v="1419984000"/>
    <n v="1417132986"/>
    <b v="1"/>
    <n v="184"/>
    <b v="1"/>
    <s v="theater/plays"/>
    <n v="1.0209999999999999"/>
    <n v="66.59"/>
    <x v="1"/>
    <x v="6"/>
    <x v="3218"/>
    <d v="2014-12-31T00:00:00"/>
  </r>
  <r>
    <x v="0"/>
    <x v="0"/>
    <s v="USD"/>
    <n v="1427063747"/>
    <n v="1424043347"/>
    <b v="1"/>
    <n v="119"/>
    <b v="1"/>
    <s v="theater/plays"/>
    <n v="1.0011000000000001"/>
    <n v="168.25"/>
    <x v="1"/>
    <x v="6"/>
    <x v="3219"/>
    <d v="2015-03-22T22:35:47"/>
  </r>
  <r>
    <x v="0"/>
    <x v="0"/>
    <s v="USD"/>
    <n v="1489352400"/>
    <n v="1486411204"/>
    <b v="1"/>
    <n v="59"/>
    <b v="1"/>
    <s v="theater/plays"/>
    <n v="1.0084"/>
    <n v="256.37"/>
    <x v="1"/>
    <x v="6"/>
    <x v="3220"/>
    <d v="2017-03-12T21:00:00"/>
  </r>
  <r>
    <x v="0"/>
    <x v="1"/>
    <s v="GBP"/>
    <n v="1436114603"/>
    <n v="1433090603"/>
    <b v="1"/>
    <n v="113"/>
    <b v="1"/>
    <s v="theater/plays"/>
    <n v="1.0343"/>
    <n v="36.61"/>
    <x v="1"/>
    <x v="6"/>
    <x v="3221"/>
    <d v="2015-07-05T16:43:23"/>
  </r>
  <r>
    <x v="0"/>
    <x v="0"/>
    <s v="USD"/>
    <n v="1445722140"/>
    <n v="1443016697"/>
    <b v="1"/>
    <n v="84"/>
    <b v="1"/>
    <s v="theater/plays"/>
    <n v="1.248"/>
    <n v="37.14"/>
    <x v="1"/>
    <x v="6"/>
    <x v="3222"/>
    <d v="2015-10-24T21:29:00"/>
  </r>
  <r>
    <x v="0"/>
    <x v="0"/>
    <s v="USD"/>
    <n v="1440100976"/>
    <n v="1437508976"/>
    <b v="1"/>
    <n v="74"/>
    <b v="1"/>
    <s v="theater/plays"/>
    <n v="1.0952"/>
    <n v="45.88"/>
    <x v="1"/>
    <x v="6"/>
    <x v="3223"/>
    <d v="2015-08-20T20:02:56"/>
  </r>
  <r>
    <x v="0"/>
    <x v="0"/>
    <s v="USD"/>
    <n v="1484024400"/>
    <n v="1479932713"/>
    <b v="1"/>
    <n v="216"/>
    <b v="1"/>
    <s v="theater/plays"/>
    <n v="1.0203"/>
    <n v="141.71"/>
    <x v="1"/>
    <x v="6"/>
    <x v="3224"/>
    <d v="2017-01-10T05:00:00"/>
  </r>
  <r>
    <x v="0"/>
    <x v="0"/>
    <s v="USD"/>
    <n v="1464987600"/>
    <n v="1463145938"/>
    <b v="1"/>
    <n v="39"/>
    <b v="1"/>
    <s v="theater/plays"/>
    <n v="1.0235000000000001"/>
    <n v="52.49"/>
    <x v="1"/>
    <x v="6"/>
    <x v="3225"/>
    <d v="2016-06-03T21:00:00"/>
  </r>
  <r>
    <x v="0"/>
    <x v="1"/>
    <s v="GBP"/>
    <n v="1446213612"/>
    <n v="1443621612"/>
    <b v="1"/>
    <n v="21"/>
    <b v="1"/>
    <s v="theater/plays"/>
    <n v="1.0417000000000001"/>
    <n v="59.52"/>
    <x v="1"/>
    <x v="6"/>
    <x v="3226"/>
    <d v="2015-10-30T14:00:12"/>
  </r>
  <r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x v="0"/>
    <x v="0"/>
    <s v="USD"/>
    <n v="1450328340"/>
    <n v="1447606884"/>
    <b v="1"/>
    <n v="37"/>
    <b v="1"/>
    <s v="theater/plays"/>
    <n v="1.0234000000000001"/>
    <n v="193.62"/>
    <x v="1"/>
    <x v="6"/>
    <x v="3228"/>
    <d v="2015-12-17T04:59:00"/>
  </r>
  <r>
    <x v="0"/>
    <x v="0"/>
    <s v="USD"/>
    <n v="1416470398"/>
    <n v="1413874798"/>
    <b v="1"/>
    <n v="202"/>
    <b v="1"/>
    <s v="theater/plays"/>
    <n v="1.0787"/>
    <n v="106.8"/>
    <x v="1"/>
    <x v="6"/>
    <x v="3229"/>
    <d v="2014-11-20T07:59:58"/>
  </r>
  <r>
    <x v="0"/>
    <x v="0"/>
    <s v="USD"/>
    <n v="1412135940"/>
    <n v="1410840126"/>
    <b v="1"/>
    <n v="37"/>
    <b v="1"/>
    <s v="theater/plays"/>
    <n v="1.0988"/>
    <n v="77.22"/>
    <x v="1"/>
    <x v="6"/>
    <x v="3230"/>
    <d v="2014-10-01T03:59:00"/>
  </r>
  <r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x v="0"/>
    <x v="0"/>
    <s v="USD"/>
    <n v="1462334340"/>
    <n v="1459711917"/>
    <b v="1"/>
    <n v="26"/>
    <b v="1"/>
    <s v="theater/plays"/>
    <n v="1.3120000000000001"/>
    <n v="50.46"/>
    <x v="1"/>
    <x v="6"/>
    <x v="3232"/>
    <d v="2016-05-04T03:59:00"/>
  </r>
  <r>
    <x v="0"/>
    <x v="0"/>
    <s v="USD"/>
    <n v="1488482355"/>
    <n v="1485890355"/>
    <b v="0"/>
    <n v="61"/>
    <b v="1"/>
    <s v="theater/plays"/>
    <n v="1.1879999999999999"/>
    <n v="97.38"/>
    <x v="1"/>
    <x v="6"/>
    <x v="3233"/>
    <d v="2017-03-02T19:19:15"/>
  </r>
  <r>
    <x v="0"/>
    <x v="1"/>
    <s v="GBP"/>
    <n v="1485991860"/>
    <n v="1483124208"/>
    <b v="0"/>
    <n v="115"/>
    <b v="1"/>
    <s v="theater/plays"/>
    <n v="1.0039"/>
    <n v="34.92"/>
    <x v="1"/>
    <x v="6"/>
    <x v="3234"/>
    <d v="2017-02-01T23:31:00"/>
  </r>
  <r>
    <x v="0"/>
    <x v="0"/>
    <s v="USD"/>
    <n v="1467361251"/>
    <n v="1464769251"/>
    <b v="1"/>
    <n v="181"/>
    <b v="1"/>
    <s v="theater/plays"/>
    <n v="1.0321"/>
    <n v="85.53"/>
    <x v="1"/>
    <x v="6"/>
    <x v="3235"/>
    <d v="2016-07-01T08:20:51"/>
  </r>
  <r>
    <x v="0"/>
    <x v="0"/>
    <s v="USD"/>
    <n v="1482962433"/>
    <n v="1480370433"/>
    <b v="0"/>
    <n v="110"/>
    <b v="1"/>
    <s v="theater/plays"/>
    <n v="1.006"/>
    <n v="182.91"/>
    <x v="1"/>
    <x v="6"/>
    <x v="3236"/>
    <d v="2016-12-28T22:00:33"/>
  </r>
  <r>
    <x v="0"/>
    <x v="0"/>
    <s v="USD"/>
    <n v="1443499140"/>
    <n v="1441452184"/>
    <b v="1"/>
    <n v="269"/>
    <b v="1"/>
    <s v="theater/plays"/>
    <n v="1.0079"/>
    <n v="131.13999999999999"/>
    <x v="1"/>
    <x v="6"/>
    <x v="3237"/>
    <d v="2015-09-29T03:59:00"/>
  </r>
  <r>
    <x v="0"/>
    <x v="1"/>
    <s v="GBP"/>
    <n v="1435752898"/>
    <n v="1433160898"/>
    <b v="1"/>
    <n v="79"/>
    <b v="1"/>
    <s v="theater/plays"/>
    <n v="1.1232"/>
    <n v="39.81"/>
    <x v="1"/>
    <x v="6"/>
    <x v="3238"/>
    <d v="2015-07-01T12:14:58"/>
  </r>
  <r>
    <x v="0"/>
    <x v="1"/>
    <s v="GBP"/>
    <n v="1445817540"/>
    <n v="1443665293"/>
    <b v="1"/>
    <n v="104"/>
    <b v="1"/>
    <s v="theater/plays"/>
    <n v="1.0591999999999999"/>
    <n v="59.7"/>
    <x v="1"/>
    <x v="6"/>
    <x v="3239"/>
    <d v="2015-10-25T23:59:00"/>
  </r>
  <r>
    <x v="0"/>
    <x v="1"/>
    <s v="GBP"/>
    <n v="1487286000"/>
    <n v="1484843948"/>
    <b v="0"/>
    <n v="34"/>
    <b v="1"/>
    <s v="theater/plays"/>
    <n v="1.0057"/>
    <n v="88.74"/>
    <x v="1"/>
    <x v="6"/>
    <x v="3240"/>
    <d v="2017-02-16T23:00:00"/>
  </r>
  <r>
    <x v="0"/>
    <x v="0"/>
    <s v="USD"/>
    <n v="1413269940"/>
    <n v="1410421670"/>
    <b v="1"/>
    <n v="167"/>
    <b v="1"/>
    <s v="theater/plays"/>
    <n v="1.1531"/>
    <n v="58.69"/>
    <x v="1"/>
    <x v="6"/>
    <x v="3241"/>
    <d v="2014-10-14T06:59:00"/>
  </r>
  <r>
    <x v="0"/>
    <x v="0"/>
    <s v="USD"/>
    <n v="1411150092"/>
    <n v="1408558092"/>
    <b v="1"/>
    <n v="183"/>
    <b v="1"/>
    <s v="theater/plays"/>
    <n v="1.2729999999999999"/>
    <n v="69.569999999999993"/>
    <x v="1"/>
    <x v="6"/>
    <x v="3242"/>
    <d v="2014-09-19T18:08:12"/>
  </r>
  <r>
    <x v="0"/>
    <x v="0"/>
    <s v="USD"/>
    <n v="1444348800"/>
    <n v="1442283562"/>
    <b v="1"/>
    <n v="71"/>
    <b v="1"/>
    <s v="theater/plays"/>
    <n v="1.0284"/>
    <n v="115.87"/>
    <x v="1"/>
    <x v="6"/>
    <x v="3243"/>
    <d v="2015-10-09T00:00:00"/>
  </r>
  <r>
    <x v="0"/>
    <x v="1"/>
    <s v="GBP"/>
    <n v="1480613982"/>
    <n v="1478018382"/>
    <b v="0"/>
    <n v="69"/>
    <b v="1"/>
    <s v="theater/plays"/>
    <n v="1.0294000000000001"/>
    <n v="23.87"/>
    <x v="1"/>
    <x v="6"/>
    <x v="3244"/>
    <d v="2016-12-01T17:39:42"/>
  </r>
  <r>
    <x v="0"/>
    <x v="0"/>
    <s v="USD"/>
    <n v="1434074400"/>
    <n v="1431354258"/>
    <b v="0"/>
    <n v="270"/>
    <b v="1"/>
    <s v="theater/plays"/>
    <n v="1.0429999999999999"/>
    <n v="81.13"/>
    <x v="1"/>
    <x v="6"/>
    <x v="3245"/>
    <d v="2015-06-12T02:00:00"/>
  </r>
  <r>
    <x v="0"/>
    <x v="0"/>
    <s v="USD"/>
    <n v="1442030340"/>
    <n v="1439551200"/>
    <b v="1"/>
    <n v="193"/>
    <b v="1"/>
    <s v="theater/plays"/>
    <n v="1.1122000000000001"/>
    <n v="57.63"/>
    <x v="1"/>
    <x v="6"/>
    <x v="3246"/>
    <d v="2015-09-12T03:59:00"/>
  </r>
  <r>
    <x v="0"/>
    <x v="1"/>
    <s v="GBP"/>
    <n v="1436696712"/>
    <n v="1434104712"/>
    <b v="1"/>
    <n v="57"/>
    <b v="1"/>
    <s v="theater/plays"/>
    <n v="1.0586"/>
    <n v="46.43"/>
    <x v="1"/>
    <x v="6"/>
    <x v="3247"/>
    <d v="2015-07-12T10:25:12"/>
  </r>
  <r>
    <x v="0"/>
    <x v="0"/>
    <s v="USD"/>
    <n v="1428178757"/>
    <n v="1425590357"/>
    <b v="1"/>
    <n v="200"/>
    <b v="1"/>
    <s v="theater/plays"/>
    <n v="1.0079"/>
    <n v="60.48"/>
    <x v="1"/>
    <x v="6"/>
    <x v="3248"/>
    <d v="2015-04-04T20:19:17"/>
  </r>
  <r>
    <x v="0"/>
    <x v="0"/>
    <s v="USD"/>
    <n v="1434822914"/>
    <n v="1432230914"/>
    <b v="1"/>
    <n v="88"/>
    <b v="1"/>
    <s v="theater/plays"/>
    <n v="1.0492999999999999"/>
    <n v="65.58"/>
    <x v="1"/>
    <x v="6"/>
    <x v="3249"/>
    <d v="2015-06-20T17:55:14"/>
  </r>
  <r>
    <x v="0"/>
    <x v="0"/>
    <s v="USD"/>
    <n v="1415213324"/>
    <n v="1412617724"/>
    <b v="1"/>
    <n v="213"/>
    <b v="1"/>
    <s v="theater/plays"/>
    <n v="1.0155000000000001"/>
    <n v="119.19"/>
    <x v="1"/>
    <x v="6"/>
    <x v="3250"/>
    <d v="2014-11-05T18:48:44"/>
  </r>
  <r>
    <x v="0"/>
    <x v="0"/>
    <s v="USD"/>
    <n v="1434907966"/>
    <n v="1432315966"/>
    <b v="1"/>
    <n v="20"/>
    <b v="1"/>
    <s v="theater/plays"/>
    <n v="1.1073"/>
    <n v="83.05"/>
    <x v="1"/>
    <x v="6"/>
    <x v="3251"/>
    <d v="2015-06-21T17:32:46"/>
  </r>
  <r>
    <x v="0"/>
    <x v="1"/>
    <s v="GBP"/>
    <n v="1473247240"/>
    <n v="1470655240"/>
    <b v="1"/>
    <n v="50"/>
    <b v="1"/>
    <s v="theater/plays"/>
    <n v="1.2782"/>
    <n v="57.52"/>
    <x v="1"/>
    <x v="6"/>
    <x v="3252"/>
    <d v="2016-09-07T11:20:40"/>
  </r>
  <r>
    <x v="0"/>
    <x v="0"/>
    <s v="USD"/>
    <n v="1473306300"/>
    <n v="1471701028"/>
    <b v="1"/>
    <n v="115"/>
    <b v="1"/>
    <s v="theater/plays"/>
    <n v="1.0183"/>
    <n v="177.09"/>
    <x v="1"/>
    <x v="6"/>
    <x v="3253"/>
    <d v="2016-09-08T03:45:00"/>
  </r>
  <r>
    <x v="0"/>
    <x v="1"/>
    <s v="GBP"/>
    <n v="1427331809"/>
    <n v="1424743409"/>
    <b v="1"/>
    <n v="186"/>
    <b v="1"/>
    <s v="theater/plays"/>
    <n v="1.0125999999999999"/>
    <n v="70.77"/>
    <x v="1"/>
    <x v="6"/>
    <x v="3254"/>
    <d v="2015-03-26T01:03:29"/>
  </r>
  <r>
    <x v="0"/>
    <x v="1"/>
    <s v="GBP"/>
    <n v="1412706375"/>
    <n v="1410114375"/>
    <b v="1"/>
    <n v="18"/>
    <b v="1"/>
    <s v="theater/plays"/>
    <n v="1.75"/>
    <n v="29.17"/>
    <x v="1"/>
    <x v="6"/>
    <x v="3255"/>
    <d v="2014-10-07T18:26:15"/>
  </r>
  <r>
    <x v="0"/>
    <x v="0"/>
    <s v="USD"/>
    <n v="1433995140"/>
    <n v="1432129577"/>
    <b v="1"/>
    <n v="176"/>
    <b v="1"/>
    <s v="theater/plays"/>
    <n v="1.2806"/>
    <n v="72.760000000000005"/>
    <x v="1"/>
    <x v="6"/>
    <x v="3256"/>
    <d v="2015-06-11T03:59:00"/>
  </r>
  <r>
    <x v="0"/>
    <x v="1"/>
    <s v="GBP"/>
    <n v="1487769952"/>
    <n v="1485177952"/>
    <b v="0"/>
    <n v="41"/>
    <b v="1"/>
    <s v="theater/plays"/>
    <n v="1.0629999999999999"/>
    <n v="51.85"/>
    <x v="1"/>
    <x v="6"/>
    <x v="3257"/>
    <d v="2017-02-22T13:25:52"/>
  </r>
  <r>
    <x v="0"/>
    <x v="0"/>
    <s v="USD"/>
    <n v="1420751861"/>
    <n v="1418159861"/>
    <b v="1"/>
    <n v="75"/>
    <b v="1"/>
    <s v="theater/plays"/>
    <n v="1.0521"/>
    <n v="98.2"/>
    <x v="1"/>
    <x v="6"/>
    <x v="3258"/>
    <d v="2015-01-08T21:17:41"/>
  </r>
  <r>
    <x v="0"/>
    <x v="0"/>
    <s v="USD"/>
    <n v="1475294340"/>
    <n v="1472753745"/>
    <b v="1"/>
    <n v="97"/>
    <b v="1"/>
    <s v="theater/plays"/>
    <n v="1.0617000000000001"/>
    <n v="251.74"/>
    <x v="1"/>
    <x v="6"/>
    <x v="3259"/>
    <d v="2016-10-01T03:59:00"/>
  </r>
  <r>
    <x v="0"/>
    <x v="0"/>
    <s v="USD"/>
    <n v="1448903318"/>
    <n v="1445875718"/>
    <b v="1"/>
    <n v="73"/>
    <b v="1"/>
    <s v="theater/plays"/>
    <n v="1.0924"/>
    <n v="74.819999999999993"/>
    <x v="1"/>
    <x v="6"/>
    <x v="3260"/>
    <d v="2015-11-30T17:08:38"/>
  </r>
  <r>
    <x v="0"/>
    <x v="0"/>
    <s v="USD"/>
    <n v="1437067476"/>
    <n v="1434475476"/>
    <b v="1"/>
    <n v="49"/>
    <b v="1"/>
    <s v="theater/plays"/>
    <n v="1.0044999999999999"/>
    <n v="67.650000000000006"/>
    <x v="1"/>
    <x v="6"/>
    <x v="3261"/>
    <d v="2015-07-16T17:24:36"/>
  </r>
  <r>
    <x v="0"/>
    <x v="0"/>
    <s v="USD"/>
    <n v="1419220800"/>
    <n v="1416555262"/>
    <b v="1"/>
    <n v="134"/>
    <b v="1"/>
    <s v="theater/plays"/>
    <n v="1.0304"/>
    <n v="93.81"/>
    <x v="1"/>
    <x v="6"/>
    <x v="3262"/>
    <d v="2014-12-22T04:00:00"/>
  </r>
  <r>
    <x v="0"/>
    <x v="0"/>
    <s v="USD"/>
    <n v="1446238800"/>
    <n v="1444220588"/>
    <b v="1"/>
    <n v="68"/>
    <b v="1"/>
    <s v="theater/plays"/>
    <n v="1.1216999999999999"/>
    <n v="41.24"/>
    <x v="1"/>
    <x v="6"/>
    <x v="3263"/>
    <d v="2015-10-30T21:00:00"/>
  </r>
  <r>
    <x v="0"/>
    <x v="0"/>
    <s v="USD"/>
    <n v="1422482400"/>
    <n v="1421089938"/>
    <b v="1"/>
    <n v="49"/>
    <b v="1"/>
    <s v="theater/plays"/>
    <n v="1.03"/>
    <n v="52.55"/>
    <x v="1"/>
    <x v="6"/>
    <x v="3264"/>
    <d v="2015-01-28T22:00:00"/>
  </r>
  <r>
    <x v="0"/>
    <x v="17"/>
    <s v="EUR"/>
    <n v="1449162000"/>
    <n v="1446570315"/>
    <b v="1"/>
    <n v="63"/>
    <b v="1"/>
    <s v="theater/plays"/>
    <n v="1.64"/>
    <n v="70.290000000000006"/>
    <x v="1"/>
    <x v="6"/>
    <x v="3265"/>
    <d v="2015-12-03T17:00:00"/>
  </r>
  <r>
    <x v="0"/>
    <x v="0"/>
    <s v="USD"/>
    <n v="1434142800"/>
    <n v="1431435122"/>
    <b v="1"/>
    <n v="163"/>
    <b v="1"/>
    <s v="theater/plays"/>
    <n v="1.3128"/>
    <n v="48.33"/>
    <x v="1"/>
    <x v="6"/>
    <x v="3266"/>
    <d v="2015-06-12T21:00:00"/>
  </r>
  <r>
    <x v="0"/>
    <x v="0"/>
    <s v="USD"/>
    <n v="1437156660"/>
    <n v="1434564660"/>
    <b v="1"/>
    <n v="288"/>
    <b v="1"/>
    <s v="theater/plays"/>
    <n v="1.0209999999999999"/>
    <n v="53.18"/>
    <x v="1"/>
    <x v="6"/>
    <x v="3267"/>
    <d v="2015-07-17T18:11:00"/>
  </r>
  <r>
    <x v="0"/>
    <x v="0"/>
    <s v="USD"/>
    <n v="1472074928"/>
    <n v="1470692528"/>
    <b v="1"/>
    <n v="42"/>
    <b v="1"/>
    <s v="theater/plays"/>
    <n v="1.28"/>
    <n v="60.95"/>
    <x v="1"/>
    <x v="6"/>
    <x v="3268"/>
    <d v="2016-08-24T21:42:08"/>
  </r>
  <r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x v="0"/>
    <x v="1"/>
    <s v="GBP"/>
    <n v="1436705265"/>
    <n v="1434113265"/>
    <b v="1"/>
    <n v="30"/>
    <b v="1"/>
    <s v="theater/plays"/>
    <n v="1.0166999999999999"/>
    <n v="61"/>
    <x v="1"/>
    <x v="6"/>
    <x v="3270"/>
    <d v="2015-07-12T12:47:45"/>
  </r>
  <r>
    <x v="0"/>
    <x v="1"/>
    <s v="GBP"/>
    <n v="1414927775"/>
    <n v="1412332175"/>
    <b v="1"/>
    <n v="51"/>
    <b v="1"/>
    <s v="theater/plays"/>
    <n v="1.3"/>
    <n v="38.24"/>
    <x v="1"/>
    <x v="6"/>
    <x v="3271"/>
    <d v="2014-11-02T11:29:35"/>
  </r>
  <r>
    <x v="0"/>
    <x v="0"/>
    <s v="USD"/>
    <n v="1446814809"/>
    <n v="1444219209"/>
    <b v="1"/>
    <n v="145"/>
    <b v="1"/>
    <s v="theater/plays"/>
    <n v="1.5443"/>
    <n v="106.5"/>
    <x v="1"/>
    <x v="6"/>
    <x v="3272"/>
    <d v="2015-11-06T13:00:09"/>
  </r>
  <r>
    <x v="0"/>
    <x v="0"/>
    <s v="USD"/>
    <n v="1473879600"/>
    <n v="1472498042"/>
    <b v="1"/>
    <n v="21"/>
    <b v="1"/>
    <s v="theater/plays"/>
    <n v="1.0740000000000001"/>
    <n v="204.57"/>
    <x v="1"/>
    <x v="6"/>
    <x v="3273"/>
    <d v="2016-09-14T19:00:00"/>
  </r>
  <r>
    <x v="0"/>
    <x v="0"/>
    <s v="USD"/>
    <n v="1458075600"/>
    <n v="1454259272"/>
    <b v="1"/>
    <n v="286"/>
    <b v="1"/>
    <s v="theater/plays"/>
    <n v="1.0132000000000001"/>
    <n v="54.91"/>
    <x v="1"/>
    <x v="6"/>
    <x v="3274"/>
    <d v="2016-03-15T21:00:00"/>
  </r>
  <r>
    <x v="0"/>
    <x v="0"/>
    <s v="USD"/>
    <n v="1423456200"/>
    <n v="1421183271"/>
    <b v="1"/>
    <n v="12"/>
    <b v="1"/>
    <s v="theater/plays"/>
    <n v="1.0027999999999999"/>
    <n v="150.41999999999999"/>
    <x v="1"/>
    <x v="6"/>
    <x v="3275"/>
    <d v="2015-02-09T04:30:00"/>
  </r>
  <r>
    <x v="0"/>
    <x v="5"/>
    <s v="CAD"/>
    <n v="1459483140"/>
    <n v="1456526879"/>
    <b v="1"/>
    <n v="100"/>
    <b v="1"/>
    <s v="theater/plays"/>
    <n v="1.1684000000000001"/>
    <n v="52.58"/>
    <x v="1"/>
    <x v="6"/>
    <x v="3276"/>
    <d v="2016-04-01T03:59:00"/>
  </r>
  <r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x v="0"/>
    <x v="1"/>
    <s v="GBP"/>
    <n v="1433017303"/>
    <n v="1430425303"/>
    <b v="1"/>
    <n v="34"/>
    <b v="1"/>
    <s v="theater/plays"/>
    <n v="1.034"/>
    <n v="76.03"/>
    <x v="1"/>
    <x v="6"/>
    <x v="3278"/>
    <d v="2015-05-30T20:21:43"/>
  </r>
  <r>
    <x v="0"/>
    <x v="0"/>
    <s v="USD"/>
    <n v="1459474059"/>
    <n v="1456885659"/>
    <b v="0"/>
    <n v="63"/>
    <b v="1"/>
    <s v="theater/plays"/>
    <n v="1.1428"/>
    <n v="105.21"/>
    <x v="1"/>
    <x v="6"/>
    <x v="3279"/>
    <d v="2016-04-01T01:27:39"/>
  </r>
  <r>
    <x v="0"/>
    <x v="0"/>
    <s v="USD"/>
    <n v="1433134800"/>
    <n v="1430158198"/>
    <b v="0"/>
    <n v="30"/>
    <b v="1"/>
    <s v="theater/plays"/>
    <n v="1.03"/>
    <n v="68.67"/>
    <x v="1"/>
    <x v="6"/>
    <x v="3280"/>
    <d v="2015-06-01T05:00:00"/>
  </r>
  <r>
    <x v="0"/>
    <x v="0"/>
    <s v="USD"/>
    <n v="1441153705"/>
    <n v="1438561705"/>
    <b v="0"/>
    <n v="47"/>
    <b v="1"/>
    <s v="theater/plays"/>
    <n v="1.216"/>
    <n v="129.36000000000001"/>
    <x v="1"/>
    <x v="6"/>
    <x v="3281"/>
    <d v="2015-09-02T00:28:25"/>
  </r>
  <r>
    <x v="0"/>
    <x v="0"/>
    <s v="USD"/>
    <n v="1461904788"/>
    <n v="1458103188"/>
    <b v="0"/>
    <n v="237"/>
    <b v="1"/>
    <s v="theater/plays"/>
    <n v="1.0265"/>
    <n v="134.26"/>
    <x v="1"/>
    <x v="6"/>
    <x v="3282"/>
    <d v="2016-04-29T04:39:48"/>
  </r>
  <r>
    <x v="0"/>
    <x v="1"/>
    <s v="GBP"/>
    <n v="1455138000"/>
    <n v="1452448298"/>
    <b v="0"/>
    <n v="47"/>
    <b v="1"/>
    <s v="theater/plays"/>
    <n v="1.0475000000000001"/>
    <n v="17.829999999999998"/>
    <x v="1"/>
    <x v="6"/>
    <x v="3283"/>
    <d v="2016-02-10T21:00:00"/>
  </r>
  <r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x v="0"/>
    <x v="0"/>
    <s v="USD"/>
    <n v="1488258000"/>
    <n v="1485556626"/>
    <b v="0"/>
    <n v="81"/>
    <b v="1"/>
    <s v="theater/plays"/>
    <n v="1.121"/>
    <n v="69.19"/>
    <x v="1"/>
    <x v="6"/>
    <x v="3285"/>
    <d v="2017-02-28T05:00:00"/>
  </r>
  <r>
    <x v="0"/>
    <x v="0"/>
    <s v="USD"/>
    <n v="1471291782"/>
    <n v="1468699782"/>
    <b v="0"/>
    <n v="122"/>
    <b v="1"/>
    <s v="theater/plays"/>
    <n v="1.0177"/>
    <n v="125.12"/>
    <x v="1"/>
    <x v="6"/>
    <x v="3286"/>
    <d v="2016-08-15T20:09:42"/>
  </r>
  <r>
    <x v="0"/>
    <x v="5"/>
    <s v="CAD"/>
    <n v="1448733628"/>
    <n v="1446573628"/>
    <b v="0"/>
    <n v="34"/>
    <b v="1"/>
    <s v="theater/plays"/>
    <n v="1"/>
    <n v="73.53"/>
    <x v="1"/>
    <x v="6"/>
    <x v="3287"/>
    <d v="2015-11-28T18:00:28"/>
  </r>
  <r>
    <x v="0"/>
    <x v="1"/>
    <s v="GBP"/>
    <n v="1466463600"/>
    <n v="1463337315"/>
    <b v="0"/>
    <n v="207"/>
    <b v="1"/>
    <s v="theater/plays"/>
    <n v="1.0025999999999999"/>
    <n v="48.44"/>
    <x v="1"/>
    <x v="6"/>
    <x v="3288"/>
    <d v="2016-06-20T23:00:00"/>
  </r>
  <r>
    <x v="0"/>
    <x v="1"/>
    <s v="GBP"/>
    <n v="1487580602"/>
    <n v="1485161402"/>
    <b v="0"/>
    <n v="25"/>
    <b v="1"/>
    <s v="theater/plays"/>
    <n v="1.3304"/>
    <n v="26.61"/>
    <x v="1"/>
    <x v="6"/>
    <x v="3289"/>
    <d v="2017-02-20T08:50:02"/>
  </r>
  <r>
    <x v="0"/>
    <x v="1"/>
    <s v="GBP"/>
    <n v="1489234891"/>
    <n v="1486642891"/>
    <b v="0"/>
    <n v="72"/>
    <b v="1"/>
    <s v="theater/plays"/>
    <n v="1.212"/>
    <n v="33.67"/>
    <x v="1"/>
    <x v="6"/>
    <x v="3290"/>
    <d v="2017-03-11T12:21:31"/>
  </r>
  <r>
    <x v="0"/>
    <x v="0"/>
    <s v="USD"/>
    <n v="1442462340"/>
    <n v="1439743900"/>
    <b v="0"/>
    <n v="14"/>
    <b v="1"/>
    <s v="theater/plays"/>
    <n v="1.1399999999999999"/>
    <n v="40.71"/>
    <x v="1"/>
    <x v="6"/>
    <x v="3291"/>
    <d v="2015-09-17T03:59:00"/>
  </r>
  <r>
    <x v="0"/>
    <x v="1"/>
    <s v="GBP"/>
    <n v="1449257348"/>
    <n v="1444069748"/>
    <b v="0"/>
    <n v="15"/>
    <b v="1"/>
    <s v="theater/plays"/>
    <n v="2.8614000000000002"/>
    <n v="19.27"/>
    <x v="1"/>
    <x v="6"/>
    <x v="3292"/>
    <d v="2015-12-04T19:29:08"/>
  </r>
  <r>
    <x v="0"/>
    <x v="4"/>
    <s v="NZD"/>
    <n v="1488622352"/>
    <n v="1486030352"/>
    <b v="0"/>
    <n v="91"/>
    <b v="1"/>
    <s v="theater/plays"/>
    <n v="1.7043999999999999"/>
    <n v="84.29"/>
    <x v="1"/>
    <x v="6"/>
    <x v="3293"/>
    <d v="2017-03-04T10:12:32"/>
  </r>
  <r>
    <x v="0"/>
    <x v="1"/>
    <s v="GBP"/>
    <n v="1434459554"/>
    <n v="1431867554"/>
    <b v="0"/>
    <n v="24"/>
    <b v="1"/>
    <s v="theater/plays"/>
    <n v="1.1833"/>
    <n v="29.58"/>
    <x v="1"/>
    <x v="6"/>
    <x v="3294"/>
    <d v="2015-06-16T12:59:14"/>
  </r>
  <r>
    <x v="0"/>
    <x v="1"/>
    <s v="GBP"/>
    <n v="1474886229"/>
    <n v="1472294229"/>
    <b v="0"/>
    <n v="27"/>
    <b v="1"/>
    <s v="theater/plays"/>
    <n v="1.0286"/>
    <n v="26.67"/>
    <x v="1"/>
    <x v="6"/>
    <x v="3295"/>
    <d v="2016-09-26T10:37:09"/>
  </r>
  <r>
    <x v="0"/>
    <x v="1"/>
    <s v="GBP"/>
    <n v="1448229600"/>
    <n v="1446401372"/>
    <b v="0"/>
    <n v="47"/>
    <b v="1"/>
    <s v="theater/plays"/>
    <n v="1.4407000000000001"/>
    <n v="45.98"/>
    <x v="1"/>
    <x v="6"/>
    <x v="3296"/>
    <d v="2015-11-22T22:00:00"/>
  </r>
  <r>
    <x v="0"/>
    <x v="1"/>
    <s v="GBP"/>
    <n v="1438037940"/>
    <n v="1436380256"/>
    <b v="0"/>
    <n v="44"/>
    <b v="1"/>
    <s v="theater/plays"/>
    <n v="1.0006999999999999"/>
    <n v="125.09"/>
    <x v="1"/>
    <x v="6"/>
    <x v="3297"/>
    <d v="2015-07-27T22:59:00"/>
  </r>
  <r>
    <x v="0"/>
    <x v="0"/>
    <s v="USD"/>
    <n v="1442102400"/>
    <n v="1440370768"/>
    <b v="0"/>
    <n v="72"/>
    <b v="1"/>
    <s v="theater/plays"/>
    <n v="1.0173000000000001"/>
    <n v="141.29"/>
    <x v="1"/>
    <x v="6"/>
    <x v="3298"/>
    <d v="2015-09-13T00:00:00"/>
  </r>
  <r>
    <x v="0"/>
    <x v="0"/>
    <s v="USD"/>
    <n v="1444860063"/>
    <n v="1442268063"/>
    <b v="0"/>
    <n v="63"/>
    <b v="1"/>
    <s v="theater/plays"/>
    <n v="1.1619999999999999"/>
    <n v="55.33"/>
    <x v="1"/>
    <x v="6"/>
    <x v="3299"/>
    <d v="2015-10-14T22:01:03"/>
  </r>
  <r>
    <x v="0"/>
    <x v="0"/>
    <s v="USD"/>
    <n v="1430329862"/>
    <n v="1428515462"/>
    <b v="0"/>
    <n v="88"/>
    <b v="1"/>
    <s v="theater/plays"/>
    <n v="1.3616999999999999"/>
    <n v="46.42"/>
    <x v="1"/>
    <x v="6"/>
    <x v="3300"/>
    <d v="2015-04-29T17:51:02"/>
  </r>
  <r>
    <x v="0"/>
    <x v="0"/>
    <s v="USD"/>
    <n v="1470034740"/>
    <n v="1466185176"/>
    <b v="0"/>
    <n v="70"/>
    <b v="1"/>
    <s v="theater/plays"/>
    <n v="1.3347"/>
    <n v="57.2"/>
    <x v="1"/>
    <x v="6"/>
    <x v="3301"/>
    <d v="2016-08-01T06:59:00"/>
  </r>
  <r>
    <x v="0"/>
    <x v="3"/>
    <s v="EUR"/>
    <n v="1481099176"/>
    <n v="1478507176"/>
    <b v="0"/>
    <n v="50"/>
    <b v="1"/>
    <s v="theater/plays"/>
    <n v="1.0339"/>
    <n v="173.7"/>
    <x v="1"/>
    <x v="6"/>
    <x v="3302"/>
    <d v="2016-12-07T08:26:16"/>
  </r>
  <r>
    <x v="0"/>
    <x v="0"/>
    <s v="USD"/>
    <n v="1427553484"/>
    <n v="1424533084"/>
    <b v="0"/>
    <n v="35"/>
    <b v="1"/>
    <s v="theater/plays"/>
    <n v="1.1589"/>
    <n v="59.6"/>
    <x v="1"/>
    <x v="6"/>
    <x v="3303"/>
    <d v="2015-03-28T14:38:04"/>
  </r>
  <r>
    <x v="0"/>
    <x v="0"/>
    <s v="USD"/>
    <n v="1482418752"/>
    <n v="1479826752"/>
    <b v="0"/>
    <n v="175"/>
    <b v="1"/>
    <s v="theater/plays"/>
    <n v="1.0451999999999999"/>
    <n v="89.59"/>
    <x v="1"/>
    <x v="6"/>
    <x v="3304"/>
    <d v="2016-12-22T14:59:12"/>
  </r>
  <r>
    <x v="0"/>
    <x v="0"/>
    <s v="USD"/>
    <n v="1438374748"/>
    <n v="1435782748"/>
    <b v="0"/>
    <n v="20"/>
    <b v="1"/>
    <s v="theater/plays"/>
    <n v="1.0203"/>
    <n v="204.05"/>
    <x v="1"/>
    <x v="6"/>
    <x v="3305"/>
    <d v="2015-07-31T20:32:28"/>
  </r>
  <r>
    <x v="0"/>
    <x v="0"/>
    <s v="USD"/>
    <n v="1465527600"/>
    <n v="1462252542"/>
    <b v="0"/>
    <n v="54"/>
    <b v="1"/>
    <s v="theater/plays"/>
    <n v="1.7533000000000001"/>
    <n v="48.7"/>
    <x v="1"/>
    <x v="6"/>
    <x v="3306"/>
    <d v="2016-06-10T03:00:00"/>
  </r>
  <r>
    <x v="0"/>
    <x v="0"/>
    <s v="USD"/>
    <n v="1463275339"/>
    <n v="1460683339"/>
    <b v="0"/>
    <n v="20"/>
    <b v="1"/>
    <s v="theater/plays"/>
    <n v="1.0668"/>
    <n v="53.34"/>
    <x v="1"/>
    <x v="6"/>
    <x v="3307"/>
    <d v="2016-05-15T01:22:19"/>
  </r>
  <r>
    <x v="0"/>
    <x v="0"/>
    <s v="USD"/>
    <n v="1460581365"/>
    <n v="1458766965"/>
    <b v="0"/>
    <n v="57"/>
    <b v="1"/>
    <s v="theater/plays"/>
    <n v="1.2229000000000001"/>
    <n v="75.09"/>
    <x v="1"/>
    <x v="6"/>
    <x v="3308"/>
    <d v="2016-04-13T21:02:45"/>
  </r>
  <r>
    <x v="0"/>
    <x v="1"/>
    <s v="GBP"/>
    <n v="1476632178"/>
    <n v="1473953778"/>
    <b v="0"/>
    <n v="31"/>
    <b v="1"/>
    <s v="theater/plays"/>
    <n v="1.5943000000000001"/>
    <n v="18"/>
    <x v="1"/>
    <x v="6"/>
    <x v="3309"/>
    <d v="2016-10-16T15:36:18"/>
  </r>
  <r>
    <x v="0"/>
    <x v="0"/>
    <s v="USD"/>
    <n v="1444169825"/>
    <n v="1441577825"/>
    <b v="0"/>
    <n v="31"/>
    <b v="1"/>
    <s v="theater/plays"/>
    <n v="1.0007999999999999"/>
    <n v="209.84"/>
    <x v="1"/>
    <x v="6"/>
    <x v="3310"/>
    <d v="2015-10-06T22:17:05"/>
  </r>
  <r>
    <x v="0"/>
    <x v="0"/>
    <s v="USD"/>
    <n v="1445065210"/>
    <n v="1442473210"/>
    <b v="0"/>
    <n v="45"/>
    <b v="1"/>
    <s v="theater/plays"/>
    <n v="1.0984"/>
    <n v="61.02"/>
    <x v="1"/>
    <x v="6"/>
    <x v="3311"/>
    <d v="2015-10-17T07:00:10"/>
  </r>
  <r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x v="0"/>
    <x v="0"/>
    <s v="USD"/>
    <n v="1453856400"/>
    <n v="1452664317"/>
    <b v="0"/>
    <n v="29"/>
    <b v="1"/>
    <s v="theater/plays"/>
    <n v="1.1605000000000001"/>
    <n v="80.03"/>
    <x v="1"/>
    <x v="6"/>
    <x v="3313"/>
    <d v="2016-01-27T01:00:00"/>
  </r>
  <r>
    <x v="0"/>
    <x v="1"/>
    <s v="GBP"/>
    <n v="1431115500"/>
    <n v="1428733511"/>
    <b v="0"/>
    <n v="58"/>
    <b v="1"/>
    <s v="theater/plays"/>
    <n v="2.1074999999999999"/>
    <n v="29.07"/>
    <x v="1"/>
    <x v="6"/>
    <x v="3314"/>
    <d v="2015-05-08T20:05:00"/>
  </r>
  <r>
    <x v="0"/>
    <x v="1"/>
    <s v="GBP"/>
    <n v="1462519041"/>
    <n v="1459927041"/>
    <b v="0"/>
    <n v="89"/>
    <b v="1"/>
    <s v="theater/plays"/>
    <n v="1.1000000000000001"/>
    <n v="49.44"/>
    <x v="1"/>
    <x v="6"/>
    <x v="3315"/>
    <d v="2016-05-06T07:17:21"/>
  </r>
  <r>
    <x v="0"/>
    <x v="0"/>
    <s v="USD"/>
    <n v="1407506040"/>
    <n v="1404680075"/>
    <b v="0"/>
    <n v="125"/>
    <b v="1"/>
    <s v="theater/plays"/>
    <n v="1.0008999999999999"/>
    <n v="93.98"/>
    <x v="1"/>
    <x v="6"/>
    <x v="3316"/>
    <d v="2014-08-08T13:54:00"/>
  </r>
  <r>
    <x v="0"/>
    <x v="0"/>
    <s v="USD"/>
    <n v="1465347424"/>
    <n v="1462755424"/>
    <b v="0"/>
    <n v="18"/>
    <b v="1"/>
    <s v="theater/plays"/>
    <n v="1.0619000000000001"/>
    <n v="61.94"/>
    <x v="1"/>
    <x v="6"/>
    <x v="3317"/>
    <d v="2016-06-08T00:57:04"/>
  </r>
  <r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x v="0"/>
    <x v="0"/>
    <s v="USD"/>
    <n v="1466557557"/>
    <n v="1463965557"/>
    <b v="0"/>
    <n v="38"/>
    <b v="1"/>
    <s v="theater/plays"/>
    <n v="1.01"/>
    <n v="66.45"/>
    <x v="1"/>
    <x v="6"/>
    <x v="3320"/>
    <d v="2016-06-22T01:05:57"/>
  </r>
  <r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x v="0"/>
    <x v="0"/>
    <s v="USD"/>
    <n v="1466567700"/>
    <n v="1464653696"/>
    <b v="0"/>
    <n v="23"/>
    <b v="1"/>
    <s v="theater/plays"/>
    <n v="1.0152000000000001"/>
    <n v="145.65"/>
    <x v="1"/>
    <x v="6"/>
    <x v="3322"/>
    <d v="2016-06-22T03:55:00"/>
  </r>
  <r>
    <x v="0"/>
    <x v="1"/>
    <s v="GBP"/>
    <n v="1474793208"/>
    <n v="1472201208"/>
    <b v="0"/>
    <n v="49"/>
    <b v="1"/>
    <s v="theater/plays"/>
    <n v="1.2589999999999999"/>
    <n v="25.69"/>
    <x v="1"/>
    <x v="6"/>
    <x v="3323"/>
    <d v="2016-09-25T08:46:48"/>
  </r>
  <r>
    <x v="0"/>
    <x v="17"/>
    <s v="EUR"/>
    <n v="1465135190"/>
    <n v="1463925590"/>
    <b v="0"/>
    <n v="10"/>
    <b v="1"/>
    <s v="theater/plays"/>
    <n v="1.0166999999999999"/>
    <n v="152.5"/>
    <x v="1"/>
    <x v="6"/>
    <x v="3324"/>
    <d v="2016-06-05T13:59:50"/>
  </r>
  <r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x v="0"/>
    <x v="0"/>
    <s v="USD"/>
    <n v="1425830905"/>
    <n v="1423242505"/>
    <b v="0"/>
    <n v="57"/>
    <b v="1"/>
    <s v="theater/plays"/>
    <n v="1.0138"/>
    <n v="142.28"/>
    <x v="1"/>
    <x v="6"/>
    <x v="3326"/>
    <d v="2015-03-08T16:08:25"/>
  </r>
  <r>
    <x v="0"/>
    <x v="1"/>
    <s v="GBP"/>
    <n v="1462697966"/>
    <n v="1460105966"/>
    <b v="0"/>
    <n v="33"/>
    <b v="1"/>
    <s v="theater/plays"/>
    <n v="1.0125"/>
    <n v="24.55"/>
    <x v="1"/>
    <x v="6"/>
    <x v="3327"/>
    <d v="2016-05-08T08:59:26"/>
  </r>
  <r>
    <x v="0"/>
    <x v="0"/>
    <s v="USD"/>
    <n v="1404522000"/>
    <n v="1404308883"/>
    <b v="0"/>
    <n v="9"/>
    <b v="1"/>
    <s v="theater/plays"/>
    <n v="1.4639"/>
    <n v="292.77999999999997"/>
    <x v="1"/>
    <x v="6"/>
    <x v="3328"/>
    <d v="2014-07-05T01:00:00"/>
  </r>
  <r>
    <x v="0"/>
    <x v="1"/>
    <s v="GBP"/>
    <n v="1406502000"/>
    <n v="1405583108"/>
    <b v="0"/>
    <n v="26"/>
    <b v="1"/>
    <s v="theater/plays"/>
    <n v="1.1679999999999999"/>
    <n v="44.92"/>
    <x v="1"/>
    <x v="6"/>
    <x v="3329"/>
    <d v="2014-07-27T23:00:00"/>
  </r>
  <r>
    <x v="0"/>
    <x v="1"/>
    <s v="GBP"/>
    <n v="1427919468"/>
    <n v="1425331068"/>
    <b v="0"/>
    <n v="69"/>
    <b v="1"/>
    <s v="theater/plays"/>
    <n v="1.0627"/>
    <n v="23.1"/>
    <x v="1"/>
    <x v="6"/>
    <x v="3330"/>
    <d v="2015-04-01T20:17:48"/>
  </r>
  <r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x v="0"/>
    <x v="0"/>
    <s v="USD"/>
    <n v="1405802330"/>
    <n v="1403210330"/>
    <b v="0"/>
    <n v="83"/>
    <b v="1"/>
    <s v="theater/plays"/>
    <n v="1"/>
    <n v="72.290000000000006"/>
    <x v="1"/>
    <x v="6"/>
    <x v="3332"/>
    <d v="2014-07-19T20:38:50"/>
  </r>
  <r>
    <x v="0"/>
    <x v="0"/>
    <s v="USD"/>
    <n v="1434384880"/>
    <n v="1432484080"/>
    <b v="0"/>
    <n v="111"/>
    <b v="1"/>
    <s v="theater/plays"/>
    <n v="1.0457000000000001"/>
    <n v="32.97"/>
    <x v="1"/>
    <x v="6"/>
    <x v="3333"/>
    <d v="2015-06-15T16:14:40"/>
  </r>
  <r>
    <x v="0"/>
    <x v="0"/>
    <s v="USD"/>
    <n v="1438259422"/>
    <n v="1435667422"/>
    <b v="0"/>
    <n v="46"/>
    <b v="1"/>
    <s v="theater/plays"/>
    <n v="1.3862000000000001"/>
    <n v="116.65"/>
    <x v="1"/>
    <x v="6"/>
    <x v="3334"/>
    <d v="2015-07-30T12:30:22"/>
  </r>
  <r>
    <x v="0"/>
    <x v="1"/>
    <s v="GBP"/>
    <n v="1407106800"/>
    <n v="1404749446"/>
    <b v="0"/>
    <n v="63"/>
    <b v="1"/>
    <s v="theater/plays"/>
    <n v="1.0032000000000001"/>
    <n v="79.62"/>
    <x v="1"/>
    <x v="6"/>
    <x v="3335"/>
    <d v="2014-08-03T23:00:00"/>
  </r>
  <r>
    <x v="0"/>
    <x v="1"/>
    <s v="GBP"/>
    <n v="1459845246"/>
    <n v="1457429646"/>
    <b v="0"/>
    <n v="9"/>
    <b v="1"/>
    <s v="theater/plays"/>
    <n v="1"/>
    <n v="27.78"/>
    <x v="1"/>
    <x v="6"/>
    <x v="3336"/>
    <d v="2016-04-05T08:34:06"/>
  </r>
  <r>
    <x v="0"/>
    <x v="1"/>
    <s v="GBP"/>
    <n v="1412974800"/>
    <n v="1411109167"/>
    <b v="0"/>
    <n v="34"/>
    <b v="1"/>
    <s v="theater/plays"/>
    <n v="1.1020000000000001"/>
    <n v="81.03"/>
    <x v="1"/>
    <x v="6"/>
    <x v="3337"/>
    <d v="2014-10-10T21:00:00"/>
  </r>
  <r>
    <x v="0"/>
    <x v="0"/>
    <s v="USD"/>
    <n v="1487944080"/>
    <n v="1486129680"/>
    <b v="0"/>
    <n v="112"/>
    <b v="1"/>
    <s v="theater/plays"/>
    <n v="1.0218"/>
    <n v="136.85"/>
    <x v="1"/>
    <x v="6"/>
    <x v="3338"/>
    <d v="2017-02-24T13:48:00"/>
  </r>
  <r>
    <x v="0"/>
    <x v="0"/>
    <s v="USD"/>
    <n v="1469721518"/>
    <n v="1467129518"/>
    <b v="0"/>
    <n v="47"/>
    <b v="1"/>
    <s v="theater/plays"/>
    <n v="1.0435000000000001"/>
    <n v="177.62"/>
    <x v="1"/>
    <x v="6"/>
    <x v="3339"/>
    <d v="2016-07-28T15:58:38"/>
  </r>
  <r>
    <x v="0"/>
    <x v="0"/>
    <s v="USD"/>
    <n v="1481066554"/>
    <n v="1478906554"/>
    <b v="0"/>
    <n v="38"/>
    <b v="1"/>
    <s v="theater/plays"/>
    <n v="1.3816999999999999"/>
    <n v="109.08"/>
    <x v="1"/>
    <x v="6"/>
    <x v="3340"/>
    <d v="2016-12-06T23:22:34"/>
  </r>
  <r>
    <x v="0"/>
    <x v="1"/>
    <s v="GBP"/>
    <n v="1465750800"/>
    <n v="1463771421"/>
    <b v="0"/>
    <n v="28"/>
    <b v="1"/>
    <s v="theater/plays"/>
    <n v="1"/>
    <n v="119.64"/>
    <x v="1"/>
    <x v="6"/>
    <x v="3341"/>
    <d v="2016-06-12T17:00:00"/>
  </r>
  <r>
    <x v="0"/>
    <x v="0"/>
    <s v="USD"/>
    <n v="1427864340"/>
    <n v="1425020810"/>
    <b v="0"/>
    <n v="78"/>
    <b v="1"/>
    <s v="theater/plays"/>
    <n v="1.0166999999999999"/>
    <n v="78.209999999999994"/>
    <x v="1"/>
    <x v="6"/>
    <x v="3342"/>
    <d v="2015-04-01T04:59:00"/>
  </r>
  <r>
    <x v="0"/>
    <x v="1"/>
    <s v="GBP"/>
    <n v="1460553480"/>
    <n v="1458770384"/>
    <b v="0"/>
    <n v="23"/>
    <b v="1"/>
    <s v="theater/plays"/>
    <n v="1.7142999999999999"/>
    <n v="52.17"/>
    <x v="1"/>
    <x v="6"/>
    <x v="3343"/>
    <d v="2016-04-13T13:18:00"/>
  </r>
  <r>
    <x v="0"/>
    <x v="0"/>
    <s v="USD"/>
    <n v="1409374093"/>
    <n v="1406782093"/>
    <b v="0"/>
    <n v="40"/>
    <b v="1"/>
    <s v="theater/plays"/>
    <n v="1.0144"/>
    <n v="114.13"/>
    <x v="1"/>
    <x v="6"/>
    <x v="3344"/>
    <d v="2014-08-30T04:48:13"/>
  </r>
  <r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x v="0"/>
    <x v="0"/>
    <s v="USD"/>
    <n v="1424910910"/>
    <n v="1424306110"/>
    <b v="0"/>
    <n v="18"/>
    <b v="1"/>
    <s v="theater/plays"/>
    <n v="1.1000000000000001"/>
    <n v="91.67"/>
    <x v="1"/>
    <x v="6"/>
    <x v="3346"/>
    <d v="2015-02-26T00:35:10"/>
  </r>
  <r>
    <x v="0"/>
    <x v="1"/>
    <s v="GBP"/>
    <n v="1462741200"/>
    <n v="1461503654"/>
    <b v="0"/>
    <n v="22"/>
    <b v="1"/>
    <s v="theater/plays"/>
    <n v="1.1944999999999999"/>
    <n v="108.59"/>
    <x v="1"/>
    <x v="6"/>
    <x v="3347"/>
    <d v="2016-05-08T21:00:00"/>
  </r>
  <r>
    <x v="0"/>
    <x v="0"/>
    <s v="USD"/>
    <n v="1461988740"/>
    <n v="1459949080"/>
    <b v="0"/>
    <n v="79"/>
    <b v="1"/>
    <s v="theater/plays"/>
    <n v="1.0028999999999999"/>
    <n v="69.819999999999993"/>
    <x v="1"/>
    <x v="6"/>
    <x v="3348"/>
    <d v="2016-04-30T03:59:00"/>
  </r>
  <r>
    <x v="0"/>
    <x v="0"/>
    <s v="USD"/>
    <n v="1465837200"/>
    <n v="1463971172"/>
    <b v="0"/>
    <n v="14"/>
    <b v="1"/>
    <s v="theater/plays"/>
    <n v="1.534"/>
    <n v="109.57"/>
    <x v="1"/>
    <x v="6"/>
    <x v="3349"/>
    <d v="2016-06-13T17:00:00"/>
  </r>
  <r>
    <x v="0"/>
    <x v="19"/>
    <s v="EUR"/>
    <n v="1448838000"/>
    <n v="1445791811"/>
    <b v="0"/>
    <n v="51"/>
    <b v="1"/>
    <s v="theater/plays"/>
    <n v="1.0443"/>
    <n v="71.67"/>
    <x v="1"/>
    <x v="6"/>
    <x v="3350"/>
    <d v="2015-11-29T23:00:00"/>
  </r>
  <r>
    <x v="0"/>
    <x v="1"/>
    <s v="GBP"/>
    <n v="1406113200"/>
    <n v="1402910965"/>
    <b v="0"/>
    <n v="54"/>
    <b v="1"/>
    <s v="theater/plays"/>
    <n v="1.0109999999999999"/>
    <n v="93.61"/>
    <x v="1"/>
    <x v="6"/>
    <x v="3351"/>
    <d v="2014-07-23T11:00:00"/>
  </r>
  <r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x v="0"/>
    <x v="1"/>
    <s v="GBP"/>
    <n v="1462230000"/>
    <n v="1461061350"/>
    <b v="0"/>
    <n v="44"/>
    <b v="1"/>
    <s v="theater/plays"/>
    <n v="3.15"/>
    <n v="35.799999999999997"/>
    <x v="1"/>
    <x v="6"/>
    <x v="3353"/>
    <d v="2016-05-02T23:00:00"/>
  </r>
  <r>
    <x v="0"/>
    <x v="0"/>
    <s v="USD"/>
    <n v="1446091260"/>
    <n v="1443029206"/>
    <b v="0"/>
    <n v="55"/>
    <b v="1"/>
    <s v="theater/plays"/>
    <n v="1.0193000000000001"/>
    <n v="55.6"/>
    <x v="1"/>
    <x v="6"/>
    <x v="3354"/>
    <d v="2015-10-29T04:01:00"/>
  </r>
  <r>
    <x v="0"/>
    <x v="1"/>
    <s v="GBP"/>
    <n v="1462879020"/>
    <n v="1461941527"/>
    <b v="0"/>
    <n v="15"/>
    <b v="1"/>
    <s v="theater/plays"/>
    <n v="1.2628999999999999"/>
    <n v="147.33000000000001"/>
    <x v="1"/>
    <x v="6"/>
    <x v="3355"/>
    <d v="2016-05-10T11:17:00"/>
  </r>
  <r>
    <x v="0"/>
    <x v="1"/>
    <s v="GBP"/>
    <n v="1468611272"/>
    <n v="1466019272"/>
    <b v="0"/>
    <n v="27"/>
    <b v="1"/>
    <s v="theater/plays"/>
    <n v="1.014"/>
    <n v="56.33"/>
    <x v="1"/>
    <x v="6"/>
    <x v="3356"/>
    <d v="2016-07-15T19:34:32"/>
  </r>
  <r>
    <x v="0"/>
    <x v="1"/>
    <s v="GBP"/>
    <n v="1406887310"/>
    <n v="1404295310"/>
    <b v="0"/>
    <n v="21"/>
    <b v="1"/>
    <s v="theater/plays"/>
    <n v="1.01"/>
    <n v="96.19"/>
    <x v="1"/>
    <x v="6"/>
    <x v="3357"/>
    <d v="2014-08-01T10:01:50"/>
  </r>
  <r>
    <x v="0"/>
    <x v="0"/>
    <s v="USD"/>
    <n v="1416385679"/>
    <n v="1413790079"/>
    <b v="0"/>
    <n v="162"/>
    <b v="1"/>
    <s v="theater/plays"/>
    <n v="1.0299"/>
    <n v="63.57"/>
    <x v="1"/>
    <x v="6"/>
    <x v="3358"/>
    <d v="2014-11-19T08:27:59"/>
  </r>
  <r>
    <x v="0"/>
    <x v="0"/>
    <s v="USD"/>
    <n v="1487985734"/>
    <n v="1484097734"/>
    <b v="0"/>
    <n v="23"/>
    <b v="1"/>
    <s v="theater/plays"/>
    <n v="1.0625"/>
    <n v="184.78"/>
    <x v="1"/>
    <x v="6"/>
    <x v="3359"/>
    <d v="2017-02-25T01:22:14"/>
  </r>
  <r>
    <x v="0"/>
    <x v="20"/>
    <s v="SGD"/>
    <n v="1481731140"/>
    <n v="1479866343"/>
    <b v="0"/>
    <n v="72"/>
    <b v="1"/>
    <s v="theater/plays"/>
    <n v="1.0138"/>
    <n v="126.72"/>
    <x v="1"/>
    <x v="6"/>
    <x v="3360"/>
    <d v="2016-12-14T15:59:00"/>
  </r>
  <r>
    <x v="0"/>
    <x v="0"/>
    <s v="USD"/>
    <n v="1409587140"/>
    <n v="1408062990"/>
    <b v="0"/>
    <n v="68"/>
    <b v="1"/>
    <s v="theater/plays"/>
    <n v="1.1346000000000001"/>
    <n v="83.43"/>
    <x v="1"/>
    <x v="6"/>
    <x v="3361"/>
    <d v="2014-09-01T15:59:00"/>
  </r>
  <r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x v="0"/>
    <x v="0"/>
    <s v="USD"/>
    <n v="1408464000"/>
    <n v="1406831445"/>
    <b v="0"/>
    <n v="26"/>
    <b v="1"/>
    <s v="theater/plays"/>
    <n v="1.0142"/>
    <n v="302.31"/>
    <x v="1"/>
    <x v="6"/>
    <x v="3363"/>
    <d v="2014-08-19T16:00:00"/>
  </r>
  <r>
    <x v="0"/>
    <x v="1"/>
    <s v="GBP"/>
    <n v="1458075600"/>
    <n v="1456183649"/>
    <b v="0"/>
    <n v="72"/>
    <b v="1"/>
    <s v="theater/plays"/>
    <n v="1.0592999999999999"/>
    <n v="44.14"/>
    <x v="1"/>
    <x v="6"/>
    <x v="3364"/>
    <d v="2016-03-15T21:00:00"/>
  </r>
  <r>
    <x v="0"/>
    <x v="0"/>
    <s v="USD"/>
    <n v="1449973592"/>
    <n v="1447381592"/>
    <b v="0"/>
    <n v="3"/>
    <b v="1"/>
    <s v="theater/plays"/>
    <n v="1.04"/>
    <n v="866.67"/>
    <x v="1"/>
    <x v="6"/>
    <x v="3365"/>
    <d v="2015-12-13T02:26:32"/>
  </r>
  <r>
    <x v="0"/>
    <x v="0"/>
    <s v="USD"/>
    <n v="1431481037"/>
    <n v="1428889037"/>
    <b v="0"/>
    <n v="18"/>
    <b v="1"/>
    <s v="theater/plays"/>
    <n v="2.21"/>
    <n v="61.39"/>
    <x v="1"/>
    <x v="6"/>
    <x v="3366"/>
    <d v="2015-05-13T01:37:17"/>
  </r>
  <r>
    <x v="0"/>
    <x v="1"/>
    <s v="GBP"/>
    <n v="1438467894"/>
    <n v="1436307894"/>
    <b v="0"/>
    <n v="30"/>
    <b v="1"/>
    <s v="theater/plays"/>
    <n v="1.1867000000000001"/>
    <n v="29.67"/>
    <x v="1"/>
    <x v="6"/>
    <x v="3367"/>
    <d v="2015-08-01T22:24:54"/>
  </r>
  <r>
    <x v="0"/>
    <x v="0"/>
    <s v="USD"/>
    <n v="1420088400"/>
    <n v="1416977259"/>
    <b v="0"/>
    <n v="23"/>
    <b v="1"/>
    <s v="theater/plays"/>
    <n v="1.046"/>
    <n v="45.48"/>
    <x v="1"/>
    <x v="6"/>
    <x v="3368"/>
    <d v="2015-01-01T05:00:00"/>
  </r>
  <r>
    <x v="0"/>
    <x v="17"/>
    <s v="EUR"/>
    <n v="1484441980"/>
    <n v="1479257980"/>
    <b v="0"/>
    <n v="54"/>
    <b v="1"/>
    <s v="theater/plays"/>
    <n v="1.0389999999999999"/>
    <n v="96.2"/>
    <x v="1"/>
    <x v="6"/>
    <x v="3369"/>
    <d v="2017-01-15T00:59:40"/>
  </r>
  <r>
    <x v="0"/>
    <x v="0"/>
    <s v="USD"/>
    <n v="1481961600"/>
    <n v="1479283285"/>
    <b v="0"/>
    <n v="26"/>
    <b v="1"/>
    <s v="theater/plays"/>
    <n v="1.1773"/>
    <n v="67.92"/>
    <x v="1"/>
    <x v="6"/>
    <x v="3370"/>
    <d v="2016-12-17T08:00:00"/>
  </r>
  <r>
    <x v="0"/>
    <x v="0"/>
    <s v="USD"/>
    <n v="1449089965"/>
    <n v="1446670765"/>
    <b v="0"/>
    <n v="9"/>
    <b v="1"/>
    <s v="theater/plays"/>
    <n v="1.385"/>
    <n v="30.78"/>
    <x v="1"/>
    <x v="6"/>
    <x v="3371"/>
    <d v="2015-12-02T20:59:25"/>
  </r>
  <r>
    <x v="0"/>
    <x v="0"/>
    <s v="USD"/>
    <n v="1408942740"/>
    <n v="1407157756"/>
    <b v="0"/>
    <n v="27"/>
    <b v="1"/>
    <s v="theater/plays"/>
    <n v="1.0349999999999999"/>
    <n v="38.33"/>
    <x v="1"/>
    <x v="6"/>
    <x v="3372"/>
    <d v="2014-08-25T04:59:00"/>
  </r>
  <r>
    <x v="0"/>
    <x v="1"/>
    <s v="GBP"/>
    <n v="1437235200"/>
    <n v="1435177840"/>
    <b v="0"/>
    <n v="30"/>
    <b v="1"/>
    <s v="theater/plays"/>
    <n v="1.0024999999999999"/>
    <n v="66.83"/>
    <x v="1"/>
    <x v="6"/>
    <x v="3373"/>
    <d v="2015-07-18T16:00:00"/>
  </r>
  <r>
    <x v="0"/>
    <x v="5"/>
    <s v="CAD"/>
    <n v="1446053616"/>
    <n v="1443461616"/>
    <b v="0"/>
    <n v="52"/>
    <b v="1"/>
    <s v="theater/plays"/>
    <n v="1.0657000000000001"/>
    <n v="71.73"/>
    <x v="1"/>
    <x v="6"/>
    <x v="3374"/>
    <d v="2015-10-28T17:33:36"/>
  </r>
  <r>
    <x v="0"/>
    <x v="1"/>
    <s v="GBP"/>
    <n v="1400423973"/>
    <n v="1399387173"/>
    <b v="0"/>
    <n v="17"/>
    <b v="1"/>
    <s v="theater/plays"/>
    <n v="1"/>
    <n v="176.47"/>
    <x v="1"/>
    <x v="6"/>
    <x v="3375"/>
    <d v="2014-05-18T14:39:33"/>
  </r>
  <r>
    <x v="0"/>
    <x v="0"/>
    <s v="USD"/>
    <n v="1429976994"/>
    <n v="1424796594"/>
    <b v="0"/>
    <n v="19"/>
    <b v="1"/>
    <s v="theater/plays"/>
    <n v="1.0001"/>
    <n v="421.11"/>
    <x v="1"/>
    <x v="6"/>
    <x v="3376"/>
    <d v="2015-04-25T15:49:54"/>
  </r>
  <r>
    <x v="0"/>
    <x v="1"/>
    <s v="GBP"/>
    <n v="1426870560"/>
    <n v="1424280899"/>
    <b v="0"/>
    <n v="77"/>
    <b v="1"/>
    <s v="theater/plays"/>
    <n v="1.0105"/>
    <n v="104.99"/>
    <x v="1"/>
    <x v="6"/>
    <x v="3377"/>
    <d v="2015-03-20T16:56:00"/>
  </r>
  <r>
    <x v="0"/>
    <x v="1"/>
    <s v="GBP"/>
    <n v="1409490480"/>
    <n v="1407400306"/>
    <b v="0"/>
    <n v="21"/>
    <b v="1"/>
    <s v="theater/plays"/>
    <n v="1.0764"/>
    <n v="28.19"/>
    <x v="1"/>
    <x v="6"/>
    <x v="3378"/>
    <d v="2014-08-31T13:08:00"/>
  </r>
  <r>
    <x v="0"/>
    <x v="1"/>
    <s v="GBP"/>
    <n v="1440630000"/>
    <n v="1439122800"/>
    <b v="0"/>
    <n v="38"/>
    <b v="1"/>
    <s v="theater/plays"/>
    <n v="1.0365"/>
    <n v="54.55"/>
    <x v="1"/>
    <x v="6"/>
    <x v="3379"/>
    <d v="2015-08-26T23:00:00"/>
  </r>
  <r>
    <x v="0"/>
    <x v="0"/>
    <s v="USD"/>
    <n v="1417305178"/>
    <n v="1414277578"/>
    <b v="0"/>
    <n v="28"/>
    <b v="1"/>
    <s v="theater/plays"/>
    <n v="1.0443"/>
    <n v="111.89"/>
    <x v="1"/>
    <x v="6"/>
    <x v="3380"/>
    <d v="2014-11-29T23:52:58"/>
  </r>
  <r>
    <x v="0"/>
    <x v="0"/>
    <s v="USD"/>
    <n v="1426044383"/>
    <n v="1423455983"/>
    <b v="0"/>
    <n v="48"/>
    <b v="1"/>
    <s v="theater/plays"/>
    <n v="1.0225"/>
    <n v="85.21"/>
    <x v="1"/>
    <x v="6"/>
    <x v="3381"/>
    <d v="2015-03-11T03:26:23"/>
  </r>
  <r>
    <x v="0"/>
    <x v="1"/>
    <s v="GBP"/>
    <n v="1470092340"/>
    <n v="1467973256"/>
    <b v="0"/>
    <n v="46"/>
    <b v="1"/>
    <s v="theater/plays"/>
    <n v="1.0074000000000001"/>
    <n v="76.650000000000006"/>
    <x v="1"/>
    <x v="6"/>
    <x v="3382"/>
    <d v="2016-08-01T22:59:00"/>
  </r>
  <r>
    <x v="0"/>
    <x v="0"/>
    <s v="USD"/>
    <n v="1466707620"/>
    <n v="1464979620"/>
    <b v="0"/>
    <n v="30"/>
    <b v="1"/>
    <s v="theater/plays"/>
    <n v="1.1171"/>
    <n v="65.17"/>
    <x v="1"/>
    <x v="6"/>
    <x v="3383"/>
    <d v="2016-06-23T18:47:00"/>
  </r>
  <r>
    <x v="0"/>
    <x v="0"/>
    <s v="USD"/>
    <n v="1448074800"/>
    <n v="1444874768"/>
    <b v="0"/>
    <n v="64"/>
    <b v="1"/>
    <s v="theater/plays"/>
    <n v="1.0001"/>
    <n v="93.76"/>
    <x v="1"/>
    <x v="6"/>
    <x v="3384"/>
    <d v="2015-11-21T03:00:00"/>
  </r>
  <r>
    <x v="0"/>
    <x v="0"/>
    <s v="USD"/>
    <n v="1418244552"/>
    <n v="1415652552"/>
    <b v="0"/>
    <n v="15"/>
    <b v="1"/>
    <s v="theater/plays"/>
    <n v="1"/>
    <n v="133.33000000000001"/>
    <x v="1"/>
    <x v="6"/>
    <x v="3385"/>
    <d v="2014-12-10T20:49:12"/>
  </r>
  <r>
    <x v="0"/>
    <x v="0"/>
    <s v="USD"/>
    <n v="1417620506"/>
    <n v="1415028506"/>
    <b v="0"/>
    <n v="41"/>
    <b v="1"/>
    <s v="theater/plays"/>
    <n v="1.05"/>
    <n v="51.22"/>
    <x v="1"/>
    <x v="6"/>
    <x v="3386"/>
    <d v="2014-12-03T15:28:26"/>
  </r>
  <r>
    <x v="0"/>
    <x v="0"/>
    <s v="USD"/>
    <n v="1418581088"/>
    <n v="1415125088"/>
    <b v="0"/>
    <n v="35"/>
    <b v="1"/>
    <s v="theater/plays"/>
    <n v="1.1687000000000001"/>
    <n v="100.17"/>
    <x v="1"/>
    <x v="6"/>
    <x v="3387"/>
    <d v="2014-12-14T18:18:08"/>
  </r>
  <r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x v="0"/>
    <x v="0"/>
    <s v="USD"/>
    <n v="1464960682"/>
    <n v="1462368682"/>
    <b v="0"/>
    <n v="62"/>
    <b v="1"/>
    <s v="theater/plays"/>
    <n v="1.145"/>
    <n v="184.68"/>
    <x v="1"/>
    <x v="6"/>
    <x v="3389"/>
    <d v="2016-06-03T13:31:22"/>
  </r>
  <r>
    <x v="0"/>
    <x v="0"/>
    <s v="USD"/>
    <n v="1405017345"/>
    <n v="1403721345"/>
    <b v="0"/>
    <n v="22"/>
    <b v="1"/>
    <s v="theater/plays"/>
    <n v="1.024"/>
    <n v="69.819999999999993"/>
    <x v="1"/>
    <x v="6"/>
    <x v="3390"/>
    <d v="2014-07-10T18:35:45"/>
  </r>
  <r>
    <x v="0"/>
    <x v="0"/>
    <s v="USD"/>
    <n v="1407536880"/>
    <n v="1404997548"/>
    <b v="0"/>
    <n v="18"/>
    <b v="1"/>
    <s v="theater/plays"/>
    <n v="2.23"/>
    <n v="61.94"/>
    <x v="1"/>
    <x v="6"/>
    <x v="3391"/>
    <d v="2014-08-08T22:28:00"/>
  </r>
  <r>
    <x v="0"/>
    <x v="1"/>
    <s v="GBP"/>
    <n v="1462565855"/>
    <n v="1458245855"/>
    <b v="0"/>
    <n v="12"/>
    <b v="1"/>
    <s v="theater/plays"/>
    <n v="1"/>
    <n v="41.67"/>
    <x v="1"/>
    <x v="6"/>
    <x v="3392"/>
    <d v="2016-05-06T20:17:35"/>
  </r>
  <r>
    <x v="0"/>
    <x v="0"/>
    <s v="USD"/>
    <n v="1415234760"/>
    <n v="1413065230"/>
    <b v="0"/>
    <n v="44"/>
    <b v="1"/>
    <s v="theater/plays"/>
    <n v="1.0580000000000001"/>
    <n v="36.07"/>
    <x v="1"/>
    <x v="6"/>
    <x v="3393"/>
    <d v="2014-11-06T00:46:00"/>
  </r>
  <r>
    <x v="0"/>
    <x v="1"/>
    <s v="GBP"/>
    <n v="1406470645"/>
    <n v="1403878645"/>
    <b v="0"/>
    <n v="27"/>
    <b v="1"/>
    <s v="theater/plays"/>
    <n v="1.4236"/>
    <n v="29"/>
    <x v="1"/>
    <x v="6"/>
    <x v="3394"/>
    <d v="2014-07-27T14:17:25"/>
  </r>
  <r>
    <x v="0"/>
    <x v="1"/>
    <s v="GBP"/>
    <n v="1433009400"/>
    <n v="1431795944"/>
    <b v="0"/>
    <n v="38"/>
    <b v="1"/>
    <s v="theater/plays"/>
    <n v="1.84"/>
    <n v="24.21"/>
    <x v="1"/>
    <x v="6"/>
    <x v="3395"/>
    <d v="2015-05-30T18:10:00"/>
  </r>
  <r>
    <x v="0"/>
    <x v="0"/>
    <s v="USD"/>
    <n v="1401595140"/>
    <n v="1399286589"/>
    <b v="0"/>
    <n v="28"/>
    <b v="1"/>
    <s v="theater/plays"/>
    <n v="1.0432999999999999"/>
    <n v="55.89"/>
    <x v="1"/>
    <x v="6"/>
    <x v="3396"/>
    <d v="2014-06-01T03:59:00"/>
  </r>
  <r>
    <x v="0"/>
    <x v="1"/>
    <s v="GBP"/>
    <n v="1455832800"/>
    <n v="1452338929"/>
    <b v="0"/>
    <n v="24"/>
    <b v="1"/>
    <s v="theater/plays"/>
    <n v="1.1200000000000001"/>
    <n v="11.67"/>
    <x v="1"/>
    <x v="6"/>
    <x v="3397"/>
    <d v="2016-02-18T22:00:00"/>
  </r>
  <r>
    <x v="0"/>
    <x v="0"/>
    <s v="USD"/>
    <n v="1416589200"/>
    <n v="1414605776"/>
    <b v="0"/>
    <n v="65"/>
    <b v="1"/>
    <s v="theater/plays"/>
    <n v="1.1108"/>
    <n v="68.349999999999994"/>
    <x v="1"/>
    <x v="6"/>
    <x v="3398"/>
    <d v="2014-11-21T17:00:00"/>
  </r>
  <r>
    <x v="0"/>
    <x v="1"/>
    <s v="GBP"/>
    <n v="1424556325"/>
    <n v="1421964325"/>
    <b v="0"/>
    <n v="46"/>
    <b v="1"/>
    <s v="theater/plays"/>
    <n v="1.0375000000000001"/>
    <n v="27.07"/>
    <x v="1"/>
    <x v="6"/>
    <x v="3399"/>
    <d v="2015-02-21T22:05:25"/>
  </r>
  <r>
    <x v="0"/>
    <x v="0"/>
    <s v="USD"/>
    <n v="1409266414"/>
    <n v="1405378414"/>
    <b v="0"/>
    <n v="85"/>
    <b v="1"/>
    <s v="theater/plays"/>
    <n v="1.0041"/>
    <n v="118.13"/>
    <x v="1"/>
    <x v="6"/>
    <x v="3400"/>
    <d v="2014-08-28T22:53:34"/>
  </r>
  <r>
    <x v="0"/>
    <x v="1"/>
    <s v="GBP"/>
    <n v="1438968146"/>
    <n v="1436376146"/>
    <b v="0"/>
    <n v="66"/>
    <b v="1"/>
    <s v="theater/plays"/>
    <n v="1.0185999999999999"/>
    <n v="44.76"/>
    <x v="1"/>
    <x v="6"/>
    <x v="3401"/>
    <d v="2015-08-07T17:22:26"/>
  </r>
  <r>
    <x v="0"/>
    <x v="0"/>
    <s v="USD"/>
    <n v="1447295460"/>
    <n v="1444747843"/>
    <b v="0"/>
    <n v="165"/>
    <b v="1"/>
    <s v="theater/plays"/>
    <n v="1.0976999999999999"/>
    <n v="99.79"/>
    <x v="1"/>
    <x v="6"/>
    <x v="3402"/>
    <d v="2015-11-12T02:31:00"/>
  </r>
  <r>
    <x v="0"/>
    <x v="1"/>
    <s v="GBP"/>
    <n v="1435230324"/>
    <n v="1432638324"/>
    <b v="0"/>
    <n v="17"/>
    <b v="1"/>
    <s v="theater/plays"/>
    <n v="1"/>
    <n v="117.65"/>
    <x v="1"/>
    <x v="6"/>
    <x v="3403"/>
    <d v="2015-06-25T11:05:24"/>
  </r>
  <r>
    <x v="0"/>
    <x v="0"/>
    <s v="USD"/>
    <n v="1434542702"/>
    <n v="1432814702"/>
    <b v="0"/>
    <n v="3"/>
    <b v="1"/>
    <s v="theater/plays"/>
    <n v="1.22"/>
    <n v="203.33"/>
    <x v="1"/>
    <x v="6"/>
    <x v="3404"/>
    <d v="2015-06-17T12:05:02"/>
  </r>
  <r>
    <x v="0"/>
    <x v="1"/>
    <s v="GBP"/>
    <n v="1456876740"/>
    <n v="1455063886"/>
    <b v="0"/>
    <n v="17"/>
    <b v="1"/>
    <s v="theater/plays"/>
    <n v="1.3756999999999999"/>
    <n v="28.32"/>
    <x v="1"/>
    <x v="6"/>
    <x v="3405"/>
    <d v="2016-03-01T23:59:00"/>
  </r>
  <r>
    <x v="0"/>
    <x v="0"/>
    <s v="USD"/>
    <n v="1405511376"/>
    <n v="1401623376"/>
    <b v="0"/>
    <n v="91"/>
    <b v="1"/>
    <s v="theater/plays"/>
    <n v="1.0031000000000001"/>
    <n v="110.23"/>
    <x v="1"/>
    <x v="6"/>
    <x v="3406"/>
    <d v="2014-07-16T11:49:36"/>
  </r>
  <r>
    <x v="0"/>
    <x v="1"/>
    <s v="GBP"/>
    <n v="1404641289"/>
    <n v="1402049289"/>
    <b v="0"/>
    <n v="67"/>
    <b v="1"/>
    <s v="theater/plays"/>
    <n v="1.071"/>
    <n v="31.97"/>
    <x v="1"/>
    <x v="6"/>
    <x v="3407"/>
    <d v="2014-07-06T10:08:09"/>
  </r>
  <r>
    <x v="0"/>
    <x v="0"/>
    <s v="USD"/>
    <n v="1405727304"/>
    <n v="1403135304"/>
    <b v="0"/>
    <n v="18"/>
    <b v="1"/>
    <s v="theater/plays"/>
    <n v="2.11"/>
    <n v="58.61"/>
    <x v="1"/>
    <x v="6"/>
    <x v="3408"/>
    <d v="2014-07-18T23:48:24"/>
  </r>
  <r>
    <x v="0"/>
    <x v="1"/>
    <s v="GBP"/>
    <n v="1469998680"/>
    <n v="1466710358"/>
    <b v="0"/>
    <n v="21"/>
    <b v="1"/>
    <s v="theater/plays"/>
    <n v="1.236"/>
    <n v="29.43"/>
    <x v="1"/>
    <x v="6"/>
    <x v="3409"/>
    <d v="2016-07-31T20:58:00"/>
  </r>
  <r>
    <x v="0"/>
    <x v="0"/>
    <s v="USD"/>
    <n v="1465196400"/>
    <n v="1462841990"/>
    <b v="0"/>
    <n v="40"/>
    <b v="1"/>
    <s v="theater/plays"/>
    <n v="1.085"/>
    <n v="81.38"/>
    <x v="1"/>
    <x v="6"/>
    <x v="3410"/>
    <d v="2016-06-06T07:00:00"/>
  </r>
  <r>
    <x v="0"/>
    <x v="0"/>
    <s v="USD"/>
    <n v="1444264372"/>
    <n v="1442536372"/>
    <b v="0"/>
    <n v="78"/>
    <b v="1"/>
    <s v="theater/plays"/>
    <n v="1.0357000000000001"/>
    <n v="199.17"/>
    <x v="1"/>
    <x v="6"/>
    <x v="3411"/>
    <d v="2015-10-08T00:32:52"/>
  </r>
  <r>
    <x v="0"/>
    <x v="1"/>
    <s v="GBP"/>
    <n v="1411858862"/>
    <n v="1409266862"/>
    <b v="0"/>
    <n v="26"/>
    <b v="1"/>
    <s v="theater/plays"/>
    <n v="1"/>
    <n v="115.38"/>
    <x v="1"/>
    <x v="6"/>
    <x v="3412"/>
    <d v="2014-09-27T23:01:02"/>
  </r>
  <r>
    <x v="0"/>
    <x v="0"/>
    <s v="USD"/>
    <n v="1425099540"/>
    <n v="1424280938"/>
    <b v="0"/>
    <n v="14"/>
    <b v="1"/>
    <s v="theater/plays"/>
    <n v="1.3"/>
    <n v="46.43"/>
    <x v="1"/>
    <x v="6"/>
    <x v="3413"/>
    <d v="2015-02-28T04:59:00"/>
  </r>
  <r>
    <x v="0"/>
    <x v="0"/>
    <s v="USD"/>
    <n v="1480579140"/>
    <n v="1478030325"/>
    <b v="0"/>
    <n v="44"/>
    <b v="1"/>
    <s v="theater/plays"/>
    <n v="1.0349999999999999"/>
    <n v="70.569999999999993"/>
    <x v="1"/>
    <x v="6"/>
    <x v="3414"/>
    <d v="2016-12-01T07:59:00"/>
  </r>
  <r>
    <x v="0"/>
    <x v="0"/>
    <s v="USD"/>
    <n v="1460935800"/>
    <n v="1459999656"/>
    <b v="0"/>
    <n v="9"/>
    <b v="1"/>
    <s v="theater/plays"/>
    <n v="1"/>
    <n v="22.22"/>
    <x v="1"/>
    <x v="6"/>
    <x v="3415"/>
    <d v="2016-04-17T23:30:00"/>
  </r>
  <r>
    <x v="0"/>
    <x v="1"/>
    <s v="GBP"/>
    <n v="1429813800"/>
    <n v="1427363645"/>
    <b v="0"/>
    <n v="30"/>
    <b v="1"/>
    <s v="theater/plays"/>
    <n v="1.196"/>
    <n v="159.47"/>
    <x v="1"/>
    <x v="6"/>
    <x v="3416"/>
    <d v="2015-04-23T18:30:00"/>
  </r>
  <r>
    <x v="0"/>
    <x v="0"/>
    <s v="USD"/>
    <n v="1414284180"/>
    <n v="1410558948"/>
    <b v="0"/>
    <n v="45"/>
    <b v="1"/>
    <s v="theater/plays"/>
    <n v="1"/>
    <n v="37.78"/>
    <x v="1"/>
    <x v="6"/>
    <x v="3417"/>
    <d v="2014-10-26T00:43:00"/>
  </r>
  <r>
    <x v="0"/>
    <x v="0"/>
    <s v="USD"/>
    <n v="1400875307"/>
    <n v="1398283307"/>
    <b v="0"/>
    <n v="56"/>
    <b v="1"/>
    <s v="theater/plays"/>
    <n v="1.0087999999999999"/>
    <n v="72.05"/>
    <x v="1"/>
    <x v="6"/>
    <x v="3418"/>
    <d v="2014-05-23T20:01:47"/>
  </r>
  <r>
    <x v="0"/>
    <x v="17"/>
    <s v="EUR"/>
    <n v="1459978200"/>
    <n v="1458416585"/>
    <b v="0"/>
    <n v="46"/>
    <b v="1"/>
    <s v="theater/plays"/>
    <n v="1.0654999999999999"/>
    <n v="63.7"/>
    <x v="1"/>
    <x v="6"/>
    <x v="3419"/>
    <d v="2016-04-06T21:30:00"/>
  </r>
  <r>
    <x v="0"/>
    <x v="1"/>
    <s v="GBP"/>
    <n v="1455408000"/>
    <n v="1454638202"/>
    <b v="0"/>
    <n v="34"/>
    <b v="1"/>
    <s v="theater/plays"/>
    <n v="1.38"/>
    <n v="28.41"/>
    <x v="1"/>
    <x v="6"/>
    <x v="3420"/>
    <d v="2016-02-14T00:00:00"/>
  </r>
  <r>
    <x v="0"/>
    <x v="0"/>
    <s v="USD"/>
    <n v="1425495563"/>
    <n v="1422903563"/>
    <b v="0"/>
    <n v="98"/>
    <b v="1"/>
    <s v="theater/plays"/>
    <n v="1.0115000000000001"/>
    <n v="103.21"/>
    <x v="1"/>
    <x v="6"/>
    <x v="3421"/>
    <d v="2015-03-04T18:59:23"/>
  </r>
  <r>
    <x v="0"/>
    <x v="1"/>
    <s v="GBP"/>
    <n v="1450051200"/>
    <n v="1447594176"/>
    <b v="0"/>
    <n v="46"/>
    <b v="1"/>
    <s v="theater/plays"/>
    <n v="1.091"/>
    <n v="71.150000000000006"/>
    <x v="1"/>
    <x v="6"/>
    <x v="3422"/>
    <d v="2015-12-14T00:00:00"/>
  </r>
  <r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x v="0"/>
    <x v="0"/>
    <s v="USD"/>
    <n v="1423119540"/>
    <n v="1421252084"/>
    <b v="0"/>
    <n v="76"/>
    <b v="1"/>
    <s v="theater/plays"/>
    <n v="1.0358000000000001"/>
    <n v="81.78"/>
    <x v="1"/>
    <x v="6"/>
    <x v="3424"/>
    <d v="2015-02-05T06:59:00"/>
  </r>
  <r>
    <x v="0"/>
    <x v="0"/>
    <s v="USD"/>
    <n v="1412434136"/>
    <n v="1409669336"/>
    <b v="0"/>
    <n v="104"/>
    <b v="1"/>
    <s v="theater/plays"/>
    <n v="1.0297000000000001"/>
    <n v="297.02999999999997"/>
    <x v="1"/>
    <x v="6"/>
    <x v="3425"/>
    <d v="2014-10-04T14:48:56"/>
  </r>
  <r>
    <x v="0"/>
    <x v="0"/>
    <s v="USD"/>
    <n v="1411264800"/>
    <n v="1409620903"/>
    <b v="0"/>
    <n v="87"/>
    <b v="1"/>
    <s v="theater/plays"/>
    <n v="1.0812999999999999"/>
    <n v="46.61"/>
    <x v="1"/>
    <x v="6"/>
    <x v="3426"/>
    <d v="2014-09-21T02:00:00"/>
  </r>
  <r>
    <x v="0"/>
    <x v="1"/>
    <s v="GBP"/>
    <n v="1404314952"/>
    <n v="1401722952"/>
    <b v="0"/>
    <n v="29"/>
    <b v="1"/>
    <s v="theater/plays"/>
    <n v="1"/>
    <n v="51.72"/>
    <x v="1"/>
    <x v="6"/>
    <x v="3427"/>
    <d v="2014-07-02T15:29:12"/>
  </r>
  <r>
    <x v="0"/>
    <x v="1"/>
    <s v="GBP"/>
    <n v="1425142800"/>
    <n v="1422983847"/>
    <b v="0"/>
    <n v="51"/>
    <b v="1"/>
    <s v="theater/plays"/>
    <n v="1.0275000000000001"/>
    <n v="40.29"/>
    <x v="1"/>
    <x v="6"/>
    <x v="3428"/>
    <d v="2015-02-28T17:00:00"/>
  </r>
  <r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x v="0"/>
    <x v="1"/>
    <s v="GBP"/>
    <n v="1406760101"/>
    <n v="1404168101"/>
    <b v="0"/>
    <n v="72"/>
    <b v="1"/>
    <s v="theater/plays"/>
    <n v="1.0854999999999999"/>
    <n v="30.15"/>
    <x v="1"/>
    <x v="6"/>
    <x v="3430"/>
    <d v="2014-07-30T22:41:41"/>
  </r>
  <r>
    <x v="0"/>
    <x v="0"/>
    <s v="USD"/>
    <n v="1408383153"/>
    <n v="1405791153"/>
    <b v="0"/>
    <n v="21"/>
    <b v="1"/>
    <s v="theater/plays"/>
    <n v="1"/>
    <n v="95.24"/>
    <x v="1"/>
    <x v="6"/>
    <x v="3431"/>
    <d v="2014-08-18T17:32:33"/>
  </r>
  <r>
    <x v="0"/>
    <x v="0"/>
    <s v="USD"/>
    <n v="1454709600"/>
    <n v="1452520614"/>
    <b v="0"/>
    <n v="42"/>
    <b v="1"/>
    <s v="theater/plays"/>
    <n v="1.0965"/>
    <n v="52.21"/>
    <x v="1"/>
    <x v="6"/>
    <x v="3432"/>
    <d v="2016-02-05T22:00:00"/>
  </r>
  <r>
    <x v="0"/>
    <x v="0"/>
    <s v="USD"/>
    <n v="1402974000"/>
    <n v="1400290255"/>
    <b v="0"/>
    <n v="71"/>
    <b v="1"/>
    <s v="theater/plays"/>
    <n v="1.0025999999999999"/>
    <n v="134.15"/>
    <x v="1"/>
    <x v="6"/>
    <x v="3433"/>
    <d v="2014-06-17T03:00:00"/>
  </r>
  <r>
    <x v="0"/>
    <x v="0"/>
    <s v="USD"/>
    <n v="1404983269"/>
    <n v="1402391269"/>
    <b v="0"/>
    <n v="168"/>
    <b v="1"/>
    <s v="theater/plays"/>
    <n v="1.0555000000000001"/>
    <n v="62.83"/>
    <x v="1"/>
    <x v="6"/>
    <x v="3434"/>
    <d v="2014-07-10T09:07:49"/>
  </r>
  <r>
    <x v="0"/>
    <x v="0"/>
    <s v="USD"/>
    <n v="1470538800"/>
    <n v="1469112493"/>
    <b v="0"/>
    <n v="19"/>
    <b v="1"/>
    <s v="theater/plays"/>
    <n v="1.1200000000000001"/>
    <n v="58.95"/>
    <x v="1"/>
    <x v="6"/>
    <x v="3435"/>
    <d v="2016-08-07T03:00:00"/>
  </r>
  <r>
    <x v="0"/>
    <x v="0"/>
    <s v="USD"/>
    <n v="1408638480"/>
    <n v="1406811593"/>
    <b v="0"/>
    <n v="37"/>
    <b v="1"/>
    <s v="theater/plays"/>
    <n v="1.0589999999999999"/>
    <n v="143.11000000000001"/>
    <x v="1"/>
    <x v="6"/>
    <x v="3436"/>
    <d v="2014-08-21T16:28:00"/>
  </r>
  <r>
    <x v="0"/>
    <x v="0"/>
    <s v="USD"/>
    <n v="1440003820"/>
    <n v="1437411820"/>
    <b v="0"/>
    <n v="36"/>
    <b v="1"/>
    <s v="theater/plays"/>
    <n v="1.01"/>
    <n v="84.17"/>
    <x v="1"/>
    <x v="6"/>
    <x v="3437"/>
    <d v="2015-08-19T17:03:40"/>
  </r>
  <r>
    <x v="0"/>
    <x v="1"/>
    <s v="GBP"/>
    <n v="1430600400"/>
    <n v="1428358567"/>
    <b v="0"/>
    <n v="14"/>
    <b v="1"/>
    <s v="theater/plays"/>
    <n v="1.042"/>
    <n v="186.07"/>
    <x v="1"/>
    <x v="6"/>
    <x v="3438"/>
    <d v="2015-05-02T21:00:00"/>
  </r>
  <r>
    <x v="0"/>
    <x v="0"/>
    <s v="USD"/>
    <n v="1453179540"/>
    <n v="1452030730"/>
    <b v="0"/>
    <n v="18"/>
    <b v="1"/>
    <s v="theater/plays"/>
    <n v="1.3468"/>
    <n v="89.79"/>
    <x v="1"/>
    <x v="6"/>
    <x v="3439"/>
    <d v="2016-01-19T04:59:00"/>
  </r>
  <r>
    <x v="0"/>
    <x v="0"/>
    <s v="USD"/>
    <n v="1405095300"/>
    <n v="1403146628"/>
    <b v="0"/>
    <n v="82"/>
    <b v="1"/>
    <s v="theater/plays"/>
    <n v="1.0522"/>
    <n v="64.16"/>
    <x v="1"/>
    <x v="6"/>
    <x v="3440"/>
    <d v="2014-07-11T16:15:00"/>
  </r>
  <r>
    <x v="0"/>
    <x v="0"/>
    <s v="USD"/>
    <n v="1447445820"/>
    <n v="1445077121"/>
    <b v="0"/>
    <n v="43"/>
    <b v="1"/>
    <s v="theater/plays"/>
    <n v="1.026"/>
    <n v="59.65"/>
    <x v="1"/>
    <x v="6"/>
    <x v="3441"/>
    <d v="2015-11-13T20:17:00"/>
  </r>
  <r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x v="0"/>
    <x v="0"/>
    <s v="USD"/>
    <n v="1410266146"/>
    <n v="1407674146"/>
    <b v="0"/>
    <n v="45"/>
    <b v="1"/>
    <s v="theater/plays"/>
    <n v="1.855"/>
    <n v="41.22"/>
    <x v="1"/>
    <x v="6"/>
    <x v="3443"/>
    <d v="2014-09-09T12:35:46"/>
  </r>
  <r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x v="0"/>
    <x v="1"/>
    <s v="GBP"/>
    <n v="1445604236"/>
    <n v="1443185036"/>
    <b v="0"/>
    <n v="31"/>
    <b v="1"/>
    <s v="theater/plays"/>
    <n v="1"/>
    <n v="64.52"/>
    <x v="1"/>
    <x v="6"/>
    <x v="3445"/>
    <d v="2015-10-23T12:43:56"/>
  </r>
  <r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x v="0"/>
    <x v="0"/>
    <s v="USD"/>
    <n v="1418784689"/>
    <n v="1416192689"/>
    <b v="0"/>
    <n v="45"/>
    <b v="1"/>
    <s v="theater/plays"/>
    <n v="1.0975999999999999"/>
    <n v="51.22"/>
    <x v="1"/>
    <x v="6"/>
    <x v="3448"/>
    <d v="2014-12-17T02:51:29"/>
  </r>
  <r>
    <x v="0"/>
    <x v="0"/>
    <s v="USD"/>
    <n v="1468036800"/>
    <n v="1465607738"/>
    <b v="0"/>
    <n v="20"/>
    <b v="1"/>
    <s v="theater/plays"/>
    <n v="1.7062999999999999"/>
    <n v="68.25"/>
    <x v="1"/>
    <x v="6"/>
    <x v="3449"/>
    <d v="2016-07-09T04:00:00"/>
  </r>
  <r>
    <x v="0"/>
    <x v="1"/>
    <s v="GBP"/>
    <n v="1427990071"/>
    <n v="1422809671"/>
    <b v="0"/>
    <n v="39"/>
    <b v="1"/>
    <s v="theater/plays"/>
    <n v="1.52"/>
    <n v="19.489999999999998"/>
    <x v="1"/>
    <x v="6"/>
    <x v="3450"/>
    <d v="2015-04-02T15:54:31"/>
  </r>
  <r>
    <x v="0"/>
    <x v="0"/>
    <s v="USD"/>
    <n v="1429636927"/>
    <n v="1427304127"/>
    <b v="0"/>
    <n v="16"/>
    <b v="1"/>
    <s v="theater/plays"/>
    <n v="1.0123"/>
    <n v="41.13"/>
    <x v="1"/>
    <x v="6"/>
    <x v="3451"/>
    <d v="2015-04-21T17:22:07"/>
  </r>
  <r>
    <x v="0"/>
    <x v="0"/>
    <s v="USD"/>
    <n v="1406087940"/>
    <n v="1404141626"/>
    <b v="0"/>
    <n v="37"/>
    <b v="1"/>
    <s v="theater/plays"/>
    <n v="1.532"/>
    <n v="41.41"/>
    <x v="1"/>
    <x v="6"/>
    <x v="3452"/>
    <d v="2014-07-23T03:59:00"/>
  </r>
  <r>
    <x v="0"/>
    <x v="1"/>
    <s v="GBP"/>
    <n v="1471130956"/>
    <n v="1465946956"/>
    <b v="0"/>
    <n v="14"/>
    <b v="1"/>
    <s v="theater/plays"/>
    <n v="1.2833000000000001"/>
    <n v="27.5"/>
    <x v="1"/>
    <x v="6"/>
    <x v="3453"/>
    <d v="2016-08-13T23:29:16"/>
  </r>
  <r>
    <x v="0"/>
    <x v="1"/>
    <s v="GBP"/>
    <n v="1406825159"/>
    <n v="1404233159"/>
    <b v="0"/>
    <n v="21"/>
    <b v="1"/>
    <s v="theater/plays"/>
    <n v="1.0071000000000001"/>
    <n v="33.57"/>
    <x v="1"/>
    <x v="6"/>
    <x v="3454"/>
    <d v="2014-07-31T16:45:59"/>
  </r>
  <r>
    <x v="0"/>
    <x v="0"/>
    <s v="USD"/>
    <n v="1476381627"/>
    <n v="1473789627"/>
    <b v="0"/>
    <n v="69"/>
    <b v="1"/>
    <s v="theater/plays"/>
    <n v="1.0065"/>
    <n v="145.87"/>
    <x v="1"/>
    <x v="6"/>
    <x v="3455"/>
    <d v="2016-10-13T18:00:27"/>
  </r>
  <r>
    <x v="0"/>
    <x v="0"/>
    <s v="USD"/>
    <n v="1406876340"/>
    <n v="1404190567"/>
    <b v="0"/>
    <n v="16"/>
    <b v="1"/>
    <s v="theater/plays"/>
    <n v="1.913"/>
    <n v="358.69"/>
    <x v="1"/>
    <x v="6"/>
    <x v="3456"/>
    <d v="2014-08-01T06:59:00"/>
  </r>
  <r>
    <x v="0"/>
    <x v="0"/>
    <s v="USD"/>
    <n v="1423720740"/>
    <n v="1421081857"/>
    <b v="0"/>
    <n v="55"/>
    <b v="1"/>
    <s v="theater/plays"/>
    <n v="1.4019999999999999"/>
    <n v="50.98"/>
    <x v="1"/>
    <x v="6"/>
    <x v="3457"/>
    <d v="2015-02-12T05:59:00"/>
  </r>
  <r>
    <x v="0"/>
    <x v="0"/>
    <s v="USD"/>
    <n v="1422937620"/>
    <n v="1420606303"/>
    <b v="0"/>
    <n v="27"/>
    <b v="1"/>
    <s v="theater/plays"/>
    <n v="1.2434000000000001"/>
    <n v="45.04"/>
    <x v="1"/>
    <x v="6"/>
    <x v="3458"/>
    <d v="2015-02-03T04:27:00"/>
  </r>
  <r>
    <x v="0"/>
    <x v="1"/>
    <s v="GBP"/>
    <n v="1463743860"/>
    <n v="1461151860"/>
    <b v="0"/>
    <n v="36"/>
    <b v="1"/>
    <s v="theater/plays"/>
    <n v="1.262"/>
    <n v="17.53"/>
    <x v="1"/>
    <x v="6"/>
    <x v="3459"/>
    <d v="2016-05-20T11:31:00"/>
  </r>
  <r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x v="0"/>
    <x v="0"/>
    <s v="USD"/>
    <n v="1477710000"/>
    <n v="1475248279"/>
    <b v="0"/>
    <n v="12"/>
    <b v="1"/>
    <s v="theater/plays"/>
    <n v="1.39"/>
    <n v="57.92"/>
    <x v="1"/>
    <x v="6"/>
    <x v="3461"/>
    <d v="2016-10-29T03:00:00"/>
  </r>
  <r>
    <x v="0"/>
    <x v="0"/>
    <s v="USD"/>
    <n v="1436551200"/>
    <n v="1435181628"/>
    <b v="0"/>
    <n v="17"/>
    <b v="1"/>
    <s v="theater/plays"/>
    <n v="2.02"/>
    <n v="29.71"/>
    <x v="1"/>
    <x v="6"/>
    <x v="3462"/>
    <d v="2015-07-10T18:00:00"/>
  </r>
  <r>
    <x v="0"/>
    <x v="5"/>
    <s v="CAD"/>
    <n v="1476158340"/>
    <n v="1472594585"/>
    <b v="0"/>
    <n v="114"/>
    <b v="1"/>
    <s v="theater/plays"/>
    <n v="1.0338000000000001"/>
    <n v="90.68"/>
    <x v="1"/>
    <x v="6"/>
    <x v="3463"/>
    <d v="2016-10-11T03:59:00"/>
  </r>
  <r>
    <x v="0"/>
    <x v="0"/>
    <s v="USD"/>
    <n v="1471921637"/>
    <n v="1469329637"/>
    <b v="0"/>
    <n v="93"/>
    <b v="1"/>
    <s v="theater/plays"/>
    <n v="1.0232000000000001"/>
    <n v="55.01"/>
    <x v="1"/>
    <x v="6"/>
    <x v="3464"/>
    <d v="2016-08-23T03:07:17"/>
  </r>
  <r>
    <x v="0"/>
    <x v="1"/>
    <s v="GBP"/>
    <n v="1439136000"/>
    <n v="1436972472"/>
    <b v="0"/>
    <n v="36"/>
    <b v="1"/>
    <s v="theater/plays"/>
    <n v="1.03"/>
    <n v="57.22"/>
    <x v="1"/>
    <x v="6"/>
    <x v="3465"/>
    <d v="2015-08-09T16:00:00"/>
  </r>
  <r>
    <x v="0"/>
    <x v="0"/>
    <s v="USD"/>
    <n v="1461108450"/>
    <n v="1455928050"/>
    <b v="0"/>
    <n v="61"/>
    <b v="1"/>
    <s v="theater/plays"/>
    <n v="1.2714000000000001"/>
    <n v="72.95"/>
    <x v="1"/>
    <x v="6"/>
    <x v="3466"/>
    <d v="2016-04-19T23:27:30"/>
  </r>
  <r>
    <x v="0"/>
    <x v="0"/>
    <s v="USD"/>
    <n v="1426864032"/>
    <n v="1424275632"/>
    <b v="0"/>
    <n v="47"/>
    <b v="1"/>
    <s v="theater/plays"/>
    <n v="1.01"/>
    <n v="64.47"/>
    <x v="1"/>
    <x v="6"/>
    <x v="3467"/>
    <d v="2015-03-20T15:07:12"/>
  </r>
  <r>
    <x v="0"/>
    <x v="0"/>
    <s v="USD"/>
    <n v="1474426800"/>
    <n v="1471976529"/>
    <b v="0"/>
    <n v="17"/>
    <b v="1"/>
    <s v="theater/plays"/>
    <n v="1.2178"/>
    <n v="716.35"/>
    <x v="1"/>
    <x v="6"/>
    <x v="3468"/>
    <d v="2016-09-21T03:00:00"/>
  </r>
  <r>
    <x v="0"/>
    <x v="0"/>
    <s v="USD"/>
    <n v="1461857045"/>
    <n v="1459265045"/>
    <b v="0"/>
    <n v="63"/>
    <b v="1"/>
    <s v="theater/plays"/>
    <n v="1.1338999999999999"/>
    <n v="50.4"/>
    <x v="1"/>
    <x v="6"/>
    <x v="3469"/>
    <d v="2016-04-28T15:24:05"/>
  </r>
  <r>
    <x v="0"/>
    <x v="0"/>
    <s v="USD"/>
    <n v="1468618680"/>
    <n v="1465345902"/>
    <b v="0"/>
    <n v="9"/>
    <b v="1"/>
    <s v="theater/plays"/>
    <n v="1.5"/>
    <n v="41.67"/>
    <x v="1"/>
    <x v="6"/>
    <x v="3470"/>
    <d v="2016-07-15T21:38:00"/>
  </r>
  <r>
    <x v="0"/>
    <x v="1"/>
    <s v="GBP"/>
    <n v="1409515200"/>
    <n v="1405971690"/>
    <b v="0"/>
    <n v="30"/>
    <b v="1"/>
    <s v="theater/plays"/>
    <n v="2.1459999999999999"/>
    <n v="35.770000000000003"/>
    <x v="1"/>
    <x v="6"/>
    <x v="3471"/>
    <d v="2014-08-31T20:00:00"/>
  </r>
  <r>
    <x v="0"/>
    <x v="0"/>
    <s v="USD"/>
    <n v="1415253540"/>
    <n v="1413432331"/>
    <b v="0"/>
    <n v="23"/>
    <b v="1"/>
    <s v="theater/plays"/>
    <n v="1.0205"/>
    <n v="88.74"/>
    <x v="1"/>
    <x v="6"/>
    <x v="3472"/>
    <d v="2014-11-06T05:59:00"/>
  </r>
  <r>
    <x v="0"/>
    <x v="0"/>
    <s v="USD"/>
    <n v="1426883220"/>
    <n v="1425067296"/>
    <b v="0"/>
    <n v="33"/>
    <b v="1"/>
    <s v="theater/plays"/>
    <n v="1"/>
    <n v="148.47999999999999"/>
    <x v="1"/>
    <x v="6"/>
    <x v="3473"/>
    <d v="2015-03-20T20:27:00"/>
  </r>
  <r>
    <x v="0"/>
    <x v="1"/>
    <s v="GBP"/>
    <n v="1469016131"/>
    <n v="1466424131"/>
    <b v="0"/>
    <n v="39"/>
    <b v="1"/>
    <s v="theater/plays"/>
    <n v="1.01"/>
    <n v="51.79"/>
    <x v="1"/>
    <x v="6"/>
    <x v="3474"/>
    <d v="2016-07-20T12:02:11"/>
  </r>
  <r>
    <x v="0"/>
    <x v="1"/>
    <s v="GBP"/>
    <n v="1414972800"/>
    <n v="1412629704"/>
    <b v="0"/>
    <n v="17"/>
    <b v="1"/>
    <s v="theater/plays"/>
    <n v="1.1333"/>
    <n v="20"/>
    <x v="1"/>
    <x v="6"/>
    <x v="3475"/>
    <d v="2014-11-03T00:00:00"/>
  </r>
  <r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x v="0"/>
    <x v="0"/>
    <s v="USD"/>
    <n v="1431831600"/>
    <n v="1430761243"/>
    <b v="0"/>
    <n v="39"/>
    <b v="1"/>
    <s v="theater/plays"/>
    <n v="1.1533"/>
    <n v="53.23"/>
    <x v="1"/>
    <x v="6"/>
    <x v="3477"/>
    <d v="2015-05-17T03:00:00"/>
  </r>
  <r>
    <x v="0"/>
    <x v="0"/>
    <s v="USD"/>
    <n v="1426539600"/>
    <n v="1424296822"/>
    <b v="0"/>
    <n v="57"/>
    <b v="1"/>
    <s v="theater/plays"/>
    <n v="1.1285000000000001"/>
    <n v="39.6"/>
    <x v="1"/>
    <x v="6"/>
    <x v="3478"/>
    <d v="2015-03-16T21:00:00"/>
  </r>
  <r>
    <x v="0"/>
    <x v="1"/>
    <s v="GBP"/>
    <n v="1403382680"/>
    <n v="1400790680"/>
    <b v="0"/>
    <n v="56"/>
    <b v="1"/>
    <s v="theater/plays"/>
    <n v="1.2786999999999999"/>
    <n v="34.25"/>
    <x v="1"/>
    <x v="6"/>
    <x v="3479"/>
    <d v="2014-06-21T20:31:20"/>
  </r>
  <r>
    <x v="0"/>
    <x v="0"/>
    <s v="USD"/>
    <n v="1436562000"/>
    <n v="1434440227"/>
    <b v="0"/>
    <n v="13"/>
    <b v="1"/>
    <s v="theater/plays"/>
    <n v="1.4267000000000001"/>
    <n v="164.62"/>
    <x v="1"/>
    <x v="6"/>
    <x v="3480"/>
    <d v="2015-07-10T21:00:00"/>
  </r>
  <r>
    <x v="0"/>
    <x v="2"/>
    <s v="AUD"/>
    <n v="1420178188"/>
    <n v="1418709388"/>
    <b v="0"/>
    <n v="95"/>
    <b v="1"/>
    <s v="theater/plays"/>
    <n v="1.1879999999999999"/>
    <n v="125.05"/>
    <x v="1"/>
    <x v="6"/>
    <x v="3481"/>
    <d v="2015-01-02T05:56:28"/>
  </r>
  <r>
    <x v="0"/>
    <x v="1"/>
    <s v="GBP"/>
    <n v="1404671466"/>
    <n v="1402079466"/>
    <b v="0"/>
    <n v="80"/>
    <b v="1"/>
    <s v="theater/plays"/>
    <n v="1.3833"/>
    <n v="51.88"/>
    <x v="1"/>
    <x v="6"/>
    <x v="3482"/>
    <d v="2014-07-06T18:31:06"/>
  </r>
  <r>
    <x v="0"/>
    <x v="0"/>
    <s v="USD"/>
    <n v="1404403381"/>
    <n v="1401811381"/>
    <b v="0"/>
    <n v="133"/>
    <b v="1"/>
    <s v="theater/plays"/>
    <n v="1.5993999999999999"/>
    <n v="40.29"/>
    <x v="1"/>
    <x v="6"/>
    <x v="3483"/>
    <d v="2014-07-03T16:03:01"/>
  </r>
  <r>
    <x v="0"/>
    <x v="0"/>
    <s v="USD"/>
    <n v="1466014499"/>
    <n v="1463422499"/>
    <b v="0"/>
    <n v="44"/>
    <b v="1"/>
    <s v="theater/plays"/>
    <n v="1.1424000000000001"/>
    <n v="64.91"/>
    <x v="1"/>
    <x v="6"/>
    <x v="3484"/>
    <d v="2016-06-15T18:14:59"/>
  </r>
  <r>
    <x v="0"/>
    <x v="0"/>
    <s v="USD"/>
    <n v="1454431080"/>
    <n v="1451839080"/>
    <b v="0"/>
    <n v="30"/>
    <b v="1"/>
    <s v="theater/plays"/>
    <n v="1.0061"/>
    <n v="55.33"/>
    <x v="1"/>
    <x v="6"/>
    <x v="3485"/>
    <d v="2016-02-02T16:38:00"/>
  </r>
  <r>
    <x v="0"/>
    <x v="0"/>
    <s v="USD"/>
    <n v="1433314740"/>
    <n v="1430600401"/>
    <b v="0"/>
    <n v="56"/>
    <b v="1"/>
    <s v="theater/plays"/>
    <n v="1.552"/>
    <n v="83.14"/>
    <x v="1"/>
    <x v="6"/>
    <x v="3486"/>
    <d v="2015-06-03T06:59:00"/>
  </r>
  <r>
    <x v="0"/>
    <x v="1"/>
    <s v="GBP"/>
    <n v="1435185252"/>
    <n v="1432593252"/>
    <b v="0"/>
    <n v="66"/>
    <b v="1"/>
    <s v="theater/plays"/>
    <n v="1.2775000000000001"/>
    <n v="38.71"/>
    <x v="1"/>
    <x v="6"/>
    <x v="3487"/>
    <d v="2015-06-24T22:34:12"/>
  </r>
  <r>
    <x v="0"/>
    <x v="0"/>
    <s v="USD"/>
    <n v="1429286400"/>
    <n v="1427221560"/>
    <b v="0"/>
    <n v="29"/>
    <b v="1"/>
    <s v="theater/plays"/>
    <n v="1.212"/>
    <n v="125.38"/>
    <x v="1"/>
    <x v="6"/>
    <x v="3488"/>
    <d v="2015-04-17T16:00:00"/>
  </r>
  <r>
    <x v="0"/>
    <x v="1"/>
    <s v="GBP"/>
    <n v="1400965200"/>
    <n v="1398352531"/>
    <b v="0"/>
    <n v="72"/>
    <b v="1"/>
    <s v="theater/plays"/>
    <n v="1.127"/>
    <n v="78.260000000000005"/>
    <x v="1"/>
    <x v="6"/>
    <x v="3489"/>
    <d v="2014-05-24T21:00:00"/>
  </r>
  <r>
    <x v="0"/>
    <x v="0"/>
    <s v="USD"/>
    <n v="1460574924"/>
    <n v="1457982924"/>
    <b v="0"/>
    <n v="27"/>
    <b v="1"/>
    <s v="theater/plays"/>
    <n v="1.2749999999999999"/>
    <n v="47.22"/>
    <x v="1"/>
    <x v="6"/>
    <x v="3490"/>
    <d v="2016-04-13T19:15:24"/>
  </r>
  <r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x v="0"/>
    <x v="0"/>
    <s v="USD"/>
    <n v="1445818397"/>
    <n v="1442794397"/>
    <b v="0"/>
    <n v="35"/>
    <b v="1"/>
    <s v="theater/plays"/>
    <n v="1.0527"/>
    <n v="114.29"/>
    <x v="1"/>
    <x v="6"/>
    <x v="3492"/>
    <d v="2015-10-26T00:13:17"/>
  </r>
  <r>
    <x v="0"/>
    <x v="0"/>
    <s v="USD"/>
    <n v="1408252260"/>
    <n v="1406580436"/>
    <b v="0"/>
    <n v="29"/>
    <b v="1"/>
    <s v="theater/plays"/>
    <n v="1"/>
    <n v="51.72"/>
    <x v="1"/>
    <x v="6"/>
    <x v="3493"/>
    <d v="2014-08-17T05:11:00"/>
  </r>
  <r>
    <x v="0"/>
    <x v="0"/>
    <s v="USD"/>
    <n v="1480140000"/>
    <n v="1479186575"/>
    <b v="0"/>
    <n v="13"/>
    <b v="1"/>
    <s v="theater/plays"/>
    <n v="1"/>
    <n v="30.77"/>
    <x v="1"/>
    <x v="6"/>
    <x v="3494"/>
    <d v="2016-11-26T06:00:00"/>
  </r>
  <r>
    <x v="0"/>
    <x v="5"/>
    <s v="CAD"/>
    <n v="1414862280"/>
    <n v="1412360309"/>
    <b v="0"/>
    <n v="72"/>
    <b v="1"/>
    <s v="theater/plays"/>
    <n v="1.0686"/>
    <n v="74.209999999999994"/>
    <x v="1"/>
    <x v="6"/>
    <x v="3495"/>
    <d v="2014-11-01T17:18:00"/>
  </r>
  <r>
    <x v="0"/>
    <x v="0"/>
    <s v="USD"/>
    <n v="1473625166"/>
    <n v="1470169166"/>
    <b v="0"/>
    <n v="78"/>
    <b v="1"/>
    <s v="theater/plays"/>
    <n v="1.244"/>
    <n v="47.85"/>
    <x v="1"/>
    <x v="6"/>
    <x v="3496"/>
    <d v="2016-09-11T20:19:26"/>
  </r>
  <r>
    <x v="0"/>
    <x v="0"/>
    <s v="USD"/>
    <n v="1464904800"/>
    <n v="1463852904"/>
    <b v="0"/>
    <n v="49"/>
    <b v="1"/>
    <s v="theater/plays"/>
    <n v="1.087"/>
    <n v="34.409999999999997"/>
    <x v="1"/>
    <x v="6"/>
    <x v="3497"/>
    <d v="2016-06-02T22:00:00"/>
  </r>
  <r>
    <x v="0"/>
    <x v="5"/>
    <s v="CAD"/>
    <n v="1464471840"/>
    <n v="1459309704"/>
    <b v="0"/>
    <n v="42"/>
    <b v="1"/>
    <s v="theater/plays"/>
    <n v="1.0242"/>
    <n v="40.24"/>
    <x v="1"/>
    <x v="6"/>
    <x v="3498"/>
    <d v="2016-05-28T21:44:00"/>
  </r>
  <r>
    <x v="0"/>
    <x v="0"/>
    <s v="USD"/>
    <n v="1435733940"/>
    <n v="1431046325"/>
    <b v="0"/>
    <n v="35"/>
    <b v="1"/>
    <s v="theater/plays"/>
    <n v="1.0549999999999999"/>
    <n v="60.29"/>
    <x v="1"/>
    <x v="6"/>
    <x v="3499"/>
    <d v="2015-07-01T06:59:00"/>
  </r>
  <r>
    <x v="0"/>
    <x v="0"/>
    <s v="USD"/>
    <n v="1457326740"/>
    <n v="1455919438"/>
    <b v="0"/>
    <n v="42"/>
    <b v="1"/>
    <s v="theater/plays"/>
    <n v="1.0629999999999999"/>
    <n v="25.31"/>
    <x v="1"/>
    <x v="6"/>
    <x v="3500"/>
    <d v="2016-03-07T04:59:00"/>
  </r>
  <r>
    <x v="0"/>
    <x v="1"/>
    <s v="GBP"/>
    <n v="1441995595"/>
    <n v="1439835595"/>
    <b v="0"/>
    <n v="42"/>
    <b v="1"/>
    <s v="theater/plays"/>
    <n v="1.0066999999999999"/>
    <n v="35.950000000000003"/>
    <x v="1"/>
    <x v="6"/>
    <x v="3501"/>
    <d v="2015-09-11T18:19:55"/>
  </r>
  <r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x v="0"/>
    <x v="1"/>
    <s v="GBP"/>
    <n v="1469359728"/>
    <n v="1466767728"/>
    <b v="0"/>
    <n v="38"/>
    <b v="1"/>
    <s v="theater/plays"/>
    <n v="1.0755999999999999"/>
    <n v="70.760000000000005"/>
    <x v="1"/>
    <x v="6"/>
    <x v="3503"/>
    <d v="2016-07-24T11:28:48"/>
  </r>
  <r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x v="0"/>
    <x v="0"/>
    <s v="USD"/>
    <n v="1399953600"/>
    <n v="1398983245"/>
    <b v="0"/>
    <n v="39"/>
    <b v="1"/>
    <s v="theater/plays"/>
    <n v="1.0376000000000001"/>
    <n v="66.510000000000005"/>
    <x v="1"/>
    <x v="6"/>
    <x v="3505"/>
    <d v="2014-05-13T04:00:00"/>
  </r>
  <r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x v="0"/>
    <x v="0"/>
    <s v="USD"/>
    <n v="1416545700"/>
    <n v="1415392666"/>
    <b v="0"/>
    <n v="33"/>
    <b v="1"/>
    <s v="theater/plays"/>
    <n v="1.0632999999999999"/>
    <n v="96.67"/>
    <x v="1"/>
    <x v="6"/>
    <x v="3509"/>
    <d v="2014-11-21T04:55:00"/>
  </r>
  <r>
    <x v="0"/>
    <x v="0"/>
    <s v="USD"/>
    <n v="1404312846"/>
    <n v="1402584846"/>
    <b v="0"/>
    <n v="15"/>
    <b v="1"/>
    <s v="theater/plays"/>
    <n v="1.0056"/>
    <n v="60.33"/>
    <x v="1"/>
    <x v="6"/>
    <x v="3510"/>
    <d v="2014-07-02T14:54:06"/>
  </r>
  <r>
    <x v="0"/>
    <x v="1"/>
    <s v="GBP"/>
    <n v="1415385000"/>
    <n v="1413406695"/>
    <b v="0"/>
    <n v="19"/>
    <b v="1"/>
    <s v="theater/plays"/>
    <n v="1.012"/>
    <n v="79.89"/>
    <x v="1"/>
    <x v="6"/>
    <x v="3511"/>
    <d v="2014-11-07T18:30:00"/>
  </r>
  <r>
    <x v="0"/>
    <x v="1"/>
    <s v="GBP"/>
    <n v="1429789992"/>
    <n v="1424609592"/>
    <b v="0"/>
    <n v="17"/>
    <b v="1"/>
    <s v="theater/plays"/>
    <n v="1"/>
    <n v="58.82"/>
    <x v="1"/>
    <x v="6"/>
    <x v="3512"/>
    <d v="2015-04-23T11:53:12"/>
  </r>
  <r>
    <x v="0"/>
    <x v="0"/>
    <s v="USD"/>
    <n v="1401857940"/>
    <n v="1400725112"/>
    <b v="0"/>
    <n v="44"/>
    <b v="1"/>
    <s v="theater/plays"/>
    <n v="1.1839"/>
    <n v="75.34"/>
    <x v="1"/>
    <x v="6"/>
    <x v="3513"/>
    <d v="2014-06-04T04:59:00"/>
  </r>
  <r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x v="0"/>
    <x v="0"/>
    <s v="USD"/>
    <n v="1433097171"/>
    <n v="1430505171"/>
    <b v="0"/>
    <n v="46"/>
    <b v="1"/>
    <s v="theater/plays"/>
    <n v="1.0266999999999999"/>
    <n v="66.959999999999994"/>
    <x v="1"/>
    <x v="6"/>
    <x v="3515"/>
    <d v="2015-05-31T18:32:51"/>
  </r>
  <r>
    <x v="0"/>
    <x v="0"/>
    <s v="USD"/>
    <n v="1410145200"/>
    <n v="1407197670"/>
    <b v="0"/>
    <n v="11"/>
    <b v="1"/>
    <s v="theater/plays"/>
    <n v="1"/>
    <n v="227.27"/>
    <x v="1"/>
    <x v="6"/>
    <x v="3516"/>
    <d v="2014-09-08T03:00:00"/>
  </r>
  <r>
    <x v="0"/>
    <x v="1"/>
    <s v="GBP"/>
    <n v="1404471600"/>
    <n v="1401910634"/>
    <b v="0"/>
    <n v="13"/>
    <b v="1"/>
    <s v="theater/plays"/>
    <n v="1"/>
    <n v="307.69"/>
    <x v="1"/>
    <x v="6"/>
    <x v="3517"/>
    <d v="2014-07-04T11:00:00"/>
  </r>
  <r>
    <x v="0"/>
    <x v="0"/>
    <s v="USD"/>
    <n v="1412259660"/>
    <n v="1410461299"/>
    <b v="0"/>
    <n v="33"/>
    <b v="1"/>
    <s v="theater/plays"/>
    <n v="1.1005"/>
    <n v="50.02"/>
    <x v="1"/>
    <x v="6"/>
    <x v="3518"/>
    <d v="2014-10-02T14:21:00"/>
  </r>
  <r>
    <x v="0"/>
    <x v="1"/>
    <s v="GBP"/>
    <n v="1425478950"/>
    <n v="1422886950"/>
    <b v="0"/>
    <n v="28"/>
    <b v="1"/>
    <s v="theater/plays"/>
    <n v="1.0135000000000001"/>
    <n v="72.39"/>
    <x v="1"/>
    <x v="6"/>
    <x v="3519"/>
    <d v="2015-03-04T14:22:30"/>
  </r>
  <r>
    <x v="0"/>
    <x v="1"/>
    <s v="GBP"/>
    <n v="1441547220"/>
    <n v="1439322412"/>
    <b v="0"/>
    <n v="21"/>
    <b v="1"/>
    <s v="theater/plays"/>
    <n v="1.0075000000000001"/>
    <n v="95.95"/>
    <x v="1"/>
    <x v="6"/>
    <x v="3520"/>
    <d v="2015-09-06T13:47:00"/>
  </r>
  <r>
    <x v="0"/>
    <x v="0"/>
    <s v="USD"/>
    <n v="1411980020"/>
    <n v="1409388020"/>
    <b v="0"/>
    <n v="13"/>
    <b v="1"/>
    <s v="theater/plays"/>
    <n v="1.6942999999999999"/>
    <n v="45.62"/>
    <x v="1"/>
    <x v="6"/>
    <x v="3521"/>
    <d v="2014-09-29T08:40:20"/>
  </r>
  <r>
    <x v="0"/>
    <x v="1"/>
    <s v="GBP"/>
    <n v="1442311560"/>
    <n v="1439924246"/>
    <b v="0"/>
    <n v="34"/>
    <b v="1"/>
    <s v="theater/plays"/>
    <n v="1"/>
    <n v="41.03"/>
    <x v="1"/>
    <x v="6"/>
    <x v="3522"/>
    <d v="2015-09-15T10:06:00"/>
  </r>
  <r>
    <x v="0"/>
    <x v="1"/>
    <s v="GBP"/>
    <n v="1474844400"/>
    <n v="1469871148"/>
    <b v="0"/>
    <n v="80"/>
    <b v="1"/>
    <s v="theater/plays"/>
    <n v="1.1365000000000001"/>
    <n v="56.83"/>
    <x v="1"/>
    <x v="6"/>
    <x v="3523"/>
    <d v="2016-09-25T23:00:00"/>
  </r>
  <r>
    <x v="0"/>
    <x v="0"/>
    <s v="USD"/>
    <n v="1410580800"/>
    <n v="1409336373"/>
    <b v="0"/>
    <n v="74"/>
    <b v="1"/>
    <s v="theater/plays"/>
    <n v="1.0156000000000001"/>
    <n v="137.24"/>
    <x v="1"/>
    <x v="6"/>
    <x v="3524"/>
    <d v="2014-09-13T04:00:00"/>
  </r>
  <r>
    <x v="0"/>
    <x v="0"/>
    <s v="USD"/>
    <n v="1439136000"/>
    <n v="1438188106"/>
    <b v="0"/>
    <n v="7"/>
    <b v="1"/>
    <s v="theater/plays"/>
    <n v="1.06"/>
    <n v="75.709999999999994"/>
    <x v="1"/>
    <x v="6"/>
    <x v="3525"/>
    <d v="2015-08-09T16:00:00"/>
  </r>
  <r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x v="0"/>
    <x v="0"/>
    <s v="USD"/>
    <n v="1436587140"/>
    <n v="1434069205"/>
    <b v="0"/>
    <n v="86"/>
    <b v="1"/>
    <s v="theater/plays"/>
    <n v="1.1692"/>
    <n v="81.569999999999993"/>
    <x v="1"/>
    <x v="6"/>
    <x v="3527"/>
    <d v="2015-07-11T03:59:00"/>
  </r>
  <r>
    <x v="0"/>
    <x v="1"/>
    <s v="GBP"/>
    <n v="1484740918"/>
    <n v="1483012918"/>
    <b v="0"/>
    <n v="37"/>
    <b v="1"/>
    <s v="theater/plays"/>
    <n v="1.0115000000000001"/>
    <n v="45.11"/>
    <x v="1"/>
    <x v="6"/>
    <x v="3528"/>
    <d v="2017-01-18T12:01:58"/>
  </r>
  <r>
    <x v="0"/>
    <x v="0"/>
    <s v="USD"/>
    <n v="1436749200"/>
    <n v="1434997018"/>
    <b v="0"/>
    <n v="18"/>
    <b v="1"/>
    <s v="theater/plays"/>
    <n v="1.32"/>
    <n v="36.67"/>
    <x v="1"/>
    <x v="6"/>
    <x v="3529"/>
    <d v="2015-07-13T01:00:00"/>
  </r>
  <r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x v="0"/>
    <x v="0"/>
    <s v="USD"/>
    <n v="1467301334"/>
    <n v="1464709334"/>
    <b v="0"/>
    <n v="26"/>
    <b v="1"/>
    <s v="theater/plays"/>
    <n v="1.28"/>
    <n v="49.23"/>
    <x v="1"/>
    <x v="6"/>
    <x v="3531"/>
    <d v="2016-06-30T15:42:14"/>
  </r>
  <r>
    <x v="0"/>
    <x v="0"/>
    <s v="USD"/>
    <n v="1411012740"/>
    <n v="1409667827"/>
    <b v="0"/>
    <n v="27"/>
    <b v="1"/>
    <s v="theater/plays"/>
    <n v="1.1896"/>
    <n v="42.3"/>
    <x v="1"/>
    <x v="6"/>
    <x v="3532"/>
    <d v="2014-09-18T03:59:00"/>
  </r>
  <r>
    <x v="0"/>
    <x v="0"/>
    <s v="USD"/>
    <n v="1447269367"/>
    <n v="1444673767"/>
    <b v="0"/>
    <n v="8"/>
    <b v="1"/>
    <s v="theater/plays"/>
    <n v="1.262"/>
    <n v="78.88"/>
    <x v="1"/>
    <x v="6"/>
    <x v="3533"/>
    <d v="2015-11-11T19:16:07"/>
  </r>
  <r>
    <x v="0"/>
    <x v="0"/>
    <s v="USD"/>
    <n v="1443711623"/>
    <n v="1440687623"/>
    <b v="0"/>
    <n v="204"/>
    <b v="1"/>
    <s v="theater/plays"/>
    <n v="1.5620000000000001"/>
    <n v="38.28"/>
    <x v="1"/>
    <x v="6"/>
    <x v="3534"/>
    <d v="2015-10-01T15:00:23"/>
  </r>
  <r>
    <x v="0"/>
    <x v="1"/>
    <s v="GBP"/>
    <n v="1443808800"/>
    <n v="1441120910"/>
    <b v="0"/>
    <n v="46"/>
    <b v="1"/>
    <s v="theater/plays"/>
    <n v="1.0315000000000001"/>
    <n v="44.85"/>
    <x v="1"/>
    <x v="6"/>
    <x v="3535"/>
    <d v="2015-10-02T18:00:00"/>
  </r>
  <r>
    <x v="0"/>
    <x v="1"/>
    <s v="GBP"/>
    <n v="1450612740"/>
    <n v="1448040425"/>
    <b v="0"/>
    <n v="17"/>
    <b v="1"/>
    <s v="theater/plays"/>
    <n v="1.5333000000000001"/>
    <n v="13.53"/>
    <x v="1"/>
    <x v="6"/>
    <x v="3536"/>
    <d v="2015-12-20T11:59:00"/>
  </r>
  <r>
    <x v="0"/>
    <x v="5"/>
    <s v="CAD"/>
    <n v="1416211140"/>
    <n v="1413016216"/>
    <b v="0"/>
    <n v="28"/>
    <b v="1"/>
    <s v="theater/plays"/>
    <n v="1.8044"/>
    <n v="43.5"/>
    <x v="1"/>
    <x v="6"/>
    <x v="3537"/>
    <d v="2014-11-17T07:59:00"/>
  </r>
  <r>
    <x v="0"/>
    <x v="1"/>
    <s v="GBP"/>
    <n v="1471428340"/>
    <n v="1469009140"/>
    <b v="0"/>
    <n v="83"/>
    <b v="1"/>
    <s v="theater/plays"/>
    <n v="1.2845"/>
    <n v="30.95"/>
    <x v="1"/>
    <x v="6"/>
    <x v="3538"/>
    <d v="2016-08-17T10:05:40"/>
  </r>
  <r>
    <x v="0"/>
    <x v="0"/>
    <s v="USD"/>
    <n v="1473358122"/>
    <n v="1471543722"/>
    <b v="0"/>
    <n v="13"/>
    <b v="1"/>
    <s v="theater/plays"/>
    <n v="1.1967000000000001"/>
    <n v="55.23"/>
    <x v="1"/>
    <x v="6"/>
    <x v="3539"/>
    <d v="2016-09-08T18:08:42"/>
  </r>
  <r>
    <x v="0"/>
    <x v="1"/>
    <s v="GBP"/>
    <n v="1466899491"/>
    <n v="1464307491"/>
    <b v="0"/>
    <n v="8"/>
    <b v="1"/>
    <s v="theater/plays"/>
    <n v="1.23"/>
    <n v="46.13"/>
    <x v="1"/>
    <x v="6"/>
    <x v="3540"/>
    <d v="2016-06-26T00:04:51"/>
  </r>
  <r>
    <x v="0"/>
    <x v="1"/>
    <s v="GBP"/>
    <n v="1441042275"/>
    <n v="1438882275"/>
    <b v="0"/>
    <n v="32"/>
    <b v="1"/>
    <s v="theater/plays"/>
    <n v="1.05"/>
    <n v="39.380000000000003"/>
    <x v="1"/>
    <x v="6"/>
    <x v="3541"/>
    <d v="2015-08-31T17:31:15"/>
  </r>
  <r>
    <x v="0"/>
    <x v="0"/>
    <s v="USD"/>
    <n v="1410099822"/>
    <n v="1404915822"/>
    <b v="0"/>
    <n v="85"/>
    <b v="1"/>
    <s v="theater/plays"/>
    <n v="1.0224"/>
    <n v="66.150000000000006"/>
    <x v="1"/>
    <x v="6"/>
    <x v="3542"/>
    <d v="2014-09-07T14:23:42"/>
  </r>
  <r>
    <x v="0"/>
    <x v="12"/>
    <s v="EUR"/>
    <n v="1435255659"/>
    <n v="1432663659"/>
    <b v="0"/>
    <n v="29"/>
    <b v="1"/>
    <s v="theater/plays"/>
    <n v="1.0467"/>
    <n v="54.14"/>
    <x v="1"/>
    <x v="6"/>
    <x v="3543"/>
    <d v="2015-06-25T18:07:39"/>
  </r>
  <r>
    <x v="0"/>
    <x v="0"/>
    <s v="USD"/>
    <n v="1425758257"/>
    <n v="1423166257"/>
    <b v="0"/>
    <n v="24"/>
    <b v="1"/>
    <s v="theater/plays"/>
    <n v="1"/>
    <n v="104.17"/>
    <x v="1"/>
    <x v="6"/>
    <x v="3544"/>
    <d v="2015-03-07T19:57:37"/>
  </r>
  <r>
    <x v="0"/>
    <x v="0"/>
    <s v="USD"/>
    <n v="1428780159"/>
    <n v="1426188159"/>
    <b v="0"/>
    <n v="8"/>
    <b v="1"/>
    <s v="theater/plays"/>
    <n v="1.004"/>
    <n v="31.38"/>
    <x v="1"/>
    <x v="6"/>
    <x v="3545"/>
    <d v="2015-04-11T19:22:39"/>
  </r>
  <r>
    <x v="0"/>
    <x v="0"/>
    <s v="USD"/>
    <n v="1427860740"/>
    <n v="1426002684"/>
    <b v="0"/>
    <n v="19"/>
    <b v="1"/>
    <s v="theater/plays"/>
    <n v="1.0226999999999999"/>
    <n v="59.21"/>
    <x v="1"/>
    <x v="6"/>
    <x v="3546"/>
    <d v="2015-04-01T03:59:00"/>
  </r>
  <r>
    <x v="0"/>
    <x v="0"/>
    <s v="USD"/>
    <n v="1463198340"/>
    <n v="1461117201"/>
    <b v="0"/>
    <n v="336"/>
    <b v="1"/>
    <s v="theater/plays"/>
    <n v="1.1440999999999999"/>
    <n v="119.18"/>
    <x v="1"/>
    <x v="6"/>
    <x v="3547"/>
    <d v="2016-05-14T03:59:00"/>
  </r>
  <r>
    <x v="0"/>
    <x v="0"/>
    <s v="USD"/>
    <n v="1457139600"/>
    <n v="1455230214"/>
    <b v="0"/>
    <n v="13"/>
    <b v="1"/>
    <s v="theater/plays"/>
    <n v="1.0189999999999999"/>
    <n v="164.62"/>
    <x v="1"/>
    <x v="6"/>
    <x v="3548"/>
    <d v="2016-03-05T01:00:00"/>
  </r>
  <r>
    <x v="0"/>
    <x v="1"/>
    <s v="GBP"/>
    <n v="1441358873"/>
    <n v="1438939673"/>
    <b v="0"/>
    <n v="42"/>
    <b v="1"/>
    <s v="theater/plays"/>
    <n v="1.02"/>
    <n v="24.29"/>
    <x v="1"/>
    <x v="6"/>
    <x v="3549"/>
    <d v="2015-09-04T09:27:53"/>
  </r>
  <r>
    <x v="0"/>
    <x v="1"/>
    <s v="GBP"/>
    <n v="1462224398"/>
    <n v="1459632398"/>
    <b v="0"/>
    <n v="64"/>
    <b v="1"/>
    <s v="theater/plays"/>
    <n v="1.048"/>
    <n v="40.94"/>
    <x v="1"/>
    <x v="6"/>
    <x v="3550"/>
    <d v="2016-05-02T21:26:38"/>
  </r>
  <r>
    <x v="0"/>
    <x v="0"/>
    <s v="USD"/>
    <n v="1400796420"/>
    <n v="1398342170"/>
    <b v="0"/>
    <n v="25"/>
    <b v="1"/>
    <s v="theater/plays"/>
    <n v="1.0183"/>
    <n v="61.1"/>
    <x v="1"/>
    <x v="6"/>
    <x v="3551"/>
    <d v="2014-05-22T22:07:00"/>
  </r>
  <r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x v="0"/>
    <x v="0"/>
    <s v="USD"/>
    <n v="1439337600"/>
    <n v="1436575280"/>
    <b v="0"/>
    <n v="104"/>
    <b v="1"/>
    <s v="theater/plays"/>
    <n v="1.0627"/>
    <n v="56.2"/>
    <x v="1"/>
    <x v="6"/>
    <x v="3553"/>
    <d v="2015-08-12T00:00:00"/>
  </r>
  <r>
    <x v="0"/>
    <x v="0"/>
    <s v="USD"/>
    <n v="1423674000"/>
    <n v="1421025159"/>
    <b v="0"/>
    <n v="53"/>
    <b v="1"/>
    <s v="theater/plays"/>
    <n v="1.1342000000000001"/>
    <n v="107"/>
    <x v="1"/>
    <x v="6"/>
    <x v="3554"/>
    <d v="2015-02-11T17:00:00"/>
  </r>
  <r>
    <x v="0"/>
    <x v="13"/>
    <s v="EUR"/>
    <n v="1479382594"/>
    <n v="1476786994"/>
    <b v="0"/>
    <n v="14"/>
    <b v="1"/>
    <s v="theater/plays"/>
    <n v="1"/>
    <n v="171.43"/>
    <x v="1"/>
    <x v="6"/>
    <x v="3555"/>
    <d v="2016-11-17T11:36:34"/>
  </r>
  <r>
    <x v="0"/>
    <x v="1"/>
    <s v="GBP"/>
    <n v="1408289724"/>
    <n v="1403105724"/>
    <b v="0"/>
    <n v="20"/>
    <b v="1"/>
    <s v="theater/plays"/>
    <n v="1.0044999999999999"/>
    <n v="110.5"/>
    <x v="1"/>
    <x v="6"/>
    <x v="3556"/>
    <d v="2014-08-17T15:35:24"/>
  </r>
  <r>
    <x v="0"/>
    <x v="0"/>
    <s v="USD"/>
    <n v="1399271911"/>
    <n v="1396334311"/>
    <b v="0"/>
    <n v="558"/>
    <b v="1"/>
    <s v="theater/plays"/>
    <n v="1.0004"/>
    <n v="179.28"/>
    <x v="1"/>
    <x v="6"/>
    <x v="3557"/>
    <d v="2014-05-05T06:38:31"/>
  </r>
  <r>
    <x v="0"/>
    <x v="1"/>
    <s v="GBP"/>
    <n v="1435352400"/>
    <n v="1431718575"/>
    <b v="0"/>
    <n v="22"/>
    <b v="1"/>
    <s v="theater/plays"/>
    <n v="1.44"/>
    <n v="22.91"/>
    <x v="1"/>
    <x v="6"/>
    <x v="3558"/>
    <d v="2015-06-26T21:00:00"/>
  </r>
  <r>
    <x v="0"/>
    <x v="2"/>
    <s v="AUD"/>
    <n v="1438333080"/>
    <n v="1436408308"/>
    <b v="0"/>
    <n v="24"/>
    <b v="1"/>
    <s v="theater/plays"/>
    <n v="1.0349999999999999"/>
    <n v="43.13"/>
    <x v="1"/>
    <x v="6"/>
    <x v="3559"/>
    <d v="2015-07-31T08:58:00"/>
  </r>
  <r>
    <x v="0"/>
    <x v="5"/>
    <s v="CAD"/>
    <n v="1432694700"/>
    <n v="1429651266"/>
    <b v="0"/>
    <n v="74"/>
    <b v="1"/>
    <s v="theater/plays"/>
    <n v="1.0844"/>
    <n v="46.89"/>
    <x v="1"/>
    <x v="6"/>
    <x v="3560"/>
    <d v="2015-05-27T02:45:00"/>
  </r>
  <r>
    <x v="0"/>
    <x v="0"/>
    <s v="USD"/>
    <n v="1438799760"/>
    <n v="1437236378"/>
    <b v="0"/>
    <n v="54"/>
    <b v="1"/>
    <s v="theater/plays"/>
    <n v="1.024"/>
    <n v="47.41"/>
    <x v="1"/>
    <x v="6"/>
    <x v="3561"/>
    <d v="2015-08-05T18:36:00"/>
  </r>
  <r>
    <x v="0"/>
    <x v="1"/>
    <s v="GBP"/>
    <n v="1457906400"/>
    <n v="1457115427"/>
    <b v="0"/>
    <n v="31"/>
    <b v="1"/>
    <s v="theater/plays"/>
    <n v="1.4888999999999999"/>
    <n v="15.13"/>
    <x v="1"/>
    <x v="6"/>
    <x v="3562"/>
    <d v="2016-03-13T22:00:00"/>
  </r>
  <r>
    <x v="0"/>
    <x v="1"/>
    <s v="GBP"/>
    <n v="1470078000"/>
    <n v="1467648456"/>
    <b v="0"/>
    <n v="25"/>
    <b v="1"/>
    <s v="theater/plays"/>
    <n v="1.0548999999999999"/>
    <n v="21.1"/>
    <x v="1"/>
    <x v="6"/>
    <x v="3563"/>
    <d v="2016-08-01T19:00:00"/>
  </r>
  <r>
    <x v="0"/>
    <x v="1"/>
    <s v="GBP"/>
    <n v="1444060800"/>
    <n v="1440082649"/>
    <b v="0"/>
    <n v="17"/>
    <b v="1"/>
    <s v="theater/plays"/>
    <n v="1.0049999999999999"/>
    <n v="59.12"/>
    <x v="1"/>
    <x v="6"/>
    <x v="3564"/>
    <d v="2015-10-05T16:00:00"/>
  </r>
  <r>
    <x v="0"/>
    <x v="0"/>
    <s v="USD"/>
    <n v="1420048208"/>
    <n v="1417456208"/>
    <b v="0"/>
    <n v="12"/>
    <b v="1"/>
    <s v="theater/plays"/>
    <n v="1.3056000000000001"/>
    <n v="97.92"/>
    <x v="1"/>
    <x v="6"/>
    <x v="3565"/>
    <d v="2014-12-31T17:50:08"/>
  </r>
  <r>
    <x v="0"/>
    <x v="1"/>
    <s v="GBP"/>
    <n v="1422015083"/>
    <n v="1419423083"/>
    <b v="0"/>
    <n v="38"/>
    <b v="1"/>
    <s v="theater/plays"/>
    <n v="1.0475000000000001"/>
    <n v="55.13"/>
    <x v="1"/>
    <x v="6"/>
    <x v="3566"/>
    <d v="2015-01-23T12:11:23"/>
  </r>
  <r>
    <x v="0"/>
    <x v="1"/>
    <s v="GBP"/>
    <n v="1433964444"/>
    <n v="1431372444"/>
    <b v="0"/>
    <n v="41"/>
    <b v="1"/>
    <s v="theater/plays"/>
    <n v="1.0880000000000001"/>
    <n v="26.54"/>
    <x v="1"/>
    <x v="6"/>
    <x v="3567"/>
    <d v="2015-06-10T19:27:24"/>
  </r>
  <r>
    <x v="0"/>
    <x v="0"/>
    <s v="USD"/>
    <n v="1410975994"/>
    <n v="1408383994"/>
    <b v="0"/>
    <n v="19"/>
    <b v="1"/>
    <s v="theater/plays"/>
    <n v="1.1100000000000001"/>
    <n v="58.42"/>
    <x v="1"/>
    <x v="6"/>
    <x v="3568"/>
    <d v="2014-09-17T17:46:34"/>
  </r>
  <r>
    <x v="0"/>
    <x v="0"/>
    <s v="USD"/>
    <n v="1420734696"/>
    <n v="1418142696"/>
    <b v="0"/>
    <n v="41"/>
    <b v="1"/>
    <s v="theater/plays"/>
    <n v="1.0047999999999999"/>
    <n v="122.54"/>
    <x v="1"/>
    <x v="6"/>
    <x v="3569"/>
    <d v="2015-01-08T16:31:36"/>
  </r>
  <r>
    <x v="0"/>
    <x v="0"/>
    <s v="USD"/>
    <n v="1420009200"/>
    <n v="1417593483"/>
    <b v="0"/>
    <n v="26"/>
    <b v="1"/>
    <s v="theater/plays"/>
    <n v="1.1435"/>
    <n v="87.96"/>
    <x v="1"/>
    <x v="6"/>
    <x v="3570"/>
    <d v="2014-12-31T07:00:00"/>
  </r>
  <r>
    <x v="0"/>
    <x v="1"/>
    <s v="GBP"/>
    <n v="1414701413"/>
    <n v="1412109413"/>
    <b v="0"/>
    <n v="25"/>
    <b v="1"/>
    <s v="theater/plays"/>
    <n v="1.2206999999999999"/>
    <n v="73.239999999999995"/>
    <x v="1"/>
    <x v="6"/>
    <x v="3571"/>
    <d v="2014-10-30T20:36:53"/>
  </r>
  <r>
    <x v="0"/>
    <x v="1"/>
    <s v="GBP"/>
    <n v="1434894082"/>
    <n v="1432302082"/>
    <b v="0"/>
    <n v="9"/>
    <b v="1"/>
    <s v="theater/plays"/>
    <n v="1"/>
    <n v="55.56"/>
    <x v="1"/>
    <x v="6"/>
    <x v="3572"/>
    <d v="2015-06-21T13:41:22"/>
  </r>
  <r>
    <x v="0"/>
    <x v="1"/>
    <s v="GBP"/>
    <n v="1415440846"/>
    <n v="1412845246"/>
    <b v="0"/>
    <n v="78"/>
    <b v="1"/>
    <s v="theater/plays"/>
    <n v="1.028"/>
    <n v="39.54"/>
    <x v="1"/>
    <x v="6"/>
    <x v="3573"/>
    <d v="2014-11-08T10:00:46"/>
  </r>
  <r>
    <x v="0"/>
    <x v="0"/>
    <s v="USD"/>
    <n v="1415921848"/>
    <n v="1413326248"/>
    <b v="0"/>
    <n v="45"/>
    <b v="1"/>
    <s v="theater/plays"/>
    <n v="1.0611999999999999"/>
    <n v="136.78"/>
    <x v="1"/>
    <x v="6"/>
    <x v="3574"/>
    <d v="2014-11-13T23:37:28"/>
  </r>
  <r>
    <x v="0"/>
    <x v="0"/>
    <s v="USD"/>
    <n v="1470887940"/>
    <n v="1468176527"/>
    <b v="0"/>
    <n v="102"/>
    <b v="1"/>
    <s v="theater/plays"/>
    <n v="1.0133000000000001"/>
    <n v="99.34"/>
    <x v="1"/>
    <x v="6"/>
    <x v="3575"/>
    <d v="2016-08-11T03:59:00"/>
  </r>
  <r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x v="0"/>
    <x v="0"/>
    <s v="USD"/>
    <n v="1430029680"/>
    <n v="1427741583"/>
    <b v="0"/>
    <n v="27"/>
    <b v="1"/>
    <s v="theater/plays"/>
    <n v="1.3"/>
    <n v="28.89"/>
    <x v="1"/>
    <x v="6"/>
    <x v="3577"/>
    <d v="2015-04-26T06:28:00"/>
  </r>
  <r>
    <x v="0"/>
    <x v="1"/>
    <s v="GBP"/>
    <n v="1462037777"/>
    <n v="1459445777"/>
    <b v="0"/>
    <n v="37"/>
    <b v="1"/>
    <s v="theater/plays"/>
    <n v="1.0001"/>
    <n v="40.549999999999997"/>
    <x v="1"/>
    <x v="6"/>
    <x v="3578"/>
    <d v="2016-04-30T17:36:17"/>
  </r>
  <r>
    <x v="0"/>
    <x v="1"/>
    <s v="GBP"/>
    <n v="1459444656"/>
    <n v="1456856256"/>
    <b v="0"/>
    <n v="14"/>
    <b v="1"/>
    <s v="theater/plays"/>
    <n v="1"/>
    <n v="35.71"/>
    <x v="1"/>
    <x v="6"/>
    <x v="3579"/>
    <d v="2016-03-31T17:17:36"/>
  </r>
  <r>
    <x v="0"/>
    <x v="0"/>
    <s v="USD"/>
    <n v="1425185940"/>
    <n v="1421900022"/>
    <b v="0"/>
    <n v="27"/>
    <b v="1"/>
    <s v="theater/plays"/>
    <n v="1.1389"/>
    <n v="37.96"/>
    <x v="1"/>
    <x v="6"/>
    <x v="3580"/>
    <d v="2015-03-01T04:59:00"/>
  </r>
  <r>
    <x v="0"/>
    <x v="1"/>
    <s v="GBP"/>
    <n v="1406719110"/>
    <n v="1405509510"/>
    <b v="0"/>
    <n v="45"/>
    <b v="1"/>
    <s v="theater/plays"/>
    <n v="1"/>
    <n v="33.33"/>
    <x v="1"/>
    <x v="6"/>
    <x v="3581"/>
    <d v="2014-07-30T11:18:30"/>
  </r>
  <r>
    <x v="0"/>
    <x v="0"/>
    <s v="USD"/>
    <n v="1459822682"/>
    <n v="1458613082"/>
    <b v="0"/>
    <n v="49"/>
    <b v="1"/>
    <s v="theater/plays"/>
    <n v="2.87"/>
    <n v="58.57"/>
    <x v="1"/>
    <x v="6"/>
    <x v="3582"/>
    <d v="2016-04-05T02:18:02"/>
  </r>
  <r>
    <x v="0"/>
    <x v="0"/>
    <s v="USD"/>
    <n v="1460970805"/>
    <n v="1455790405"/>
    <b v="0"/>
    <n v="24"/>
    <b v="1"/>
    <s v="theater/plays"/>
    <n v="1.085"/>
    <n v="135.63"/>
    <x v="1"/>
    <x v="6"/>
    <x v="3583"/>
    <d v="2016-04-18T09:13:25"/>
  </r>
  <r>
    <x v="0"/>
    <x v="1"/>
    <s v="GBP"/>
    <n v="1436772944"/>
    <n v="1434180944"/>
    <b v="0"/>
    <n v="112"/>
    <b v="1"/>
    <s v="theater/plays"/>
    <n v="1.155"/>
    <n v="30.94"/>
    <x v="1"/>
    <x v="6"/>
    <x v="3584"/>
    <d v="2015-07-13T07:35:44"/>
  </r>
  <r>
    <x v="0"/>
    <x v="0"/>
    <s v="USD"/>
    <n v="1419181890"/>
    <n v="1416589890"/>
    <b v="0"/>
    <n v="23"/>
    <b v="1"/>
    <s v="theater/plays"/>
    <n v="1.1912"/>
    <n v="176.09"/>
    <x v="1"/>
    <x v="6"/>
    <x v="3585"/>
    <d v="2014-12-21T17:11:30"/>
  </r>
  <r>
    <x v="0"/>
    <x v="0"/>
    <s v="USD"/>
    <n v="1474649070"/>
    <n v="1469465070"/>
    <b v="0"/>
    <n v="54"/>
    <b v="1"/>
    <s v="theater/plays"/>
    <n v="1.0943000000000001"/>
    <n v="151.97999999999999"/>
    <x v="1"/>
    <x v="6"/>
    <x v="3586"/>
    <d v="2016-09-23T16:44:30"/>
  </r>
  <r>
    <x v="0"/>
    <x v="1"/>
    <s v="GBP"/>
    <n v="1467054000"/>
    <n v="1463144254"/>
    <b v="0"/>
    <n v="28"/>
    <b v="1"/>
    <s v="theater/plays"/>
    <n v="1.266"/>
    <n v="22.61"/>
    <x v="1"/>
    <x v="6"/>
    <x v="3587"/>
    <d v="2016-06-27T19:00:00"/>
  </r>
  <r>
    <x v="0"/>
    <x v="1"/>
    <s v="GBP"/>
    <n v="1430348400"/>
    <n v="1428436410"/>
    <b v="0"/>
    <n v="11"/>
    <b v="1"/>
    <s v="theater/plays"/>
    <n v="1.0049999999999999"/>
    <n v="18.27"/>
    <x v="1"/>
    <x v="6"/>
    <x v="3588"/>
    <d v="2015-04-29T23:00:00"/>
  </r>
  <r>
    <x v="0"/>
    <x v="0"/>
    <s v="USD"/>
    <n v="1432654347"/>
    <n v="1430494347"/>
    <b v="0"/>
    <n v="62"/>
    <b v="1"/>
    <s v="theater/plays"/>
    <n v="1.2749999999999999"/>
    <n v="82.26"/>
    <x v="1"/>
    <x v="6"/>
    <x v="3589"/>
    <d v="2015-05-26T15:32:27"/>
  </r>
  <r>
    <x v="0"/>
    <x v="1"/>
    <s v="GBP"/>
    <n v="1413792034"/>
    <n v="1411200034"/>
    <b v="0"/>
    <n v="73"/>
    <b v="1"/>
    <s v="theater/plays"/>
    <n v="1.0005999999999999"/>
    <n v="68.53"/>
    <x v="1"/>
    <x v="6"/>
    <x v="3590"/>
    <d v="2014-10-20T08:00:34"/>
  </r>
  <r>
    <x v="0"/>
    <x v="0"/>
    <s v="USD"/>
    <n v="1422075540"/>
    <n v="1419979544"/>
    <b v="0"/>
    <n v="18"/>
    <b v="1"/>
    <s v="theater/plays"/>
    <n v="1.75"/>
    <n v="68.06"/>
    <x v="1"/>
    <x v="6"/>
    <x v="3591"/>
    <d v="2015-01-24T04:59:00"/>
  </r>
  <r>
    <x v="0"/>
    <x v="0"/>
    <s v="USD"/>
    <n v="1423630740"/>
    <n v="1418673307"/>
    <b v="0"/>
    <n v="35"/>
    <b v="1"/>
    <s v="theater/plays"/>
    <n v="1.2725"/>
    <n v="72.709999999999994"/>
    <x v="1"/>
    <x v="6"/>
    <x v="3592"/>
    <d v="2015-02-11T04:59:00"/>
  </r>
  <r>
    <x v="0"/>
    <x v="0"/>
    <s v="USD"/>
    <n v="1420489560"/>
    <n v="1417469639"/>
    <b v="0"/>
    <n v="43"/>
    <b v="1"/>
    <s v="theater/plays"/>
    <n v="1.1063000000000001"/>
    <n v="77.19"/>
    <x v="1"/>
    <x v="6"/>
    <x v="3593"/>
    <d v="2015-01-05T20:26:00"/>
  </r>
  <r>
    <x v="0"/>
    <x v="0"/>
    <s v="USD"/>
    <n v="1472952982"/>
    <n v="1470792982"/>
    <b v="0"/>
    <n v="36"/>
    <b v="1"/>
    <s v="theater/plays"/>
    <n v="1.2594000000000001"/>
    <n v="55.97"/>
    <x v="1"/>
    <x v="6"/>
    <x v="3594"/>
    <d v="2016-09-04T01:36:22"/>
  </r>
  <r>
    <x v="0"/>
    <x v="0"/>
    <s v="USD"/>
    <n v="1426229940"/>
    <n v="1423959123"/>
    <b v="0"/>
    <n v="62"/>
    <b v="1"/>
    <s v="theater/plays"/>
    <n v="1.1850000000000001"/>
    <n v="49.69"/>
    <x v="1"/>
    <x v="6"/>
    <x v="3595"/>
    <d v="2015-03-13T06:59:00"/>
  </r>
  <r>
    <x v="0"/>
    <x v="5"/>
    <s v="CAD"/>
    <n v="1409072982"/>
    <n v="1407258582"/>
    <b v="0"/>
    <n v="15"/>
    <b v="1"/>
    <s v="theater/plays"/>
    <n v="1.0772999999999999"/>
    <n v="79"/>
    <x v="1"/>
    <x v="6"/>
    <x v="3596"/>
    <d v="2014-08-26T17:09:42"/>
  </r>
  <r>
    <x v="0"/>
    <x v="0"/>
    <s v="USD"/>
    <n v="1456984740"/>
    <n v="1455717790"/>
    <b v="0"/>
    <n v="33"/>
    <b v="1"/>
    <s v="theater/plays"/>
    <n v="1.026"/>
    <n v="77.73"/>
    <x v="1"/>
    <x v="6"/>
    <x v="3597"/>
    <d v="2016-03-03T05:59:00"/>
  </r>
  <r>
    <x v="0"/>
    <x v="0"/>
    <s v="USD"/>
    <n v="1409720340"/>
    <n v="1408129822"/>
    <b v="0"/>
    <n v="27"/>
    <b v="1"/>
    <s v="theater/plays"/>
    <n v="1.101"/>
    <n v="40.78"/>
    <x v="1"/>
    <x v="6"/>
    <x v="3598"/>
    <d v="2014-09-03T04:59:00"/>
  </r>
  <r>
    <x v="0"/>
    <x v="0"/>
    <s v="USD"/>
    <n v="1440892800"/>
    <n v="1438715077"/>
    <b v="0"/>
    <n v="17"/>
    <b v="1"/>
    <s v="theater/plays"/>
    <n v="2.02"/>
    <n v="59.41"/>
    <x v="1"/>
    <x v="6"/>
    <x v="3599"/>
    <d v="2015-08-30T00:00:00"/>
  </r>
  <r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x v="0"/>
    <x v="1"/>
    <s v="GBP"/>
    <n v="1421452682"/>
    <n v="1418860682"/>
    <b v="0"/>
    <n v="53"/>
    <b v="1"/>
    <s v="theater/plays"/>
    <n v="1.0435000000000001"/>
    <n v="39.380000000000003"/>
    <x v="1"/>
    <x v="6"/>
    <x v="3601"/>
    <d v="2015-01-16T23:58:02"/>
  </r>
  <r>
    <x v="0"/>
    <x v="0"/>
    <s v="USD"/>
    <n v="1463520479"/>
    <n v="1458336479"/>
    <b v="0"/>
    <n v="49"/>
    <b v="1"/>
    <s v="theater/plays"/>
    <n v="1.0004999999999999"/>
    <n v="81.67"/>
    <x v="1"/>
    <x v="6"/>
    <x v="3602"/>
    <d v="2016-05-17T21:27:59"/>
  </r>
  <r>
    <x v="0"/>
    <x v="0"/>
    <s v="USD"/>
    <n v="1446759880"/>
    <n v="1444164280"/>
    <b v="0"/>
    <n v="57"/>
    <b v="1"/>
    <s v="theater/plays"/>
    <n v="1.7067000000000001"/>
    <n v="44.91"/>
    <x v="1"/>
    <x v="6"/>
    <x v="3603"/>
    <d v="2015-11-05T21:44:40"/>
  </r>
  <r>
    <x v="0"/>
    <x v="0"/>
    <s v="USD"/>
    <n v="1461913140"/>
    <n v="1461370956"/>
    <b v="0"/>
    <n v="69"/>
    <b v="1"/>
    <s v="theater/plays"/>
    <n v="1.1283000000000001"/>
    <n v="49.06"/>
    <x v="1"/>
    <x v="6"/>
    <x v="3604"/>
    <d v="2016-04-29T06:59:00"/>
  </r>
  <r>
    <x v="0"/>
    <x v="1"/>
    <s v="GBP"/>
    <n v="1455390126"/>
    <n v="1452798126"/>
    <b v="0"/>
    <n v="15"/>
    <b v="1"/>
    <s v="theater/plays"/>
    <n v="1.84"/>
    <n v="30.67"/>
    <x v="1"/>
    <x v="6"/>
    <x v="3605"/>
    <d v="2016-02-13T19:02:06"/>
  </r>
  <r>
    <x v="0"/>
    <x v="1"/>
    <s v="GBP"/>
    <n v="1471185057"/>
    <n v="1468593057"/>
    <b v="0"/>
    <n v="64"/>
    <b v="1"/>
    <s v="theater/plays"/>
    <n v="1.3027"/>
    <n v="61.06"/>
    <x v="1"/>
    <x v="6"/>
    <x v="3606"/>
    <d v="2016-08-14T14:30:57"/>
  </r>
  <r>
    <x v="0"/>
    <x v="1"/>
    <s v="GBP"/>
    <n v="1450137600"/>
    <n v="1448924882"/>
    <b v="0"/>
    <n v="20"/>
    <b v="1"/>
    <s v="theater/plays"/>
    <n v="1.0545"/>
    <n v="29"/>
    <x v="1"/>
    <x v="6"/>
    <x v="3607"/>
    <d v="2015-12-15T00:00:00"/>
  </r>
  <r>
    <x v="0"/>
    <x v="1"/>
    <s v="GBP"/>
    <n v="1466172000"/>
    <n v="1463418090"/>
    <b v="0"/>
    <n v="27"/>
    <b v="1"/>
    <s v="theater/plays"/>
    <n v="1"/>
    <n v="29.63"/>
    <x v="1"/>
    <x v="6"/>
    <x v="3608"/>
    <d v="2016-06-17T14:00:00"/>
  </r>
  <r>
    <x v="0"/>
    <x v="1"/>
    <s v="GBP"/>
    <n v="1459378085"/>
    <n v="1456789685"/>
    <b v="0"/>
    <n v="21"/>
    <b v="1"/>
    <s v="theater/plays"/>
    <n v="1.5331999999999999"/>
    <n v="143.1"/>
    <x v="1"/>
    <x v="6"/>
    <x v="3609"/>
    <d v="2016-03-30T22:48:05"/>
  </r>
  <r>
    <x v="0"/>
    <x v="1"/>
    <s v="GBP"/>
    <n v="1439806936"/>
    <n v="1437214936"/>
    <b v="0"/>
    <n v="31"/>
    <b v="1"/>
    <s v="theater/plays"/>
    <n v="1.623"/>
    <n v="52.35"/>
    <x v="1"/>
    <x v="6"/>
    <x v="3610"/>
    <d v="2015-08-17T10:22:16"/>
  </r>
  <r>
    <x v="0"/>
    <x v="1"/>
    <s v="GBP"/>
    <n v="1428483201"/>
    <n v="1425891201"/>
    <b v="0"/>
    <n v="51"/>
    <b v="1"/>
    <s v="theater/plays"/>
    <n v="1.36"/>
    <n v="66.67"/>
    <x v="1"/>
    <x v="6"/>
    <x v="3611"/>
    <d v="2015-04-08T08:53:21"/>
  </r>
  <r>
    <x v="0"/>
    <x v="5"/>
    <s v="CAD"/>
    <n v="1402334811"/>
    <n v="1401470811"/>
    <b v="0"/>
    <n v="57"/>
    <b v="1"/>
    <s v="theater/plays"/>
    <n v="1.444"/>
    <n v="126.67"/>
    <x v="1"/>
    <x v="6"/>
    <x v="3612"/>
    <d v="2014-06-09T17:26:51"/>
  </r>
  <r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x v="0"/>
    <x v="0"/>
    <s v="USD"/>
    <n v="1434675616"/>
    <n v="1432083616"/>
    <b v="0"/>
    <n v="71"/>
    <b v="1"/>
    <s v="theater/plays"/>
    <n v="1.008"/>
    <n v="35.49"/>
    <x v="1"/>
    <x v="6"/>
    <x v="3614"/>
    <d v="2015-06-19T01:00:16"/>
  </r>
  <r>
    <x v="0"/>
    <x v="1"/>
    <s v="GBP"/>
    <n v="1449756896"/>
    <n v="1447164896"/>
    <b v="0"/>
    <n v="72"/>
    <b v="1"/>
    <s v="theater/plays"/>
    <n v="1.0680000000000001"/>
    <n v="37.08"/>
    <x v="1"/>
    <x v="6"/>
    <x v="3615"/>
    <d v="2015-12-10T14:14:56"/>
  </r>
  <r>
    <x v="0"/>
    <x v="1"/>
    <s v="GBP"/>
    <n v="1426801664"/>
    <n v="1424213264"/>
    <b v="0"/>
    <n v="45"/>
    <b v="1"/>
    <s v="theater/plays"/>
    <n v="1.248"/>
    <n v="69.33"/>
    <x v="1"/>
    <x v="6"/>
    <x v="3616"/>
    <d v="2015-03-19T21:47:44"/>
  </r>
  <r>
    <x v="0"/>
    <x v="1"/>
    <s v="GBP"/>
    <n v="1488240000"/>
    <n v="1486996729"/>
    <b v="0"/>
    <n v="51"/>
    <b v="1"/>
    <s v="theater/plays"/>
    <n v="1.1892"/>
    <n v="17.25"/>
    <x v="1"/>
    <x v="6"/>
    <x v="3617"/>
    <d v="2017-02-28T00:00:00"/>
  </r>
  <r>
    <x v="0"/>
    <x v="1"/>
    <s v="GBP"/>
    <n v="1433343850"/>
    <n v="1430751850"/>
    <b v="0"/>
    <n v="56"/>
    <b v="1"/>
    <s v="theater/plays"/>
    <n v="1.01"/>
    <n v="36.07"/>
    <x v="1"/>
    <x v="6"/>
    <x v="3618"/>
    <d v="2015-06-03T15:04:10"/>
  </r>
  <r>
    <x v="0"/>
    <x v="0"/>
    <s v="USD"/>
    <n v="1479592800"/>
    <n v="1476760226"/>
    <b v="0"/>
    <n v="17"/>
    <b v="1"/>
    <s v="theater/plays"/>
    <n v="1.1299999999999999"/>
    <n v="66.47"/>
    <x v="1"/>
    <x v="6"/>
    <x v="3619"/>
    <d v="2016-11-19T22:00:00"/>
  </r>
  <r>
    <x v="0"/>
    <x v="0"/>
    <s v="USD"/>
    <n v="1425528000"/>
    <n v="1422916261"/>
    <b v="0"/>
    <n v="197"/>
    <b v="1"/>
    <s v="theater/plays"/>
    <n v="1.0519000000000001"/>
    <n v="56.07"/>
    <x v="1"/>
    <x v="6"/>
    <x v="3620"/>
    <d v="2015-03-05T04:00:00"/>
  </r>
  <r>
    <x v="0"/>
    <x v="0"/>
    <s v="USD"/>
    <n v="1475269200"/>
    <n v="1473200844"/>
    <b v="0"/>
    <n v="70"/>
    <b v="1"/>
    <s v="theater/plays"/>
    <n v="1.0972999999999999"/>
    <n v="47.03"/>
    <x v="1"/>
    <x v="6"/>
    <x v="3621"/>
    <d v="2016-09-30T21:00:00"/>
  </r>
  <r>
    <x v="0"/>
    <x v="0"/>
    <s v="USD"/>
    <n v="1411874580"/>
    <n v="1409030371"/>
    <b v="0"/>
    <n v="21"/>
    <b v="1"/>
    <s v="theater/plays"/>
    <n v="1.0009999999999999"/>
    <n v="47.67"/>
    <x v="1"/>
    <x v="6"/>
    <x v="3622"/>
    <d v="2014-09-28T03:23:00"/>
  </r>
  <r>
    <x v="0"/>
    <x v="0"/>
    <s v="USD"/>
    <n v="1406358000"/>
    <n v="1404841270"/>
    <b v="0"/>
    <n v="34"/>
    <b v="1"/>
    <s v="theater/plays"/>
    <n v="1.2"/>
    <n v="88.24"/>
    <x v="1"/>
    <x v="6"/>
    <x v="3623"/>
    <d v="2014-07-26T07:00:00"/>
  </r>
  <r>
    <x v="0"/>
    <x v="0"/>
    <s v="USD"/>
    <n v="1471977290"/>
    <n v="1466793290"/>
    <b v="0"/>
    <n v="39"/>
    <b v="1"/>
    <s v="theater/plays"/>
    <n v="1.0492999999999999"/>
    <n v="80.72"/>
    <x v="1"/>
    <x v="6"/>
    <x v="3624"/>
    <d v="2016-08-23T18:34:50"/>
  </r>
  <r>
    <x v="0"/>
    <x v="1"/>
    <s v="GBP"/>
    <n v="1435851577"/>
    <n v="1433259577"/>
    <b v="0"/>
    <n v="78"/>
    <b v="1"/>
    <s v="theater/plays"/>
    <n v="1.0266999999999999"/>
    <n v="39.49"/>
    <x v="1"/>
    <x v="6"/>
    <x v="3625"/>
    <d v="2015-07-02T15:39:37"/>
  </r>
  <r>
    <x v="0"/>
    <x v="1"/>
    <s v="GBP"/>
    <n v="1408204857"/>
    <n v="1406390457"/>
    <b v="0"/>
    <n v="48"/>
    <b v="1"/>
    <s v="theater/plays"/>
    <n v="1.0183"/>
    <n v="84.85"/>
    <x v="1"/>
    <x v="6"/>
    <x v="3626"/>
    <d v="2014-08-16T16:00:57"/>
  </r>
  <r>
    <x v="0"/>
    <x v="0"/>
    <s v="USD"/>
    <n v="1463803140"/>
    <n v="1459446487"/>
    <b v="0"/>
    <n v="29"/>
    <b v="1"/>
    <s v="theater/plays"/>
    <n v="1"/>
    <n v="68.97"/>
    <x v="1"/>
    <x v="6"/>
    <x v="3627"/>
    <d v="2016-05-21T03:59:00"/>
  </r>
  <r>
    <x v="2"/>
    <x v="0"/>
    <s v="USD"/>
    <n v="1450040396"/>
    <n v="1444852796"/>
    <b v="0"/>
    <n v="0"/>
    <b v="0"/>
    <s v="theater/musical"/>
    <n v="0"/>
    <n v="0"/>
    <x v="1"/>
    <x v="35"/>
    <x v="3628"/>
    <d v="2015-12-13T20:59:56"/>
  </r>
  <r>
    <x v="2"/>
    <x v="0"/>
    <s v="USD"/>
    <n v="1462467600"/>
    <n v="1457403364"/>
    <b v="0"/>
    <n v="2"/>
    <b v="0"/>
    <s v="theater/musical"/>
    <n v="0"/>
    <n v="1"/>
    <x v="1"/>
    <x v="35"/>
    <x v="3629"/>
    <d v="2016-05-05T17:00:00"/>
  </r>
  <r>
    <x v="2"/>
    <x v="1"/>
    <s v="GBP"/>
    <n v="1417295990"/>
    <n v="1414700390"/>
    <b v="0"/>
    <n v="1"/>
    <b v="0"/>
    <s v="theater/musical"/>
    <n v="2.9999999999999997E-4"/>
    <n v="1"/>
    <x v="1"/>
    <x v="35"/>
    <x v="3630"/>
    <d v="2014-11-29T21:19:50"/>
  </r>
  <r>
    <x v="2"/>
    <x v="0"/>
    <s v="USD"/>
    <n v="1411444740"/>
    <n v="1409335497"/>
    <b v="0"/>
    <n v="59"/>
    <b v="0"/>
    <s v="theater/musical"/>
    <n v="0.51019999999999999"/>
    <n v="147.88"/>
    <x v="1"/>
    <x v="35"/>
    <x v="3631"/>
    <d v="2014-09-23T03:59:00"/>
  </r>
  <r>
    <x v="2"/>
    <x v="1"/>
    <s v="GBP"/>
    <n v="1416781749"/>
    <n v="1415053749"/>
    <b v="0"/>
    <n v="1"/>
    <b v="0"/>
    <s v="theater/musical"/>
    <n v="0.2"/>
    <n v="100"/>
    <x v="1"/>
    <x v="35"/>
    <x v="3632"/>
    <d v="2014-11-23T22:29:09"/>
  </r>
  <r>
    <x v="2"/>
    <x v="0"/>
    <s v="USD"/>
    <n v="1479517200"/>
    <n v="1475765867"/>
    <b v="0"/>
    <n v="31"/>
    <b v="0"/>
    <s v="theater/musical"/>
    <n v="0.35239999999999999"/>
    <n v="56.84"/>
    <x v="1"/>
    <x v="35"/>
    <x v="3633"/>
    <d v="2016-11-19T01:00:00"/>
  </r>
  <r>
    <x v="2"/>
    <x v="5"/>
    <s v="CAD"/>
    <n v="1484366340"/>
    <n v="1480219174"/>
    <b v="0"/>
    <n v="18"/>
    <b v="0"/>
    <s v="theater/musical"/>
    <n v="4.2500000000000003E-2"/>
    <n v="176.94"/>
    <x v="1"/>
    <x v="35"/>
    <x v="3634"/>
    <d v="2017-01-14T03:59:00"/>
  </r>
  <r>
    <x v="2"/>
    <x v="0"/>
    <s v="USD"/>
    <n v="1461186676"/>
    <n v="1458594676"/>
    <b v="0"/>
    <n v="10"/>
    <b v="0"/>
    <s v="theater/musical"/>
    <n v="0.36459999999999998"/>
    <n v="127.6"/>
    <x v="1"/>
    <x v="35"/>
    <x v="3635"/>
    <d v="2016-04-20T21:11:16"/>
  </r>
  <r>
    <x v="2"/>
    <x v="0"/>
    <s v="USD"/>
    <n v="1442248829"/>
    <n v="1439224829"/>
    <b v="0"/>
    <n v="0"/>
    <b v="0"/>
    <s v="theater/musical"/>
    <n v="0"/>
    <n v="0"/>
    <x v="1"/>
    <x v="35"/>
    <x v="3636"/>
    <d v="2015-09-14T16:40:29"/>
  </r>
  <r>
    <x v="2"/>
    <x v="0"/>
    <s v="USD"/>
    <n v="1420130935"/>
    <n v="1417538935"/>
    <b v="0"/>
    <n v="14"/>
    <b v="0"/>
    <s v="theater/musical"/>
    <n v="0.30869999999999997"/>
    <n v="66.14"/>
    <x v="1"/>
    <x v="35"/>
    <x v="3637"/>
    <d v="2015-01-01T16:48:55"/>
  </r>
  <r>
    <x v="2"/>
    <x v="5"/>
    <s v="CAD"/>
    <n v="1429456132"/>
    <n v="1424275732"/>
    <b v="0"/>
    <n v="2"/>
    <b v="0"/>
    <s v="theater/musical"/>
    <n v="6.5500000000000003E-2"/>
    <n v="108"/>
    <x v="1"/>
    <x v="35"/>
    <x v="3638"/>
    <d v="2015-04-19T15:08:52"/>
  </r>
  <r>
    <x v="2"/>
    <x v="0"/>
    <s v="USD"/>
    <n v="1475853060"/>
    <n v="1470672906"/>
    <b v="0"/>
    <n v="1"/>
    <b v="0"/>
    <s v="theater/musical"/>
    <n v="0"/>
    <n v="1"/>
    <x v="1"/>
    <x v="35"/>
    <x v="3639"/>
    <d v="2016-10-07T15:11:00"/>
  </r>
  <r>
    <x v="2"/>
    <x v="0"/>
    <s v="USD"/>
    <n v="1431283530"/>
    <n v="1428691530"/>
    <b v="0"/>
    <n v="3"/>
    <b v="0"/>
    <s v="theater/musical"/>
    <n v="5.5E-2"/>
    <n v="18.329999999999998"/>
    <x v="1"/>
    <x v="35"/>
    <x v="3640"/>
    <d v="2015-05-10T18:45:30"/>
  </r>
  <r>
    <x v="2"/>
    <x v="0"/>
    <s v="USD"/>
    <n v="1412485200"/>
    <n v="1410966179"/>
    <b v="0"/>
    <n v="0"/>
    <b v="0"/>
    <s v="theater/musical"/>
    <n v="0"/>
    <n v="0"/>
    <x v="1"/>
    <x v="35"/>
    <x v="3641"/>
    <d v="2014-10-05T05:00:00"/>
  </r>
  <r>
    <x v="2"/>
    <x v="12"/>
    <s v="EUR"/>
    <n v="1448902800"/>
    <n v="1445369727"/>
    <b v="0"/>
    <n v="2"/>
    <b v="0"/>
    <s v="theater/musical"/>
    <n v="2.1399999999999999E-2"/>
    <n v="7.5"/>
    <x v="1"/>
    <x v="35"/>
    <x v="3642"/>
    <d v="2015-11-30T17:00:00"/>
  </r>
  <r>
    <x v="2"/>
    <x v="0"/>
    <s v="USD"/>
    <n v="1447734439"/>
    <n v="1444274839"/>
    <b v="0"/>
    <n v="0"/>
    <b v="0"/>
    <s v="theater/musical"/>
    <n v="0"/>
    <n v="0"/>
    <x v="1"/>
    <x v="35"/>
    <x v="3643"/>
    <d v="2015-11-17T04:27:19"/>
  </r>
  <r>
    <x v="2"/>
    <x v="0"/>
    <s v="USD"/>
    <n v="1457413140"/>
    <n v="1454996887"/>
    <b v="0"/>
    <n v="12"/>
    <b v="0"/>
    <s v="theater/musical"/>
    <n v="0.16420000000000001"/>
    <n v="68.42"/>
    <x v="1"/>
    <x v="35"/>
    <x v="3644"/>
    <d v="2016-03-08T04:59:00"/>
  </r>
  <r>
    <x v="2"/>
    <x v="5"/>
    <s v="CAD"/>
    <n v="1479773838"/>
    <n v="1477178238"/>
    <b v="0"/>
    <n v="1"/>
    <b v="0"/>
    <s v="theater/musical"/>
    <n v="1E-3"/>
    <n v="1"/>
    <x v="1"/>
    <x v="35"/>
    <x v="3645"/>
    <d v="2016-11-22T00:17:18"/>
  </r>
  <r>
    <x v="2"/>
    <x v="0"/>
    <s v="USD"/>
    <n v="1434497400"/>
    <n v="1431770802"/>
    <b v="0"/>
    <n v="8"/>
    <b v="0"/>
    <s v="theater/musical"/>
    <n v="4.8099999999999997E-2"/>
    <n v="60.13"/>
    <x v="1"/>
    <x v="35"/>
    <x v="3646"/>
    <d v="2015-06-16T23:30:00"/>
  </r>
  <r>
    <x v="2"/>
    <x v="1"/>
    <s v="GBP"/>
    <n v="1475258327"/>
    <n v="1471370327"/>
    <b v="0"/>
    <n v="2"/>
    <b v="0"/>
    <s v="theater/musical"/>
    <n v="0.06"/>
    <n v="15"/>
    <x v="1"/>
    <x v="35"/>
    <x v="3647"/>
    <d v="2016-09-30T17:58:47"/>
  </r>
  <r>
    <x v="0"/>
    <x v="0"/>
    <s v="USD"/>
    <n v="1412492445"/>
    <n v="1409900445"/>
    <b v="0"/>
    <n v="73"/>
    <b v="1"/>
    <s v="theater/plays"/>
    <n v="1.0038"/>
    <n v="550.04"/>
    <x v="1"/>
    <x v="6"/>
    <x v="3648"/>
    <d v="2014-10-05T07:00:45"/>
  </r>
  <r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x v="0"/>
    <x v="1"/>
    <s v="GBP"/>
    <n v="1454412584"/>
    <n v="1452598184"/>
    <b v="0"/>
    <n v="17"/>
    <b v="1"/>
    <s v="theater/plays"/>
    <n v="1"/>
    <n v="29.41"/>
    <x v="1"/>
    <x v="6"/>
    <x v="3650"/>
    <d v="2016-02-02T11:29:44"/>
  </r>
  <r>
    <x v="0"/>
    <x v="0"/>
    <s v="USD"/>
    <n v="1407686340"/>
    <n v="1404833442"/>
    <b v="0"/>
    <n v="9"/>
    <b v="1"/>
    <s v="theater/plays"/>
    <n v="1.04"/>
    <n v="57.78"/>
    <x v="1"/>
    <x v="6"/>
    <x v="3651"/>
    <d v="2014-08-10T15:59:00"/>
  </r>
  <r>
    <x v="0"/>
    <x v="5"/>
    <s v="CAD"/>
    <n v="1472097540"/>
    <n v="1471188502"/>
    <b v="0"/>
    <n v="17"/>
    <b v="1"/>
    <s v="theater/plays"/>
    <n v="2.5066999999999999"/>
    <n v="44.24"/>
    <x v="1"/>
    <x v="6"/>
    <x v="3652"/>
    <d v="2016-08-25T03:59:00"/>
  </r>
  <r>
    <x v="0"/>
    <x v="1"/>
    <s v="GBP"/>
    <n v="1438764207"/>
    <n v="1436172207"/>
    <b v="0"/>
    <n v="33"/>
    <b v="1"/>
    <s v="theater/plays"/>
    <n v="1.0049999999999999"/>
    <n v="60.91"/>
    <x v="1"/>
    <x v="6"/>
    <x v="3653"/>
    <d v="2015-08-05T08:43:27"/>
  </r>
  <r>
    <x v="0"/>
    <x v="1"/>
    <s v="GBP"/>
    <n v="1459702800"/>
    <n v="1457690386"/>
    <b v="0"/>
    <n v="38"/>
    <b v="1"/>
    <s v="theater/plays"/>
    <n v="1.744"/>
    <n v="68.84"/>
    <x v="1"/>
    <x v="6"/>
    <x v="3654"/>
    <d v="2016-04-03T17:00:00"/>
  </r>
  <r>
    <x v="0"/>
    <x v="0"/>
    <s v="USD"/>
    <n v="1437202740"/>
    <n v="1434654998"/>
    <b v="0"/>
    <n v="79"/>
    <b v="1"/>
    <s v="theater/plays"/>
    <n v="1.1626000000000001"/>
    <n v="73.58"/>
    <x v="1"/>
    <x v="6"/>
    <x v="3655"/>
    <d v="2015-07-18T06:59:00"/>
  </r>
  <r>
    <x v="0"/>
    <x v="16"/>
    <s v="CHF"/>
    <n v="1485989940"/>
    <n v="1483393836"/>
    <b v="0"/>
    <n v="46"/>
    <b v="1"/>
    <s v="theater/plays"/>
    <n v="1.0582"/>
    <n v="115.02"/>
    <x v="1"/>
    <x v="6"/>
    <x v="3656"/>
    <d v="2017-02-01T22:59:00"/>
  </r>
  <r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x v="0"/>
    <x v="0"/>
    <s v="USD"/>
    <n v="1404273540"/>
    <n v="1400272580"/>
    <b v="0"/>
    <n v="20"/>
    <b v="1"/>
    <s v="theater/plays"/>
    <n v="1.0066999999999999"/>
    <n v="75.5"/>
    <x v="1"/>
    <x v="6"/>
    <x v="3658"/>
    <d v="2014-07-02T03:59:00"/>
  </r>
  <r>
    <x v="0"/>
    <x v="0"/>
    <s v="USD"/>
    <n v="1426775940"/>
    <n v="1424414350"/>
    <b v="0"/>
    <n v="13"/>
    <b v="1"/>
    <s v="theater/plays"/>
    <n v="1.0203"/>
    <n v="235.46"/>
    <x v="1"/>
    <x v="6"/>
    <x v="3659"/>
    <d v="2015-03-19T14:39:00"/>
  </r>
  <r>
    <x v="0"/>
    <x v="1"/>
    <s v="GBP"/>
    <n v="1419368925"/>
    <n v="1417208925"/>
    <b v="0"/>
    <n v="22"/>
    <b v="1"/>
    <s v="theater/plays"/>
    <n v="1"/>
    <n v="11.36"/>
    <x v="1"/>
    <x v="6"/>
    <x v="3660"/>
    <d v="2014-12-23T21:08:45"/>
  </r>
  <r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x v="0"/>
    <x v="5"/>
    <s v="CAD"/>
    <n v="1427775414"/>
    <n v="1425187014"/>
    <b v="0"/>
    <n v="40"/>
    <b v="1"/>
    <s v="theater/plays"/>
    <n v="1.0143"/>
    <n v="202.85"/>
    <x v="1"/>
    <x v="6"/>
    <x v="3662"/>
    <d v="2015-03-31T04:16:54"/>
  </r>
  <r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x v="0"/>
    <x v="0"/>
    <s v="USD"/>
    <n v="1466056689"/>
    <n v="1464847089"/>
    <b v="0"/>
    <n v="19"/>
    <b v="1"/>
    <s v="theater/plays"/>
    <n v="1.0938000000000001"/>
    <n v="46.05"/>
    <x v="1"/>
    <x v="6"/>
    <x v="3664"/>
    <d v="2016-06-16T05:58:09"/>
  </r>
  <r>
    <x v="0"/>
    <x v="6"/>
    <s v="EUR"/>
    <n v="1446062040"/>
    <n v="1445109822"/>
    <b v="0"/>
    <n v="14"/>
    <b v="1"/>
    <s v="theater/plays"/>
    <n v="1.1516"/>
    <n v="51"/>
    <x v="1"/>
    <x v="6"/>
    <x v="3665"/>
    <d v="2015-10-28T19:54:00"/>
  </r>
  <r>
    <x v="0"/>
    <x v="0"/>
    <s v="USD"/>
    <n v="1406185200"/>
    <n v="1404337382"/>
    <b v="0"/>
    <n v="38"/>
    <b v="1"/>
    <s v="theater/plays"/>
    <n v="1"/>
    <n v="31.58"/>
    <x v="1"/>
    <x v="6"/>
    <x v="3666"/>
    <d v="2014-07-24T07:00:00"/>
  </r>
  <r>
    <x v="0"/>
    <x v="1"/>
    <s v="GBP"/>
    <n v="1437261419"/>
    <n v="1434669419"/>
    <b v="0"/>
    <n v="58"/>
    <b v="1"/>
    <s v="theater/plays"/>
    <n v="1.0317000000000001"/>
    <n v="53.36"/>
    <x v="1"/>
    <x v="6"/>
    <x v="3667"/>
    <d v="2015-07-18T23:16:59"/>
  </r>
  <r>
    <x v="0"/>
    <x v="0"/>
    <s v="USD"/>
    <n v="1437676380"/>
    <n v="1435670452"/>
    <b v="0"/>
    <n v="28"/>
    <b v="1"/>
    <s v="theater/plays"/>
    <n v="1.0349999999999999"/>
    <n v="36.96"/>
    <x v="1"/>
    <x v="6"/>
    <x v="3668"/>
    <d v="2015-07-23T18:33:00"/>
  </r>
  <r>
    <x v="0"/>
    <x v="1"/>
    <s v="GBP"/>
    <n v="1434039137"/>
    <n v="1431447137"/>
    <b v="0"/>
    <n v="17"/>
    <b v="1"/>
    <s v="theater/plays"/>
    <n v="1.3819999999999999"/>
    <n v="81.290000000000006"/>
    <x v="1"/>
    <x v="6"/>
    <x v="3669"/>
    <d v="2015-06-11T16:12:17"/>
  </r>
  <r>
    <x v="0"/>
    <x v="1"/>
    <s v="GBP"/>
    <n v="1433113200"/>
    <n v="1431951611"/>
    <b v="0"/>
    <n v="12"/>
    <b v="1"/>
    <s v="theater/plays"/>
    <n v="1.0954999999999999"/>
    <n v="20.079999999999998"/>
    <x v="1"/>
    <x v="6"/>
    <x v="3670"/>
    <d v="2015-05-31T23:00:00"/>
  </r>
  <r>
    <x v="0"/>
    <x v="0"/>
    <s v="USD"/>
    <n v="1405915140"/>
    <n v="1404140667"/>
    <b v="0"/>
    <n v="40"/>
    <b v="1"/>
    <s v="theater/plays"/>
    <n v="1.0085999999999999"/>
    <n v="88.25"/>
    <x v="1"/>
    <x v="6"/>
    <x v="3671"/>
    <d v="2014-07-21T03:59:00"/>
  </r>
  <r>
    <x v="0"/>
    <x v="1"/>
    <s v="GBP"/>
    <n v="1411771384"/>
    <n v="1409179384"/>
    <b v="0"/>
    <n v="57"/>
    <b v="1"/>
    <s v="theater/plays"/>
    <n v="1.0153000000000001"/>
    <n v="53.44"/>
    <x v="1"/>
    <x v="6"/>
    <x v="3672"/>
    <d v="2014-09-26T22:43:04"/>
  </r>
  <r>
    <x v="0"/>
    <x v="1"/>
    <s v="GBP"/>
    <n v="1415191920"/>
    <n v="1412233497"/>
    <b v="0"/>
    <n v="114"/>
    <b v="1"/>
    <s v="theater/plays"/>
    <n v="1.1363000000000001"/>
    <n v="39.869999999999997"/>
    <x v="1"/>
    <x v="6"/>
    <x v="3673"/>
    <d v="2014-11-05T12:52:00"/>
  </r>
  <r>
    <x v="0"/>
    <x v="12"/>
    <s v="EUR"/>
    <n v="1472936229"/>
    <n v="1467752229"/>
    <b v="0"/>
    <n v="31"/>
    <b v="1"/>
    <s v="theater/plays"/>
    <n v="1"/>
    <n v="145.16"/>
    <x v="1"/>
    <x v="6"/>
    <x v="3674"/>
    <d v="2016-09-03T20:57:09"/>
  </r>
  <r>
    <x v="0"/>
    <x v="1"/>
    <s v="GBP"/>
    <n v="1463353200"/>
    <n v="1462285182"/>
    <b v="0"/>
    <n v="3"/>
    <b v="1"/>
    <s v="theater/plays"/>
    <n v="1.4"/>
    <n v="23.33"/>
    <x v="1"/>
    <x v="6"/>
    <x v="3675"/>
    <d v="2016-05-15T23:00:00"/>
  </r>
  <r>
    <x v="0"/>
    <x v="0"/>
    <s v="USD"/>
    <n v="1410550484"/>
    <n v="1408995284"/>
    <b v="0"/>
    <n v="16"/>
    <b v="1"/>
    <s v="theater/plays"/>
    <n v="1.2875000000000001"/>
    <n v="64.38"/>
    <x v="1"/>
    <x v="6"/>
    <x v="3676"/>
    <d v="2014-09-12T19:34:44"/>
  </r>
  <r>
    <x v="0"/>
    <x v="0"/>
    <s v="USD"/>
    <n v="1404359940"/>
    <n v="1402580818"/>
    <b v="0"/>
    <n v="199"/>
    <b v="1"/>
    <s v="theater/plays"/>
    <n v="1.0289999999999999"/>
    <n v="62.05"/>
    <x v="1"/>
    <x v="6"/>
    <x v="3677"/>
    <d v="2014-07-03T03:59:00"/>
  </r>
  <r>
    <x v="0"/>
    <x v="1"/>
    <s v="GBP"/>
    <n v="1433076298"/>
    <n v="1430052298"/>
    <b v="0"/>
    <n v="31"/>
    <b v="1"/>
    <s v="theater/plays"/>
    <n v="1.0249999999999999"/>
    <n v="66.13"/>
    <x v="1"/>
    <x v="6"/>
    <x v="3678"/>
    <d v="2015-05-31T12:44:58"/>
  </r>
  <r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x v="0"/>
    <x v="0"/>
    <s v="USD"/>
    <n v="1475664834"/>
    <n v="1473850434"/>
    <b v="0"/>
    <n v="34"/>
    <b v="1"/>
    <s v="theater/plays"/>
    <n v="1.1276999999999999"/>
    <n v="99.5"/>
    <x v="1"/>
    <x v="6"/>
    <x v="3680"/>
    <d v="2016-10-05T10:53:54"/>
  </r>
  <r>
    <x v="0"/>
    <x v="0"/>
    <s v="USD"/>
    <n v="1452872290"/>
    <n v="1452008290"/>
    <b v="0"/>
    <n v="18"/>
    <b v="1"/>
    <s v="theater/plays"/>
    <n v="1.119"/>
    <n v="62.17"/>
    <x v="1"/>
    <x v="6"/>
    <x v="3681"/>
    <d v="2016-01-15T15:38:10"/>
  </r>
  <r>
    <x v="0"/>
    <x v="0"/>
    <s v="USD"/>
    <n v="1402901940"/>
    <n v="1399998418"/>
    <b v="0"/>
    <n v="67"/>
    <b v="1"/>
    <s v="theater/plays"/>
    <n v="1.3919999999999999"/>
    <n v="62.33"/>
    <x v="1"/>
    <x v="6"/>
    <x v="3682"/>
    <d v="2014-06-16T06:59:00"/>
  </r>
  <r>
    <x v="0"/>
    <x v="0"/>
    <s v="USD"/>
    <n v="1476931696"/>
    <n v="1474339696"/>
    <b v="0"/>
    <n v="66"/>
    <b v="1"/>
    <s v="theater/plays"/>
    <n v="1.1086"/>
    <n v="58.79"/>
    <x v="1"/>
    <x v="6"/>
    <x v="3683"/>
    <d v="2016-10-20T02:48:16"/>
  </r>
  <r>
    <x v="0"/>
    <x v="0"/>
    <s v="USD"/>
    <n v="1441167586"/>
    <n v="1438575586"/>
    <b v="0"/>
    <n v="23"/>
    <b v="1"/>
    <s v="theater/plays"/>
    <n v="1.3907"/>
    <n v="45.35"/>
    <x v="1"/>
    <x v="6"/>
    <x v="3684"/>
    <d v="2015-09-02T04:19:46"/>
  </r>
  <r>
    <x v="0"/>
    <x v="0"/>
    <s v="USD"/>
    <n v="1400533200"/>
    <n v="1398348859"/>
    <b v="0"/>
    <n v="126"/>
    <b v="1"/>
    <s v="theater/plays"/>
    <n v="1.0569999999999999"/>
    <n v="41.94"/>
    <x v="1"/>
    <x v="6"/>
    <x v="3685"/>
    <d v="2014-05-19T21:00:00"/>
  </r>
  <r>
    <x v="0"/>
    <x v="0"/>
    <s v="USD"/>
    <n v="1440820740"/>
    <n v="1439567660"/>
    <b v="0"/>
    <n v="6"/>
    <b v="1"/>
    <s v="theater/plays"/>
    <n v="1.0143"/>
    <n v="59.17"/>
    <x v="1"/>
    <x v="6"/>
    <x v="3686"/>
    <d v="2015-08-29T03:59:00"/>
  </r>
  <r>
    <x v="0"/>
    <x v="0"/>
    <s v="USD"/>
    <n v="1403846055"/>
    <n v="1401254055"/>
    <b v="0"/>
    <n v="25"/>
    <b v="1"/>
    <s v="theater/plays"/>
    <n v="1.0024999999999999"/>
    <n v="200.49"/>
    <x v="1"/>
    <x v="6"/>
    <x v="3687"/>
    <d v="2014-06-27T05:14:15"/>
  </r>
  <r>
    <x v="0"/>
    <x v="1"/>
    <s v="GBP"/>
    <n v="1407524004"/>
    <n v="1404932004"/>
    <b v="0"/>
    <n v="39"/>
    <b v="1"/>
    <s v="theater/plays"/>
    <n v="1.0916999999999999"/>
    <n v="83.97"/>
    <x v="1"/>
    <x v="6"/>
    <x v="3688"/>
    <d v="2014-08-08T18:53:24"/>
  </r>
  <r>
    <x v="0"/>
    <x v="0"/>
    <s v="USD"/>
    <n v="1434925500"/>
    <n v="1432410639"/>
    <b v="0"/>
    <n v="62"/>
    <b v="1"/>
    <s v="theater/plays"/>
    <n v="1.1833"/>
    <n v="57.26"/>
    <x v="1"/>
    <x v="6"/>
    <x v="3689"/>
    <d v="2015-06-21T22:25:00"/>
  </r>
  <r>
    <x v="0"/>
    <x v="0"/>
    <s v="USD"/>
    <n v="1417101683"/>
    <n v="1414506083"/>
    <b v="0"/>
    <n v="31"/>
    <b v="1"/>
    <s v="theater/plays"/>
    <n v="1.2"/>
    <n v="58.06"/>
    <x v="1"/>
    <x v="6"/>
    <x v="3690"/>
    <d v="2014-11-27T15:21:23"/>
  </r>
  <r>
    <x v="0"/>
    <x v="0"/>
    <s v="USD"/>
    <n v="1425272340"/>
    <n v="1421426929"/>
    <b v="0"/>
    <n v="274"/>
    <b v="1"/>
    <s v="theater/plays"/>
    <n v="1.2796000000000001"/>
    <n v="186.8"/>
    <x v="1"/>
    <x v="6"/>
    <x v="3691"/>
    <d v="2015-03-02T04:59:00"/>
  </r>
  <r>
    <x v="0"/>
    <x v="0"/>
    <s v="USD"/>
    <n v="1411084800"/>
    <n v="1410304179"/>
    <b v="0"/>
    <n v="17"/>
    <b v="1"/>
    <s v="theater/plays"/>
    <n v="1.26"/>
    <n v="74.12"/>
    <x v="1"/>
    <x v="6"/>
    <x v="3692"/>
    <d v="2014-09-19T00:00:00"/>
  </r>
  <r>
    <x v="0"/>
    <x v="1"/>
    <s v="GBP"/>
    <n v="1448922600"/>
    <n v="1446352529"/>
    <b v="0"/>
    <n v="14"/>
    <b v="1"/>
    <s v="theater/plays"/>
    <n v="1.2912999999999999"/>
    <n v="30.71"/>
    <x v="1"/>
    <x v="6"/>
    <x v="3693"/>
    <d v="2015-11-30T22:30:00"/>
  </r>
  <r>
    <x v="0"/>
    <x v="0"/>
    <s v="USD"/>
    <n v="1465178400"/>
    <n v="1461985967"/>
    <b v="0"/>
    <n v="60"/>
    <b v="1"/>
    <s v="theater/plays"/>
    <n v="1.0743"/>
    <n v="62.67"/>
    <x v="1"/>
    <x v="6"/>
    <x v="3694"/>
    <d v="2016-06-06T02:00:00"/>
  </r>
  <r>
    <x v="0"/>
    <x v="0"/>
    <s v="USD"/>
    <n v="1421009610"/>
    <n v="1419281610"/>
    <b v="0"/>
    <n v="33"/>
    <b v="1"/>
    <s v="theater/plays"/>
    <n v="1.0013000000000001"/>
    <n v="121.36"/>
    <x v="1"/>
    <x v="6"/>
    <x v="3695"/>
    <d v="2015-01-11T20:53:30"/>
  </r>
  <r>
    <x v="0"/>
    <x v="1"/>
    <s v="GBP"/>
    <n v="1423838916"/>
    <n v="1418654916"/>
    <b v="0"/>
    <n v="78"/>
    <b v="1"/>
    <s v="theater/plays"/>
    <n v="1.55"/>
    <n v="39.74"/>
    <x v="1"/>
    <x v="6"/>
    <x v="3696"/>
    <d v="2015-02-13T14:48:36"/>
  </r>
  <r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x v="0"/>
    <x v="0"/>
    <s v="USD"/>
    <n v="1456946487"/>
    <n v="1454354487"/>
    <b v="0"/>
    <n v="136"/>
    <b v="1"/>
    <s v="theater/plays"/>
    <n v="1.1052"/>
    <n v="40.630000000000003"/>
    <x v="1"/>
    <x v="6"/>
    <x v="3698"/>
    <d v="2016-03-02T19:21:27"/>
  </r>
  <r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x v="0"/>
    <x v="0"/>
    <s v="USD"/>
    <n v="1412092800"/>
    <n v="1409493800"/>
    <b v="0"/>
    <n v="18"/>
    <b v="1"/>
    <s v="theater/plays"/>
    <n v="1.212"/>
    <n v="33.67"/>
    <x v="1"/>
    <x v="6"/>
    <x v="3700"/>
    <d v="2014-09-30T16:00:00"/>
  </r>
  <r>
    <x v="0"/>
    <x v="1"/>
    <s v="GBP"/>
    <n v="1433422793"/>
    <n v="1430830793"/>
    <b v="0"/>
    <n v="39"/>
    <b v="1"/>
    <s v="theater/plays"/>
    <n v="1.0033000000000001"/>
    <n v="38.590000000000003"/>
    <x v="1"/>
    <x v="6"/>
    <x v="3701"/>
    <d v="2015-06-04T12:59:53"/>
  </r>
  <r>
    <x v="0"/>
    <x v="1"/>
    <s v="GBP"/>
    <n v="1468191540"/>
    <n v="1464958484"/>
    <b v="0"/>
    <n v="21"/>
    <b v="1"/>
    <s v="theater/plays"/>
    <n v="1.0916999999999999"/>
    <n v="155.94999999999999"/>
    <x v="1"/>
    <x v="6"/>
    <x v="3702"/>
    <d v="2016-07-10T22:59:00"/>
  </r>
  <r>
    <x v="0"/>
    <x v="0"/>
    <s v="USD"/>
    <n v="1471071540"/>
    <n v="1467720388"/>
    <b v="0"/>
    <n v="30"/>
    <b v="1"/>
    <s v="theater/plays"/>
    <n v="1.2343"/>
    <n v="43.2"/>
    <x v="1"/>
    <x v="6"/>
    <x v="3703"/>
    <d v="2016-08-13T06:59:00"/>
  </r>
  <r>
    <x v="0"/>
    <x v="1"/>
    <s v="GBP"/>
    <n v="1464712394"/>
    <n v="1459528394"/>
    <b v="0"/>
    <n v="27"/>
    <b v="1"/>
    <s v="theater/plays"/>
    <n v="1.3633999999999999"/>
    <n v="15.15"/>
    <x v="1"/>
    <x v="6"/>
    <x v="3704"/>
    <d v="2016-05-31T16:33:14"/>
  </r>
  <r>
    <x v="0"/>
    <x v="0"/>
    <s v="USD"/>
    <n v="1403546400"/>
    <n v="1401714114"/>
    <b v="0"/>
    <n v="35"/>
    <b v="1"/>
    <s v="theater/plays"/>
    <n v="1.0347"/>
    <n v="83.57"/>
    <x v="1"/>
    <x v="6"/>
    <x v="3705"/>
    <d v="2014-06-23T18:00:00"/>
  </r>
  <r>
    <x v="0"/>
    <x v="0"/>
    <s v="USD"/>
    <n v="1410558949"/>
    <n v="1409262949"/>
    <b v="0"/>
    <n v="13"/>
    <b v="1"/>
    <s v="theater/plays"/>
    <n v="1.2133"/>
    <n v="140"/>
    <x v="1"/>
    <x v="6"/>
    <x v="3706"/>
    <d v="2014-09-12T21:55:49"/>
  </r>
  <r>
    <x v="0"/>
    <x v="0"/>
    <s v="USD"/>
    <n v="1469165160"/>
    <n v="1467335378"/>
    <b v="0"/>
    <n v="23"/>
    <b v="1"/>
    <s v="theater/plays"/>
    <n v="1.86"/>
    <n v="80.87"/>
    <x v="1"/>
    <x v="6"/>
    <x v="3707"/>
    <d v="2016-07-22T05:26:00"/>
  </r>
  <r>
    <x v="0"/>
    <x v="0"/>
    <s v="USD"/>
    <n v="1404444286"/>
    <n v="1403234686"/>
    <b v="0"/>
    <n v="39"/>
    <b v="1"/>
    <s v="theater/plays"/>
    <n v="3"/>
    <n v="53.85"/>
    <x v="1"/>
    <x v="6"/>
    <x v="3708"/>
    <d v="2014-07-04T03:24:46"/>
  </r>
  <r>
    <x v="0"/>
    <x v="1"/>
    <s v="GBP"/>
    <n v="1403715546"/>
    <n v="1401123546"/>
    <b v="0"/>
    <n v="35"/>
    <b v="1"/>
    <s v="theater/plays"/>
    <n v="1.0825"/>
    <n v="30.93"/>
    <x v="1"/>
    <x v="6"/>
    <x v="3709"/>
    <d v="2014-06-25T16:59:06"/>
  </r>
  <r>
    <x v="0"/>
    <x v="0"/>
    <s v="USD"/>
    <n v="1428068988"/>
    <n v="1425908988"/>
    <b v="0"/>
    <n v="27"/>
    <b v="1"/>
    <s v="theater/plays"/>
    <n v="1.4115"/>
    <n v="67.959999999999994"/>
    <x v="1"/>
    <x v="6"/>
    <x v="3710"/>
    <d v="2015-04-03T13:49:48"/>
  </r>
  <r>
    <x v="0"/>
    <x v="0"/>
    <s v="USD"/>
    <n v="1402848000"/>
    <n v="1400606573"/>
    <b v="0"/>
    <n v="21"/>
    <b v="1"/>
    <s v="theater/plays"/>
    <n v="1.1399999999999999"/>
    <n v="27.14"/>
    <x v="1"/>
    <x v="6"/>
    <x v="3711"/>
    <d v="2014-06-15T16:00:00"/>
  </r>
  <r>
    <x v="0"/>
    <x v="0"/>
    <s v="USD"/>
    <n v="1433055540"/>
    <n v="1431230867"/>
    <b v="0"/>
    <n v="104"/>
    <b v="1"/>
    <s v="theater/plays"/>
    <n v="1.5373000000000001"/>
    <n v="110.87"/>
    <x v="1"/>
    <x v="6"/>
    <x v="3712"/>
    <d v="2015-05-31T06:59:00"/>
  </r>
  <r>
    <x v="0"/>
    <x v="0"/>
    <s v="USD"/>
    <n v="1465062166"/>
    <n v="1463334166"/>
    <b v="0"/>
    <n v="19"/>
    <b v="1"/>
    <s v="theater/plays"/>
    <n v="1.0149999999999999"/>
    <n v="106.84"/>
    <x v="1"/>
    <x v="6"/>
    <x v="3713"/>
    <d v="2016-06-04T17:42:46"/>
  </r>
  <r>
    <x v="0"/>
    <x v="0"/>
    <s v="USD"/>
    <n v="1432612740"/>
    <n v="1429881667"/>
    <b v="0"/>
    <n v="97"/>
    <b v="1"/>
    <s v="theater/plays"/>
    <n v="1.0235000000000001"/>
    <n v="105.52"/>
    <x v="1"/>
    <x v="6"/>
    <x v="3714"/>
    <d v="2015-05-26T03:59:00"/>
  </r>
  <r>
    <x v="0"/>
    <x v="1"/>
    <s v="GBP"/>
    <n v="1427806320"/>
    <n v="1422834819"/>
    <b v="0"/>
    <n v="27"/>
    <b v="1"/>
    <s v="theater/plays"/>
    <n v="1.0257000000000001"/>
    <n v="132.96"/>
    <x v="1"/>
    <x v="6"/>
    <x v="3715"/>
    <d v="2015-03-31T12:52:00"/>
  </r>
  <r>
    <x v="0"/>
    <x v="0"/>
    <s v="USD"/>
    <n v="1453411109"/>
    <n v="1450819109"/>
    <b v="0"/>
    <n v="24"/>
    <b v="1"/>
    <s v="theater/plays"/>
    <n v="1.5575000000000001"/>
    <n v="51.92"/>
    <x v="1"/>
    <x v="6"/>
    <x v="3716"/>
    <d v="2016-01-21T21:18:29"/>
  </r>
  <r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x v="0"/>
    <x v="1"/>
    <s v="GBP"/>
    <n v="1425057075"/>
    <n v="1422465075"/>
    <b v="0"/>
    <n v="46"/>
    <b v="1"/>
    <s v="theater/plays"/>
    <n v="2.3940000000000001"/>
    <n v="26.02"/>
    <x v="1"/>
    <x v="6"/>
    <x v="3718"/>
    <d v="2015-02-27T17:11:15"/>
  </r>
  <r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x v="0"/>
    <x v="0"/>
    <s v="USD"/>
    <n v="1435881006"/>
    <n v="1433980206"/>
    <b v="0"/>
    <n v="40"/>
    <b v="1"/>
    <s v="theater/plays"/>
    <n v="1.0451999999999999"/>
    <n v="86.23"/>
    <x v="1"/>
    <x v="6"/>
    <x v="3720"/>
    <d v="2015-07-02T23:50:06"/>
  </r>
  <r>
    <x v="0"/>
    <x v="0"/>
    <s v="USD"/>
    <n v="1415230084"/>
    <n v="1413412084"/>
    <b v="0"/>
    <n v="44"/>
    <b v="1"/>
    <s v="theater/plays"/>
    <n v="1.008"/>
    <n v="114.55"/>
    <x v="1"/>
    <x v="6"/>
    <x v="3721"/>
    <d v="2014-11-05T23:28:04"/>
  </r>
  <r>
    <x v="0"/>
    <x v="5"/>
    <s v="CAD"/>
    <n v="1455231540"/>
    <n v="1452614847"/>
    <b v="0"/>
    <n v="35"/>
    <b v="1"/>
    <s v="theater/plays"/>
    <n v="1.1120000000000001"/>
    <n v="47.66"/>
    <x v="1"/>
    <x v="6"/>
    <x v="3722"/>
    <d v="2016-02-11T22:59:00"/>
  </r>
  <r>
    <x v="0"/>
    <x v="1"/>
    <s v="GBP"/>
    <n v="1417374262"/>
    <n v="1414778662"/>
    <b v="0"/>
    <n v="63"/>
    <b v="1"/>
    <s v="theater/plays"/>
    <n v="1.0204"/>
    <n v="72.89"/>
    <x v="1"/>
    <x v="6"/>
    <x v="3723"/>
    <d v="2014-11-30T19:04:22"/>
  </r>
  <r>
    <x v="0"/>
    <x v="1"/>
    <s v="GBP"/>
    <n v="1462402800"/>
    <n v="1459856860"/>
    <b v="0"/>
    <n v="89"/>
    <b v="1"/>
    <s v="theater/plays"/>
    <n v="1.0255000000000001"/>
    <n v="49.55"/>
    <x v="1"/>
    <x v="6"/>
    <x v="3724"/>
    <d v="2016-05-04T23:00:00"/>
  </r>
  <r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x v="0"/>
    <x v="0"/>
    <s v="USD"/>
    <n v="1461963600"/>
    <n v="1459567371"/>
    <b v="0"/>
    <n v="46"/>
    <b v="1"/>
    <s v="theater/plays"/>
    <n v="3.3871000000000002"/>
    <n v="62.59"/>
    <x v="1"/>
    <x v="6"/>
    <x v="3726"/>
    <d v="2016-04-29T21:00:00"/>
  </r>
  <r>
    <x v="0"/>
    <x v="0"/>
    <s v="USD"/>
    <n v="1476939300"/>
    <n v="1474273294"/>
    <b v="0"/>
    <n v="33"/>
    <b v="1"/>
    <s v="theater/plays"/>
    <n v="1.0075000000000001"/>
    <n v="61.06"/>
    <x v="1"/>
    <x v="6"/>
    <x v="3727"/>
    <d v="2016-10-20T04:55:00"/>
  </r>
  <r>
    <x v="2"/>
    <x v="0"/>
    <s v="USD"/>
    <n v="1439957176"/>
    <n v="1437365176"/>
    <b v="0"/>
    <n v="31"/>
    <b v="0"/>
    <s v="theater/plays"/>
    <n v="9.3100000000000002E-2"/>
    <n v="60.06"/>
    <x v="1"/>
    <x v="6"/>
    <x v="3728"/>
    <d v="2015-08-19T04:06:16"/>
  </r>
  <r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x v="2"/>
    <x v="0"/>
    <s v="USD"/>
    <n v="1420860180"/>
    <n v="1418234646"/>
    <b v="0"/>
    <n v="12"/>
    <b v="0"/>
    <s v="theater/plays"/>
    <n v="0.11269999999999999"/>
    <n v="51.67"/>
    <x v="1"/>
    <x v="6"/>
    <x v="3731"/>
    <d v="2015-01-10T03:23:00"/>
  </r>
  <r>
    <x v="2"/>
    <x v="9"/>
    <s v="EUR"/>
    <n v="1422100800"/>
    <n v="1416932133"/>
    <b v="0"/>
    <n v="4"/>
    <b v="0"/>
    <s v="theater/plays"/>
    <n v="0.15409999999999999"/>
    <n v="32.75"/>
    <x v="1"/>
    <x v="6"/>
    <x v="3732"/>
    <d v="2015-01-24T12:00:00"/>
  </r>
  <r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x v="2"/>
    <x v="0"/>
    <s v="USD"/>
    <n v="1432589896"/>
    <n v="1427405896"/>
    <b v="0"/>
    <n v="7"/>
    <b v="0"/>
    <s v="theater/plays"/>
    <n v="0.28470000000000001"/>
    <n v="61"/>
    <x v="1"/>
    <x v="6"/>
    <x v="3734"/>
    <d v="2015-05-25T21:38:16"/>
  </r>
  <r>
    <x v="2"/>
    <x v="1"/>
    <s v="GBP"/>
    <n v="1432831089"/>
    <n v="1430239089"/>
    <b v="0"/>
    <n v="2"/>
    <b v="0"/>
    <s v="theater/plays"/>
    <n v="0.1333"/>
    <n v="10"/>
    <x v="1"/>
    <x v="6"/>
    <x v="3735"/>
    <d v="2015-05-28T16:38:09"/>
  </r>
  <r>
    <x v="2"/>
    <x v="1"/>
    <s v="GBP"/>
    <n v="1427133600"/>
    <n v="1423847093"/>
    <b v="0"/>
    <n v="1"/>
    <b v="0"/>
    <s v="theater/plays"/>
    <n v="6.7000000000000002E-3"/>
    <n v="10"/>
    <x v="1"/>
    <x v="6"/>
    <x v="3736"/>
    <d v="2015-03-23T18:00:00"/>
  </r>
  <r>
    <x v="2"/>
    <x v="0"/>
    <s v="USD"/>
    <n v="1447311540"/>
    <n v="1445358903"/>
    <b v="0"/>
    <n v="4"/>
    <b v="0"/>
    <s v="theater/plays"/>
    <n v="0.21429999999999999"/>
    <n v="37.5"/>
    <x v="1"/>
    <x v="6"/>
    <x v="3737"/>
    <d v="2015-11-12T06:59:00"/>
  </r>
  <r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x v="2"/>
    <x v="1"/>
    <s v="GBP"/>
    <n v="1468752468"/>
    <n v="1467024468"/>
    <b v="0"/>
    <n v="8"/>
    <b v="0"/>
    <s v="theater/plays"/>
    <n v="0.20130000000000001"/>
    <n v="100.63"/>
    <x v="1"/>
    <x v="6"/>
    <x v="3739"/>
    <d v="2016-07-17T10:47:48"/>
  </r>
  <r>
    <x v="2"/>
    <x v="0"/>
    <s v="USD"/>
    <n v="1407808438"/>
    <n v="1405217355"/>
    <b v="0"/>
    <n v="14"/>
    <b v="0"/>
    <s v="theater/plays"/>
    <n v="0.17899999999999999"/>
    <n v="25.57"/>
    <x v="1"/>
    <x v="6"/>
    <x v="3740"/>
    <d v="2014-08-12T01:53:58"/>
  </r>
  <r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x v="2"/>
    <x v="0"/>
    <s v="USD"/>
    <n v="1475918439"/>
    <n v="1473326439"/>
    <b v="0"/>
    <n v="1"/>
    <b v="0"/>
    <s v="theater/plays"/>
    <n v="2.3800000000000002E-2"/>
    <n v="202"/>
    <x v="1"/>
    <x v="6"/>
    <x v="3746"/>
    <d v="2016-10-08T09:20:39"/>
  </r>
  <r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x v="0"/>
    <x v="0"/>
    <s v="USD"/>
    <n v="1455602340"/>
    <n v="1453827436"/>
    <b v="0"/>
    <n v="52"/>
    <b v="1"/>
    <s v="theater/musical"/>
    <n v="1.0351999999999999"/>
    <n v="99.54"/>
    <x v="1"/>
    <x v="35"/>
    <x v="3748"/>
    <d v="2016-02-16T05:59:00"/>
  </r>
  <r>
    <x v="0"/>
    <x v="0"/>
    <s v="USD"/>
    <n v="1461902340"/>
    <n v="1459220588"/>
    <b v="0"/>
    <n v="7"/>
    <b v="1"/>
    <s v="theater/musical"/>
    <n v="1.05"/>
    <n v="75"/>
    <x v="1"/>
    <x v="35"/>
    <x v="3749"/>
    <d v="2016-04-29T03:59:00"/>
  </r>
  <r>
    <x v="0"/>
    <x v="0"/>
    <s v="USD"/>
    <n v="1423555140"/>
    <n v="1421105608"/>
    <b v="0"/>
    <n v="28"/>
    <b v="1"/>
    <s v="theater/musical"/>
    <n v="1.0044999999999999"/>
    <n v="215.25"/>
    <x v="1"/>
    <x v="35"/>
    <x v="3750"/>
    <d v="2015-02-10T07:59:00"/>
  </r>
  <r>
    <x v="0"/>
    <x v="0"/>
    <s v="USD"/>
    <n v="1459641073"/>
    <n v="1454460673"/>
    <b v="0"/>
    <n v="11"/>
    <b v="1"/>
    <s v="theater/musical"/>
    <n v="1.3260000000000001"/>
    <n v="120.55"/>
    <x v="1"/>
    <x v="35"/>
    <x v="3751"/>
    <d v="2016-04-02T23:51:13"/>
  </r>
  <r>
    <x v="0"/>
    <x v="1"/>
    <s v="GBP"/>
    <n v="1476651600"/>
    <n v="1473189335"/>
    <b v="0"/>
    <n v="15"/>
    <b v="1"/>
    <s v="theater/musical"/>
    <n v="1.1299999999999999"/>
    <n v="37.67"/>
    <x v="1"/>
    <x v="35"/>
    <x v="3752"/>
    <d v="2016-10-16T21:00:00"/>
  </r>
  <r>
    <x v="0"/>
    <x v="0"/>
    <s v="USD"/>
    <n v="1433289600"/>
    <n v="1430768800"/>
    <b v="0"/>
    <n v="30"/>
    <b v="1"/>
    <s v="theater/musical"/>
    <n v="1.0334000000000001"/>
    <n v="172.23"/>
    <x v="1"/>
    <x v="35"/>
    <x v="3753"/>
    <d v="2015-06-03T00:00:00"/>
  </r>
  <r>
    <x v="0"/>
    <x v="0"/>
    <s v="USD"/>
    <n v="1406350740"/>
    <n v="1403125737"/>
    <b v="0"/>
    <n v="27"/>
    <b v="1"/>
    <s v="theater/musical"/>
    <n v="1.2"/>
    <n v="111.11"/>
    <x v="1"/>
    <x v="35"/>
    <x v="3754"/>
    <d v="2014-07-26T04:59:00"/>
  </r>
  <r>
    <x v="0"/>
    <x v="1"/>
    <s v="GBP"/>
    <n v="1460753307"/>
    <n v="1458161307"/>
    <b v="0"/>
    <n v="28"/>
    <b v="1"/>
    <s v="theater/musical"/>
    <n v="1.2964"/>
    <n v="25.46"/>
    <x v="1"/>
    <x v="35"/>
    <x v="3755"/>
    <d v="2016-04-15T20:48:27"/>
  </r>
  <r>
    <x v="0"/>
    <x v="0"/>
    <s v="USD"/>
    <n v="1402515198"/>
    <n v="1399923198"/>
    <b v="0"/>
    <n v="17"/>
    <b v="1"/>
    <s v="theater/musical"/>
    <n v="1.0111000000000001"/>
    <n v="267.64999999999998"/>
    <x v="1"/>
    <x v="35"/>
    <x v="3756"/>
    <d v="2014-06-11T19:33:18"/>
  </r>
  <r>
    <x v="0"/>
    <x v="0"/>
    <s v="USD"/>
    <n v="1417465515"/>
    <n v="1415737515"/>
    <b v="0"/>
    <n v="50"/>
    <b v="1"/>
    <s v="theater/musical"/>
    <n v="1.0851"/>
    <n v="75.959999999999994"/>
    <x v="1"/>
    <x v="35"/>
    <x v="3757"/>
    <d v="2014-12-01T20:25:15"/>
  </r>
  <r>
    <x v="0"/>
    <x v="0"/>
    <s v="USD"/>
    <n v="1400475600"/>
    <n v="1397819938"/>
    <b v="0"/>
    <n v="26"/>
    <b v="1"/>
    <s v="theater/musical"/>
    <n v="1.0233000000000001"/>
    <n v="59.04"/>
    <x v="1"/>
    <x v="35"/>
    <x v="3758"/>
    <d v="2014-05-19T05:00:00"/>
  </r>
  <r>
    <x v="0"/>
    <x v="0"/>
    <s v="USD"/>
    <n v="1440556553"/>
    <n v="1435372553"/>
    <b v="0"/>
    <n v="88"/>
    <b v="1"/>
    <s v="theater/musical"/>
    <n v="1.1024"/>
    <n v="50.11"/>
    <x v="1"/>
    <x v="35"/>
    <x v="3759"/>
    <d v="2015-08-26T02:35:53"/>
  </r>
  <r>
    <x v="0"/>
    <x v="0"/>
    <s v="USD"/>
    <n v="1399293386"/>
    <n v="1397133386"/>
    <b v="0"/>
    <n v="91"/>
    <b v="1"/>
    <s v="theater/musical"/>
    <n v="1.0102"/>
    <n v="55.5"/>
    <x v="1"/>
    <x v="35"/>
    <x v="3760"/>
    <d v="2014-05-05T12:36:26"/>
  </r>
  <r>
    <x v="0"/>
    <x v="1"/>
    <s v="GBP"/>
    <n v="1439247600"/>
    <n v="1434625937"/>
    <b v="0"/>
    <n v="3"/>
    <b v="1"/>
    <s v="theater/musical"/>
    <n v="1"/>
    <n v="166.67"/>
    <x v="1"/>
    <x v="35"/>
    <x v="3761"/>
    <d v="2015-08-10T23:00:00"/>
  </r>
  <r>
    <x v="0"/>
    <x v="1"/>
    <s v="GBP"/>
    <n v="1438543889"/>
    <n v="1436383889"/>
    <b v="0"/>
    <n v="28"/>
    <b v="1"/>
    <s v="theater/musical"/>
    <n v="1.0624"/>
    <n v="47.43"/>
    <x v="1"/>
    <x v="35"/>
    <x v="3762"/>
    <d v="2015-08-02T19:31:29"/>
  </r>
  <r>
    <x v="0"/>
    <x v="0"/>
    <s v="USD"/>
    <n v="1427907626"/>
    <n v="1425319226"/>
    <b v="0"/>
    <n v="77"/>
    <b v="1"/>
    <s v="theater/musical"/>
    <n v="1"/>
    <n v="64.94"/>
    <x v="1"/>
    <x v="35"/>
    <x v="3763"/>
    <d v="2015-04-01T17:00:26"/>
  </r>
  <r>
    <x v="0"/>
    <x v="0"/>
    <s v="USD"/>
    <n v="1464482160"/>
    <n v="1462824832"/>
    <b v="0"/>
    <n v="27"/>
    <b v="1"/>
    <s v="theater/musical"/>
    <n v="1"/>
    <n v="55.56"/>
    <x v="1"/>
    <x v="35"/>
    <x v="3764"/>
    <d v="2016-05-29T00:36:00"/>
  </r>
  <r>
    <x v="0"/>
    <x v="0"/>
    <s v="USD"/>
    <n v="1406745482"/>
    <n v="1404153482"/>
    <b v="0"/>
    <n v="107"/>
    <b v="1"/>
    <s v="theater/musical"/>
    <n v="1.1346000000000001"/>
    <n v="74.22"/>
    <x v="1"/>
    <x v="35"/>
    <x v="3765"/>
    <d v="2014-07-30T18:38:02"/>
  </r>
  <r>
    <x v="0"/>
    <x v="0"/>
    <s v="USD"/>
    <n v="1404360045"/>
    <n v="1401336045"/>
    <b v="0"/>
    <n v="96"/>
    <b v="1"/>
    <s v="theater/musical"/>
    <n v="1.0265"/>
    <n v="106.93"/>
    <x v="1"/>
    <x v="35"/>
    <x v="3766"/>
    <d v="2014-07-03T04:00:45"/>
  </r>
  <r>
    <x v="0"/>
    <x v="0"/>
    <s v="USD"/>
    <n v="1425185940"/>
    <n v="1423960097"/>
    <b v="0"/>
    <n v="56"/>
    <b v="1"/>
    <s v="theater/musical"/>
    <n v="1.1675"/>
    <n v="41.7"/>
    <x v="1"/>
    <x v="35"/>
    <x v="3767"/>
    <d v="2015-03-01T04:59:00"/>
  </r>
  <r>
    <x v="0"/>
    <x v="0"/>
    <s v="USD"/>
    <n v="1402594090"/>
    <n v="1400002090"/>
    <b v="0"/>
    <n v="58"/>
    <b v="1"/>
    <s v="theater/musical"/>
    <n v="1.0765"/>
    <n v="74.239999999999995"/>
    <x v="1"/>
    <x v="35"/>
    <x v="3768"/>
    <d v="2014-06-12T17:28:10"/>
  </r>
  <r>
    <x v="0"/>
    <x v="0"/>
    <s v="USD"/>
    <n v="1460730079"/>
    <n v="1458138079"/>
    <b v="0"/>
    <n v="15"/>
    <b v="1"/>
    <s v="theater/musical"/>
    <n v="1"/>
    <n v="73.33"/>
    <x v="1"/>
    <x v="35"/>
    <x v="3769"/>
    <d v="2016-04-15T14:21:19"/>
  </r>
  <r>
    <x v="0"/>
    <x v="1"/>
    <s v="GBP"/>
    <n v="1434234010"/>
    <n v="1431642010"/>
    <b v="0"/>
    <n v="20"/>
    <b v="1"/>
    <s v="theater/musical"/>
    <n v="1"/>
    <n v="100"/>
    <x v="1"/>
    <x v="35"/>
    <x v="3770"/>
    <d v="2015-06-13T22:20:10"/>
  </r>
  <r>
    <x v="0"/>
    <x v="0"/>
    <s v="USD"/>
    <n v="1463529600"/>
    <n v="1462307652"/>
    <b v="0"/>
    <n v="38"/>
    <b v="1"/>
    <s v="theater/musical"/>
    <n v="1.46"/>
    <n v="38.42"/>
    <x v="1"/>
    <x v="35"/>
    <x v="3771"/>
    <d v="2016-05-18T00:00:00"/>
  </r>
  <r>
    <x v="0"/>
    <x v="0"/>
    <s v="USD"/>
    <n v="1480399200"/>
    <n v="1478616506"/>
    <b v="0"/>
    <n v="33"/>
    <b v="1"/>
    <s v="theater/musical"/>
    <n v="1.1020000000000001"/>
    <n v="166.97"/>
    <x v="1"/>
    <x v="35"/>
    <x v="3772"/>
    <d v="2016-11-29T06:00:00"/>
  </r>
  <r>
    <x v="0"/>
    <x v="0"/>
    <s v="USD"/>
    <n v="1479175680"/>
    <n v="1476317247"/>
    <b v="0"/>
    <n v="57"/>
    <b v="1"/>
    <s v="theater/musical"/>
    <n v="1.0820000000000001"/>
    <n v="94.91"/>
    <x v="1"/>
    <x v="35"/>
    <x v="3773"/>
    <d v="2016-11-15T02:08:00"/>
  </r>
  <r>
    <x v="0"/>
    <x v="5"/>
    <s v="CAD"/>
    <n v="1428606055"/>
    <n v="1427223655"/>
    <b v="0"/>
    <n v="25"/>
    <b v="1"/>
    <s v="theater/musical"/>
    <n v="1"/>
    <n v="100"/>
    <x v="1"/>
    <x v="35"/>
    <x v="3774"/>
    <d v="2015-04-09T19:00:55"/>
  </r>
  <r>
    <x v="0"/>
    <x v="0"/>
    <s v="USD"/>
    <n v="1428552000"/>
    <n v="1426199843"/>
    <b v="0"/>
    <n v="14"/>
    <b v="1"/>
    <s v="theater/musical"/>
    <n v="1.0024999999999999"/>
    <n v="143.21"/>
    <x v="1"/>
    <x v="35"/>
    <x v="3775"/>
    <d v="2015-04-09T04:00:00"/>
  </r>
  <r>
    <x v="0"/>
    <x v="0"/>
    <s v="USD"/>
    <n v="1406854800"/>
    <n v="1403599778"/>
    <b v="0"/>
    <n v="94"/>
    <b v="1"/>
    <s v="theater/musical"/>
    <n v="1.0670999999999999"/>
    <n v="90.82"/>
    <x v="1"/>
    <x v="35"/>
    <x v="3776"/>
    <d v="2014-08-01T01:00:00"/>
  </r>
  <r>
    <x v="0"/>
    <x v="0"/>
    <s v="USD"/>
    <n v="1411790400"/>
    <n v="1409884821"/>
    <b v="0"/>
    <n v="59"/>
    <b v="1"/>
    <s v="theater/musical"/>
    <n v="1.4319999999999999"/>
    <n v="48.54"/>
    <x v="1"/>
    <x v="35"/>
    <x v="3777"/>
    <d v="2014-09-27T04:00:00"/>
  </r>
  <r>
    <x v="0"/>
    <x v="0"/>
    <s v="USD"/>
    <n v="1423942780"/>
    <n v="1418758780"/>
    <b v="0"/>
    <n v="36"/>
    <b v="1"/>
    <s v="theater/musical"/>
    <n v="1.0504"/>
    <n v="70.03"/>
    <x v="1"/>
    <x v="35"/>
    <x v="3778"/>
    <d v="2015-02-14T19:39:40"/>
  </r>
  <r>
    <x v="0"/>
    <x v="0"/>
    <s v="USD"/>
    <n v="1459010340"/>
    <n v="1456421940"/>
    <b v="0"/>
    <n v="115"/>
    <b v="1"/>
    <s v="theater/musical"/>
    <n v="1.0398000000000001"/>
    <n v="135.63"/>
    <x v="1"/>
    <x v="35"/>
    <x v="3779"/>
    <d v="2016-03-26T16:39:00"/>
  </r>
  <r>
    <x v="0"/>
    <x v="0"/>
    <s v="USD"/>
    <n v="1436817960"/>
    <n v="1433999785"/>
    <b v="0"/>
    <n v="30"/>
    <b v="1"/>
    <s v="theater/musical"/>
    <n v="1.2"/>
    <n v="100"/>
    <x v="1"/>
    <x v="35"/>
    <x v="3780"/>
    <d v="2015-07-13T20:06:00"/>
  </r>
  <r>
    <x v="0"/>
    <x v="0"/>
    <s v="USD"/>
    <n v="1410210685"/>
    <n v="1408050685"/>
    <b v="0"/>
    <n v="52"/>
    <b v="1"/>
    <s v="theater/musical"/>
    <n v="1.0967"/>
    <n v="94.9"/>
    <x v="1"/>
    <x v="35"/>
    <x v="3781"/>
    <d v="2014-09-08T21:11:25"/>
  </r>
  <r>
    <x v="0"/>
    <x v="1"/>
    <s v="GBP"/>
    <n v="1469401200"/>
    <n v="1466887297"/>
    <b v="0"/>
    <n v="27"/>
    <b v="1"/>
    <s v="theater/musical"/>
    <n v="1.0175000000000001"/>
    <n v="75.37"/>
    <x v="1"/>
    <x v="35"/>
    <x v="3782"/>
    <d v="2016-07-24T23:00:00"/>
  </r>
  <r>
    <x v="0"/>
    <x v="0"/>
    <s v="USD"/>
    <n v="1458057600"/>
    <n v="1455938520"/>
    <b v="0"/>
    <n v="24"/>
    <b v="1"/>
    <s v="theater/musical"/>
    <n v="1.2891999999999999"/>
    <n v="64.459999999999994"/>
    <x v="1"/>
    <x v="35"/>
    <x v="3783"/>
    <d v="2016-03-15T16:00:00"/>
  </r>
  <r>
    <x v="0"/>
    <x v="5"/>
    <s v="CAD"/>
    <n v="1468193532"/>
    <n v="1465601532"/>
    <b v="0"/>
    <n v="10"/>
    <b v="1"/>
    <s v="theater/musical"/>
    <n v="1.1499999999999999"/>
    <n v="115"/>
    <x v="1"/>
    <x v="35"/>
    <x v="3784"/>
    <d v="2016-07-10T23:32:12"/>
  </r>
  <r>
    <x v="0"/>
    <x v="1"/>
    <s v="GBP"/>
    <n v="1470132180"/>
    <n v="1467040769"/>
    <b v="0"/>
    <n v="30"/>
    <b v="1"/>
    <s v="theater/musical"/>
    <n v="1.5075000000000001"/>
    <n v="100.5"/>
    <x v="1"/>
    <x v="35"/>
    <x v="3785"/>
    <d v="2016-08-02T10:03:00"/>
  </r>
  <r>
    <x v="0"/>
    <x v="0"/>
    <s v="USD"/>
    <n v="1464310475"/>
    <n v="1461718475"/>
    <b v="0"/>
    <n v="71"/>
    <b v="1"/>
    <s v="theater/musical"/>
    <n v="1.1096999999999999"/>
    <n v="93.77"/>
    <x v="1"/>
    <x v="35"/>
    <x v="3786"/>
    <d v="2016-05-27T00:54:35"/>
  </r>
  <r>
    <x v="0"/>
    <x v="0"/>
    <s v="USD"/>
    <n v="1436587140"/>
    <n v="1434113406"/>
    <b v="0"/>
    <n v="10"/>
    <b v="1"/>
    <s v="theater/musical"/>
    <n v="1.0028999999999999"/>
    <n v="35.1"/>
    <x v="1"/>
    <x v="35"/>
    <x v="3787"/>
    <d v="2015-07-11T03:59:00"/>
  </r>
  <r>
    <x v="2"/>
    <x v="0"/>
    <s v="USD"/>
    <n v="1450887480"/>
    <n v="1448469719"/>
    <b v="0"/>
    <n v="1"/>
    <b v="0"/>
    <s v="theater/musical"/>
    <n v="6.7000000000000002E-3"/>
    <n v="500"/>
    <x v="1"/>
    <x v="35"/>
    <x v="3788"/>
    <d v="2015-12-23T16:18:00"/>
  </r>
  <r>
    <x v="2"/>
    <x v="1"/>
    <s v="GBP"/>
    <n v="1434395418"/>
    <n v="1431630618"/>
    <b v="0"/>
    <n v="4"/>
    <b v="0"/>
    <s v="theater/musical"/>
    <n v="3.27E-2"/>
    <n v="29"/>
    <x v="1"/>
    <x v="35"/>
    <x v="3789"/>
    <d v="2015-06-15T19:10:18"/>
  </r>
  <r>
    <x v="2"/>
    <x v="0"/>
    <s v="USD"/>
    <n v="1479834023"/>
    <n v="1477238423"/>
    <b v="0"/>
    <n v="0"/>
    <b v="0"/>
    <s v="theater/musical"/>
    <n v="0"/>
    <n v="0"/>
    <x v="1"/>
    <x v="35"/>
    <x v="3790"/>
    <d v="2016-11-22T17:00:23"/>
  </r>
  <r>
    <x v="2"/>
    <x v="0"/>
    <s v="USD"/>
    <n v="1404664592"/>
    <n v="1399480592"/>
    <b v="0"/>
    <n v="0"/>
    <b v="0"/>
    <s v="theater/musical"/>
    <n v="0"/>
    <n v="0"/>
    <x v="1"/>
    <x v="35"/>
    <x v="3791"/>
    <d v="2014-07-06T16:36:32"/>
  </r>
  <r>
    <x v="2"/>
    <x v="0"/>
    <s v="USD"/>
    <n v="1436957022"/>
    <n v="1434365022"/>
    <b v="0"/>
    <n v="2"/>
    <b v="0"/>
    <s v="theater/musical"/>
    <n v="2.8E-3"/>
    <n v="17.5"/>
    <x v="1"/>
    <x v="35"/>
    <x v="3792"/>
    <d v="2015-07-15T10:43:42"/>
  </r>
  <r>
    <x v="2"/>
    <x v="0"/>
    <s v="USD"/>
    <n v="1418769129"/>
    <n v="1416954729"/>
    <b v="0"/>
    <n v="24"/>
    <b v="0"/>
    <s v="theater/musical"/>
    <n v="0.59660000000000002"/>
    <n v="174"/>
    <x v="1"/>
    <x v="35"/>
    <x v="3793"/>
    <d v="2014-12-16T22:32:09"/>
  </r>
  <r>
    <x v="2"/>
    <x v="1"/>
    <s v="GBP"/>
    <n v="1433685354"/>
    <n v="1431093354"/>
    <b v="0"/>
    <n v="1"/>
    <b v="0"/>
    <s v="theater/musical"/>
    <n v="0.01"/>
    <n v="50"/>
    <x v="1"/>
    <x v="35"/>
    <x v="3794"/>
    <d v="2015-06-07T13:55:54"/>
  </r>
  <r>
    <x v="2"/>
    <x v="1"/>
    <s v="GBP"/>
    <n v="1440801000"/>
    <n v="1437042490"/>
    <b v="0"/>
    <n v="2"/>
    <b v="0"/>
    <s v="theater/musical"/>
    <n v="1.67E-2"/>
    <n v="5"/>
    <x v="1"/>
    <x v="35"/>
    <x v="3795"/>
    <d v="2015-08-28T22:30:00"/>
  </r>
  <r>
    <x v="2"/>
    <x v="0"/>
    <s v="USD"/>
    <n v="1484354556"/>
    <n v="1479170556"/>
    <b v="0"/>
    <n v="1"/>
    <b v="0"/>
    <s v="theater/musical"/>
    <n v="0"/>
    <n v="1"/>
    <x v="1"/>
    <x v="35"/>
    <x v="3796"/>
    <d v="2017-01-14T00:42:36"/>
  </r>
  <r>
    <x v="2"/>
    <x v="0"/>
    <s v="USD"/>
    <n v="1429564165"/>
    <n v="1426972165"/>
    <b v="0"/>
    <n v="37"/>
    <b v="0"/>
    <s v="theater/musical"/>
    <n v="0.89670000000000005"/>
    <n v="145.41"/>
    <x v="1"/>
    <x v="35"/>
    <x v="3797"/>
    <d v="2015-04-20T21:09:25"/>
  </r>
  <r>
    <x v="2"/>
    <x v="0"/>
    <s v="USD"/>
    <n v="1407691248"/>
    <n v="1405099248"/>
    <b v="0"/>
    <n v="5"/>
    <b v="0"/>
    <s v="theater/musical"/>
    <n v="1.46E-2"/>
    <n v="205"/>
    <x v="1"/>
    <x v="35"/>
    <x v="3798"/>
    <d v="2014-08-10T17:20:48"/>
  </r>
  <r>
    <x v="2"/>
    <x v="0"/>
    <s v="USD"/>
    <n v="1457734843"/>
    <n v="1455142843"/>
    <b v="0"/>
    <n v="4"/>
    <b v="0"/>
    <s v="theater/musical"/>
    <n v="4.02E-2"/>
    <n v="100.5"/>
    <x v="1"/>
    <x v="35"/>
    <x v="3799"/>
    <d v="2016-03-11T22:20:43"/>
  </r>
  <r>
    <x v="2"/>
    <x v="0"/>
    <s v="USD"/>
    <n v="1420952340"/>
    <n v="1418146883"/>
    <b v="0"/>
    <n v="16"/>
    <b v="0"/>
    <s v="theater/musical"/>
    <n v="0.04"/>
    <n v="55.06"/>
    <x v="1"/>
    <x v="35"/>
    <x v="3800"/>
    <d v="2015-01-11T04:59:00"/>
  </r>
  <r>
    <x v="2"/>
    <x v="0"/>
    <s v="USD"/>
    <n v="1420215216"/>
    <n v="1417536816"/>
    <b v="0"/>
    <n v="9"/>
    <b v="0"/>
    <s v="theater/musical"/>
    <n v="8.5199999999999998E-2"/>
    <n v="47.33"/>
    <x v="1"/>
    <x v="35"/>
    <x v="3801"/>
    <d v="2015-01-02T16:13:36"/>
  </r>
  <r>
    <x v="2"/>
    <x v="0"/>
    <s v="USD"/>
    <n v="1445482906"/>
    <n v="1442890906"/>
    <b v="0"/>
    <n v="0"/>
    <b v="0"/>
    <s v="theater/musical"/>
    <n v="0"/>
    <n v="0"/>
    <x v="1"/>
    <x v="35"/>
    <x v="3802"/>
    <d v="2015-10-22T03:01:46"/>
  </r>
  <r>
    <x v="2"/>
    <x v="0"/>
    <s v="USD"/>
    <n v="1457133568"/>
    <n v="1454541568"/>
    <b v="0"/>
    <n v="40"/>
    <b v="0"/>
    <s v="theater/musical"/>
    <n v="0.19650000000000001"/>
    <n v="58.95"/>
    <x v="1"/>
    <x v="35"/>
    <x v="3803"/>
    <d v="2016-03-04T23:19:28"/>
  </r>
  <r>
    <x v="2"/>
    <x v="0"/>
    <s v="USD"/>
    <n v="1469948400"/>
    <n v="1465172024"/>
    <b v="0"/>
    <n v="0"/>
    <b v="0"/>
    <s v="theater/musical"/>
    <n v="0"/>
    <n v="0"/>
    <x v="1"/>
    <x v="35"/>
    <x v="3804"/>
    <d v="2016-07-31T07:00:00"/>
  </r>
  <r>
    <x v="2"/>
    <x v="0"/>
    <s v="USD"/>
    <n v="1411852640"/>
    <n v="1406668640"/>
    <b v="0"/>
    <n v="2"/>
    <b v="0"/>
    <s v="theater/musical"/>
    <n v="0"/>
    <n v="1.5"/>
    <x v="1"/>
    <x v="35"/>
    <x v="3805"/>
    <d v="2014-09-27T21:17:20"/>
  </r>
  <r>
    <x v="2"/>
    <x v="2"/>
    <s v="AUD"/>
    <n v="1404022381"/>
    <n v="1402294381"/>
    <b v="0"/>
    <n v="1"/>
    <b v="0"/>
    <s v="theater/musical"/>
    <n v="6.9999999999999999E-4"/>
    <n v="5"/>
    <x v="1"/>
    <x v="35"/>
    <x v="3806"/>
    <d v="2014-06-29T06:13:01"/>
  </r>
  <r>
    <x v="2"/>
    <x v="0"/>
    <s v="USD"/>
    <n v="1428097739"/>
    <n v="1427492939"/>
    <b v="0"/>
    <n v="9"/>
    <b v="0"/>
    <s v="theater/musical"/>
    <n v="0.30330000000000001"/>
    <n v="50.56"/>
    <x v="1"/>
    <x v="35"/>
    <x v="3807"/>
    <d v="2015-04-03T21:48:59"/>
  </r>
  <r>
    <x v="0"/>
    <x v="1"/>
    <s v="GBP"/>
    <n v="1429955619"/>
    <n v="1424775219"/>
    <b v="0"/>
    <n v="24"/>
    <b v="1"/>
    <s v="theater/plays"/>
    <n v="1"/>
    <n v="41.67"/>
    <x v="1"/>
    <x v="6"/>
    <x v="3808"/>
    <d v="2015-04-25T09:53:39"/>
  </r>
  <r>
    <x v="0"/>
    <x v="1"/>
    <s v="GBP"/>
    <n v="1406761200"/>
    <n v="1402403907"/>
    <b v="0"/>
    <n v="38"/>
    <b v="1"/>
    <s v="theater/plays"/>
    <n v="1.0125"/>
    <n v="53.29"/>
    <x v="1"/>
    <x v="6"/>
    <x v="3809"/>
    <d v="2014-07-30T23:00:00"/>
  </r>
  <r>
    <x v="0"/>
    <x v="0"/>
    <s v="USD"/>
    <n v="1426965758"/>
    <n v="1424377358"/>
    <b v="0"/>
    <n v="26"/>
    <b v="1"/>
    <s v="theater/plays"/>
    <n v="1.2173"/>
    <n v="70.23"/>
    <x v="1"/>
    <x v="6"/>
    <x v="3810"/>
    <d v="2015-03-21T19:22:38"/>
  </r>
  <r>
    <x v="0"/>
    <x v="1"/>
    <s v="GBP"/>
    <n v="1464692400"/>
    <n v="1461769373"/>
    <b v="0"/>
    <n v="19"/>
    <b v="1"/>
    <s v="theater/plays"/>
    <n v="3.3"/>
    <n v="43.42"/>
    <x v="1"/>
    <x v="6"/>
    <x v="3811"/>
    <d v="2016-05-31T11:00:00"/>
  </r>
  <r>
    <x v="0"/>
    <x v="5"/>
    <s v="CAD"/>
    <n v="1433131140"/>
    <n v="1429120908"/>
    <b v="0"/>
    <n v="11"/>
    <b v="1"/>
    <s v="theater/plays"/>
    <n v="1.0954999999999999"/>
    <n v="199.18"/>
    <x v="1"/>
    <x v="6"/>
    <x v="3812"/>
    <d v="2015-06-01T03:59:00"/>
  </r>
  <r>
    <x v="0"/>
    <x v="0"/>
    <s v="USD"/>
    <n v="1465940580"/>
    <n v="1462603021"/>
    <b v="0"/>
    <n v="27"/>
    <b v="1"/>
    <s v="theater/plays"/>
    <n v="1.0095000000000001"/>
    <n v="78.52"/>
    <x v="1"/>
    <x v="6"/>
    <x v="3813"/>
    <d v="2016-06-14T21:43:00"/>
  </r>
  <r>
    <x v="0"/>
    <x v="0"/>
    <s v="USD"/>
    <n v="1427860740"/>
    <n v="1424727712"/>
    <b v="0"/>
    <n v="34"/>
    <b v="1"/>
    <s v="theater/plays"/>
    <n v="1.4013"/>
    <n v="61.82"/>
    <x v="1"/>
    <x v="6"/>
    <x v="3814"/>
    <d v="2015-04-01T03:59:00"/>
  </r>
  <r>
    <x v="0"/>
    <x v="1"/>
    <s v="GBP"/>
    <n v="1440111600"/>
    <n v="1437545657"/>
    <b v="0"/>
    <n v="20"/>
    <b v="1"/>
    <s v="theater/plays"/>
    <n v="1"/>
    <n v="50"/>
    <x v="1"/>
    <x v="6"/>
    <x v="3815"/>
    <d v="2015-08-20T23:00:00"/>
  </r>
  <r>
    <x v="0"/>
    <x v="0"/>
    <s v="USD"/>
    <n v="1405614823"/>
    <n v="1403022823"/>
    <b v="0"/>
    <n v="37"/>
    <b v="1"/>
    <s v="theater/plays"/>
    <n v="1.1923999999999999"/>
    <n v="48.34"/>
    <x v="1"/>
    <x v="6"/>
    <x v="3816"/>
    <d v="2014-07-17T16:33:43"/>
  </r>
  <r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x v="0"/>
    <x v="0"/>
    <s v="USD"/>
    <n v="1437166920"/>
    <n v="1435554104"/>
    <b v="0"/>
    <n v="26"/>
    <b v="1"/>
    <s v="theater/plays"/>
    <n v="1.0640000000000001"/>
    <n v="40.92"/>
    <x v="1"/>
    <x v="6"/>
    <x v="3819"/>
    <d v="2015-07-17T21:02:00"/>
  </r>
  <r>
    <x v="0"/>
    <x v="1"/>
    <s v="GBP"/>
    <n v="1436110717"/>
    <n v="1433518717"/>
    <b v="0"/>
    <n v="20"/>
    <b v="1"/>
    <s v="theater/plays"/>
    <n v="1.4333"/>
    <n v="21.5"/>
    <x v="1"/>
    <x v="6"/>
    <x v="3820"/>
    <d v="2015-07-05T15:38:37"/>
  </r>
  <r>
    <x v="0"/>
    <x v="0"/>
    <s v="USD"/>
    <n v="1451881207"/>
    <n v="1449116407"/>
    <b v="0"/>
    <n v="46"/>
    <b v="1"/>
    <s v="theater/plays"/>
    <n v="1.0454000000000001"/>
    <n v="79.540000000000006"/>
    <x v="1"/>
    <x v="6"/>
    <x v="3821"/>
    <d v="2016-01-04T04:20:07"/>
  </r>
  <r>
    <x v="0"/>
    <x v="12"/>
    <s v="EUR"/>
    <n v="1453244340"/>
    <n v="1448136417"/>
    <b v="0"/>
    <n v="76"/>
    <b v="1"/>
    <s v="theater/plays"/>
    <n v="1.1002000000000001"/>
    <n v="72.38"/>
    <x v="1"/>
    <x v="6"/>
    <x v="3822"/>
    <d v="2016-01-19T22:59:00"/>
  </r>
  <r>
    <x v="0"/>
    <x v="0"/>
    <s v="USD"/>
    <n v="1437364740"/>
    <n v="1434405044"/>
    <b v="0"/>
    <n v="41"/>
    <b v="1"/>
    <s v="theater/plays"/>
    <n v="1.06"/>
    <n v="64.63"/>
    <x v="1"/>
    <x v="6"/>
    <x v="3823"/>
    <d v="2015-07-20T03:59:00"/>
  </r>
  <r>
    <x v="0"/>
    <x v="1"/>
    <s v="GBP"/>
    <n v="1470058860"/>
    <n v="1469026903"/>
    <b v="0"/>
    <n v="7"/>
    <b v="1"/>
    <s v="theater/plays"/>
    <n v="1.08"/>
    <n v="38.57"/>
    <x v="1"/>
    <x v="6"/>
    <x v="3824"/>
    <d v="2016-08-01T13:41:00"/>
  </r>
  <r>
    <x v="0"/>
    <x v="0"/>
    <s v="USD"/>
    <n v="1434505214"/>
    <n v="1432690814"/>
    <b v="0"/>
    <n v="49"/>
    <b v="1"/>
    <s v="theater/plays"/>
    <n v="1.0542"/>
    <n v="107.57"/>
    <x v="1"/>
    <x v="6"/>
    <x v="3825"/>
    <d v="2015-06-17T01:40:14"/>
  </r>
  <r>
    <x v="0"/>
    <x v="1"/>
    <s v="GBP"/>
    <n v="1430993394"/>
    <n v="1428401394"/>
    <b v="0"/>
    <n v="26"/>
    <b v="1"/>
    <s v="theater/plays"/>
    <n v="1.1917"/>
    <n v="27.5"/>
    <x v="1"/>
    <x v="6"/>
    <x v="3826"/>
    <d v="2015-05-07T10:09:54"/>
  </r>
  <r>
    <x v="0"/>
    <x v="1"/>
    <s v="GBP"/>
    <n v="1427414400"/>
    <n v="1422656201"/>
    <b v="0"/>
    <n v="65"/>
    <b v="1"/>
    <s v="theater/plays"/>
    <n v="1.5266999999999999"/>
    <n v="70.459999999999994"/>
    <x v="1"/>
    <x v="6"/>
    <x v="3827"/>
    <d v="2015-03-27T00:00:00"/>
  </r>
  <r>
    <x v="0"/>
    <x v="0"/>
    <s v="USD"/>
    <n v="1420033187"/>
    <n v="1414845587"/>
    <b v="0"/>
    <n v="28"/>
    <b v="1"/>
    <s v="theater/plays"/>
    <n v="1"/>
    <n v="178.57"/>
    <x v="1"/>
    <x v="6"/>
    <x v="3828"/>
    <d v="2014-12-31T13:39:47"/>
  </r>
  <r>
    <x v="0"/>
    <x v="0"/>
    <s v="USD"/>
    <n v="1472676371"/>
    <n v="1470948371"/>
    <b v="0"/>
    <n v="8"/>
    <b v="1"/>
    <s v="theater/plays"/>
    <n v="1.002"/>
    <n v="62.63"/>
    <x v="1"/>
    <x v="6"/>
    <x v="3829"/>
    <d v="2016-08-31T20:46:11"/>
  </r>
  <r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x v="0"/>
    <x v="0"/>
    <s v="USD"/>
    <n v="1415222545"/>
    <n v="1413404545"/>
    <b v="0"/>
    <n v="9"/>
    <b v="1"/>
    <s v="theater/plays"/>
    <n v="1.0602"/>
    <n v="58.9"/>
    <x v="1"/>
    <x v="6"/>
    <x v="3831"/>
    <d v="2014-11-05T21:22:25"/>
  </r>
  <r>
    <x v="0"/>
    <x v="0"/>
    <s v="USD"/>
    <n v="1455936335"/>
    <n v="1452048335"/>
    <b v="0"/>
    <n v="9"/>
    <b v="1"/>
    <s v="theater/plays"/>
    <n v="1.0467"/>
    <n v="139.56"/>
    <x v="1"/>
    <x v="6"/>
    <x v="3832"/>
    <d v="2016-02-20T02:45:35"/>
  </r>
  <r>
    <x v="0"/>
    <x v="5"/>
    <s v="CAD"/>
    <n v="1417460940"/>
    <n v="1416516972"/>
    <b v="0"/>
    <n v="20"/>
    <b v="1"/>
    <s v="theater/plays"/>
    <n v="1.1667000000000001"/>
    <n v="70"/>
    <x v="1"/>
    <x v="6"/>
    <x v="3833"/>
    <d v="2014-12-01T19:09:00"/>
  </r>
  <r>
    <x v="0"/>
    <x v="1"/>
    <s v="GBP"/>
    <n v="1434624067"/>
    <n v="1432032067"/>
    <b v="0"/>
    <n v="57"/>
    <b v="1"/>
    <s v="theater/plays"/>
    <n v="1.0903"/>
    <n v="57.39"/>
    <x v="1"/>
    <x v="6"/>
    <x v="3834"/>
    <d v="2015-06-18T10:41:07"/>
  </r>
  <r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x v="0"/>
    <x v="0"/>
    <s v="USD"/>
    <n v="1470197340"/>
    <n v="1467497652"/>
    <b v="0"/>
    <n v="14"/>
    <b v="1"/>
    <s v="theater/plays"/>
    <n v="1.125"/>
    <n v="64.290000000000006"/>
    <x v="1"/>
    <x v="6"/>
    <x v="3836"/>
    <d v="2016-08-03T04:09:00"/>
  </r>
  <r>
    <x v="0"/>
    <x v="1"/>
    <s v="GBP"/>
    <n v="1435947758"/>
    <n v="1432837358"/>
    <b v="0"/>
    <n v="17"/>
    <b v="1"/>
    <s v="theater/plays"/>
    <n v="1.0209999999999999"/>
    <n v="120.12"/>
    <x v="1"/>
    <x v="6"/>
    <x v="3837"/>
    <d v="2015-07-03T18:22:38"/>
  </r>
  <r>
    <x v="0"/>
    <x v="11"/>
    <s v="SEK"/>
    <n v="1432314209"/>
    <n v="1429722209"/>
    <b v="0"/>
    <n v="100"/>
    <b v="1"/>
    <s v="theater/plays"/>
    <n v="1.0082"/>
    <n v="1008.24"/>
    <x v="1"/>
    <x v="6"/>
    <x v="3838"/>
    <d v="2015-05-22T17:03:29"/>
  </r>
  <r>
    <x v="0"/>
    <x v="0"/>
    <s v="USD"/>
    <n v="1438226724"/>
    <n v="1433042724"/>
    <b v="0"/>
    <n v="32"/>
    <b v="1"/>
    <s v="theater/plays"/>
    <n v="1.0125"/>
    <n v="63.28"/>
    <x v="1"/>
    <x v="6"/>
    <x v="3839"/>
    <d v="2015-07-30T03:25:24"/>
  </r>
  <r>
    <x v="0"/>
    <x v="1"/>
    <s v="GBP"/>
    <n v="1459180229"/>
    <n v="1457023829"/>
    <b v="0"/>
    <n v="3"/>
    <b v="1"/>
    <s v="theater/plays"/>
    <n v="65"/>
    <n v="21.67"/>
    <x v="1"/>
    <x v="6"/>
    <x v="3840"/>
    <d v="2016-03-28T15:50:29"/>
  </r>
  <r>
    <x v="2"/>
    <x v="0"/>
    <s v="USD"/>
    <n v="1405882287"/>
    <n v="1400698287"/>
    <b v="1"/>
    <n v="34"/>
    <b v="0"/>
    <s v="theater/plays"/>
    <n v="8.72E-2"/>
    <n v="25.65"/>
    <x v="1"/>
    <x v="6"/>
    <x v="3841"/>
    <d v="2014-07-20T18:51:27"/>
  </r>
  <r>
    <x v="2"/>
    <x v="1"/>
    <s v="GBP"/>
    <n v="1399809052"/>
    <n v="1397217052"/>
    <b v="1"/>
    <n v="23"/>
    <b v="0"/>
    <s v="theater/plays"/>
    <n v="0.21940000000000001"/>
    <n v="47.7"/>
    <x v="1"/>
    <x v="6"/>
    <x v="3842"/>
    <d v="2014-05-11T11:50:52"/>
  </r>
  <r>
    <x v="2"/>
    <x v="0"/>
    <s v="USD"/>
    <n v="1401587064"/>
    <n v="1399427064"/>
    <b v="1"/>
    <n v="19"/>
    <b v="0"/>
    <s v="theater/plays"/>
    <n v="0.21299999999999999"/>
    <n v="56.05"/>
    <x v="1"/>
    <x v="6"/>
    <x v="3843"/>
    <d v="2014-06-01T01:44:24"/>
  </r>
  <r>
    <x v="2"/>
    <x v="0"/>
    <s v="USD"/>
    <n v="1401778740"/>
    <n v="1399474134"/>
    <b v="1"/>
    <n v="50"/>
    <b v="0"/>
    <s v="theater/plays"/>
    <n v="0.41489999999999999"/>
    <n v="81.319999999999993"/>
    <x v="1"/>
    <x v="6"/>
    <x v="3844"/>
    <d v="2014-06-03T06:59:00"/>
  </r>
  <r>
    <x v="2"/>
    <x v="0"/>
    <s v="USD"/>
    <n v="1443711774"/>
    <n v="1441119774"/>
    <b v="1"/>
    <n v="12"/>
    <b v="0"/>
    <s v="theater/plays"/>
    <n v="2.1100000000000001E-2"/>
    <n v="70.17"/>
    <x v="1"/>
    <x v="6"/>
    <x v="3845"/>
    <d v="2015-10-01T15:02:54"/>
  </r>
  <r>
    <x v="2"/>
    <x v="0"/>
    <s v="USD"/>
    <n v="1412405940"/>
    <n v="1409721542"/>
    <b v="1"/>
    <n v="8"/>
    <b v="0"/>
    <s v="theater/plays"/>
    <n v="2.7E-2"/>
    <n v="23.63"/>
    <x v="1"/>
    <x v="6"/>
    <x v="3846"/>
    <d v="2014-10-04T06:59:00"/>
  </r>
  <r>
    <x v="2"/>
    <x v="0"/>
    <s v="USD"/>
    <n v="1437283391"/>
    <n v="1433395391"/>
    <b v="1"/>
    <n v="9"/>
    <b v="0"/>
    <s v="theater/plays"/>
    <n v="0.16159999999999999"/>
    <n v="188.56"/>
    <x v="1"/>
    <x v="6"/>
    <x v="3847"/>
    <d v="2015-07-19T05:23:11"/>
  </r>
  <r>
    <x v="2"/>
    <x v="0"/>
    <s v="USD"/>
    <n v="1445196989"/>
    <n v="1442604989"/>
    <b v="1"/>
    <n v="43"/>
    <b v="0"/>
    <s v="theater/plays"/>
    <n v="0.1638"/>
    <n v="49.51"/>
    <x v="1"/>
    <x v="6"/>
    <x v="3848"/>
    <d v="2015-10-18T19:36:29"/>
  </r>
  <r>
    <x v="2"/>
    <x v="12"/>
    <s v="EUR"/>
    <n v="1434047084"/>
    <n v="1431455084"/>
    <b v="1"/>
    <n v="28"/>
    <b v="0"/>
    <s v="theater/plays"/>
    <n v="7.0400000000000004E-2"/>
    <n v="75.459999999999994"/>
    <x v="1"/>
    <x v="6"/>
    <x v="3849"/>
    <d v="2015-06-11T18:24:44"/>
  </r>
  <r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x v="2"/>
    <x v="0"/>
    <s v="USD"/>
    <n v="1409602178"/>
    <n v="1406578178"/>
    <b v="0"/>
    <n v="2"/>
    <b v="0"/>
    <s v="theater/plays"/>
    <n v="2.9999999999999997E-4"/>
    <n v="13"/>
    <x v="1"/>
    <x v="6"/>
    <x v="3853"/>
    <d v="2014-09-01T20:09:38"/>
  </r>
  <r>
    <x v="2"/>
    <x v="0"/>
    <s v="USD"/>
    <n v="1431206058"/>
    <n v="1428614058"/>
    <b v="0"/>
    <n v="20"/>
    <b v="0"/>
    <s v="theater/plays"/>
    <n v="0.16250000000000001"/>
    <n v="89.4"/>
    <x v="1"/>
    <x v="6"/>
    <x v="3854"/>
    <d v="2015-05-09T21:14:18"/>
  </r>
  <r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x v="2"/>
    <x v="0"/>
    <s v="USD"/>
    <n v="1407858710"/>
    <n v="1405266710"/>
    <b v="0"/>
    <n v="13"/>
    <b v="0"/>
    <s v="theater/plays"/>
    <n v="0.1767"/>
    <n v="81.540000000000006"/>
    <x v="1"/>
    <x v="6"/>
    <x v="3860"/>
    <d v="2014-08-12T15:51:50"/>
  </r>
  <r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x v="2"/>
    <x v="0"/>
    <s v="USD"/>
    <n v="1473699540"/>
    <n v="1472451356"/>
    <b v="0"/>
    <n v="1"/>
    <b v="0"/>
    <s v="theater/plays"/>
    <n v="1E-4"/>
    <n v="1"/>
    <x v="1"/>
    <x v="6"/>
    <x v="3862"/>
    <d v="2016-09-12T16:59:00"/>
  </r>
  <r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x v="2"/>
    <x v="5"/>
    <s v="CAD"/>
    <n v="1409376600"/>
    <n v="1405957098"/>
    <b v="0"/>
    <n v="14"/>
    <b v="0"/>
    <s v="theater/plays"/>
    <n v="0.26939999999999997"/>
    <n v="46.43"/>
    <x v="1"/>
    <x v="6"/>
    <x v="3865"/>
    <d v="2014-08-30T05:30:00"/>
  </r>
  <r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x v="1"/>
    <x v="1"/>
    <s v="GBP"/>
    <n v="1410191405"/>
    <n v="1408031405"/>
    <b v="0"/>
    <n v="1"/>
    <b v="0"/>
    <s v="theater/musical"/>
    <n v="2E-3"/>
    <n v="10"/>
    <x v="1"/>
    <x v="35"/>
    <x v="3868"/>
    <d v="2014-09-08T15:50:05"/>
  </r>
  <r>
    <x v="1"/>
    <x v="0"/>
    <s v="USD"/>
    <n v="1426302660"/>
    <n v="1423761792"/>
    <b v="0"/>
    <n v="15"/>
    <b v="0"/>
    <s v="theater/musical"/>
    <n v="3.4500000000000003E-2"/>
    <n v="30.13"/>
    <x v="1"/>
    <x v="35"/>
    <x v="3869"/>
    <d v="2015-03-14T03:11:00"/>
  </r>
  <r>
    <x v="1"/>
    <x v="0"/>
    <s v="USD"/>
    <n v="1404360478"/>
    <n v="1401768478"/>
    <b v="0"/>
    <n v="10"/>
    <b v="0"/>
    <s v="theater/musical"/>
    <n v="0.15"/>
    <n v="150"/>
    <x v="1"/>
    <x v="35"/>
    <x v="3870"/>
    <d v="2014-07-03T04:07:58"/>
  </r>
  <r>
    <x v="1"/>
    <x v="0"/>
    <s v="USD"/>
    <n v="1490809450"/>
    <n v="1485629050"/>
    <b v="0"/>
    <n v="3"/>
    <b v="0"/>
    <s v="theater/musical"/>
    <n v="2.6700000000000002E-2"/>
    <n v="13.33"/>
    <x v="1"/>
    <x v="35"/>
    <x v="3871"/>
    <d v="2017-03-29T17:44:10"/>
  </r>
  <r>
    <x v="1"/>
    <x v="0"/>
    <s v="USD"/>
    <n v="1439522996"/>
    <n v="1435202996"/>
    <b v="0"/>
    <n v="0"/>
    <b v="0"/>
    <s v="theater/musical"/>
    <n v="0"/>
    <n v="0"/>
    <x v="1"/>
    <x v="35"/>
    <x v="3872"/>
    <d v="2015-08-14T03:29:56"/>
  </r>
  <r>
    <x v="1"/>
    <x v="0"/>
    <s v="USD"/>
    <n v="1444322535"/>
    <n v="1441730535"/>
    <b v="0"/>
    <n v="0"/>
    <b v="0"/>
    <s v="theater/musical"/>
    <n v="0"/>
    <n v="0"/>
    <x v="1"/>
    <x v="35"/>
    <x v="3873"/>
    <d v="2015-10-08T16:42:15"/>
  </r>
  <r>
    <x v="1"/>
    <x v="4"/>
    <s v="NZD"/>
    <n v="1422061200"/>
    <n v="1420244622"/>
    <b v="0"/>
    <n v="0"/>
    <b v="0"/>
    <s v="theater/musical"/>
    <n v="0"/>
    <n v="0"/>
    <x v="1"/>
    <x v="35"/>
    <x v="3874"/>
    <d v="2015-01-24T01:00:00"/>
  </r>
  <r>
    <x v="1"/>
    <x v="8"/>
    <s v="DKK"/>
    <n v="1472896800"/>
    <n v="1472804365"/>
    <b v="0"/>
    <n v="0"/>
    <b v="0"/>
    <s v="theater/musical"/>
    <n v="0"/>
    <n v="0"/>
    <x v="1"/>
    <x v="35"/>
    <x v="3875"/>
    <d v="2016-09-03T10:00:00"/>
  </r>
  <r>
    <x v="1"/>
    <x v="1"/>
    <s v="GBP"/>
    <n v="1454425128"/>
    <n v="1451833128"/>
    <b v="0"/>
    <n v="46"/>
    <b v="0"/>
    <s v="theater/musical"/>
    <n v="0.52790000000000004"/>
    <n v="44.76"/>
    <x v="1"/>
    <x v="35"/>
    <x v="3876"/>
    <d v="2016-02-02T14:58:48"/>
  </r>
  <r>
    <x v="1"/>
    <x v="0"/>
    <s v="USD"/>
    <n v="1481213752"/>
    <n v="1478621752"/>
    <b v="0"/>
    <n v="14"/>
    <b v="0"/>
    <s v="theater/musical"/>
    <n v="4.9599999999999998E-2"/>
    <n v="88.64"/>
    <x v="1"/>
    <x v="35"/>
    <x v="3877"/>
    <d v="2016-12-08T16:15:52"/>
  </r>
  <r>
    <x v="1"/>
    <x v="0"/>
    <s v="USD"/>
    <n v="1435636740"/>
    <n v="1433014746"/>
    <b v="0"/>
    <n v="1"/>
    <b v="0"/>
    <s v="theater/musical"/>
    <n v="5.9999999999999995E-4"/>
    <n v="10"/>
    <x v="1"/>
    <x v="35"/>
    <x v="3878"/>
    <d v="2015-06-30T03:59:00"/>
  </r>
  <r>
    <x v="1"/>
    <x v="1"/>
    <s v="GBP"/>
    <n v="1422218396"/>
    <n v="1419626396"/>
    <b v="0"/>
    <n v="0"/>
    <b v="0"/>
    <s v="theater/musical"/>
    <n v="0"/>
    <n v="0"/>
    <x v="1"/>
    <x v="35"/>
    <x v="3879"/>
    <d v="2015-01-25T20:39:56"/>
  </r>
  <r>
    <x v="1"/>
    <x v="1"/>
    <s v="GBP"/>
    <n v="1406761200"/>
    <n v="1403724820"/>
    <b v="0"/>
    <n v="17"/>
    <b v="0"/>
    <s v="theater/musical"/>
    <n v="0.13070000000000001"/>
    <n v="57.65"/>
    <x v="1"/>
    <x v="35"/>
    <x v="3880"/>
    <d v="2014-07-30T23:00:00"/>
  </r>
  <r>
    <x v="1"/>
    <x v="0"/>
    <s v="USD"/>
    <n v="1487550399"/>
    <n v="1484958399"/>
    <b v="0"/>
    <n v="1"/>
    <b v="0"/>
    <s v="theater/musical"/>
    <n v="0.05"/>
    <n v="25"/>
    <x v="1"/>
    <x v="35"/>
    <x v="3881"/>
    <d v="2017-02-20T00:26:39"/>
  </r>
  <r>
    <x v="1"/>
    <x v="2"/>
    <s v="AUD"/>
    <n v="1454281380"/>
    <n v="1451950570"/>
    <b v="0"/>
    <n v="0"/>
    <b v="0"/>
    <s v="theater/musical"/>
    <n v="0"/>
    <n v="0"/>
    <x v="1"/>
    <x v="35"/>
    <x v="3882"/>
    <d v="2016-01-31T23:03:00"/>
  </r>
  <r>
    <x v="1"/>
    <x v="1"/>
    <s v="GBP"/>
    <n v="1409668069"/>
    <n v="1407076069"/>
    <b v="0"/>
    <n v="0"/>
    <b v="0"/>
    <s v="theater/musical"/>
    <n v="0"/>
    <n v="0"/>
    <x v="1"/>
    <x v="35"/>
    <x v="3883"/>
    <d v="2014-09-02T14:27:49"/>
  </r>
  <r>
    <x v="1"/>
    <x v="0"/>
    <s v="USD"/>
    <n v="1427479192"/>
    <n v="1425322792"/>
    <b v="0"/>
    <n v="0"/>
    <b v="0"/>
    <s v="theater/musical"/>
    <n v="0"/>
    <n v="0"/>
    <x v="1"/>
    <x v="35"/>
    <x v="3884"/>
    <d v="2015-03-27T17:59:52"/>
  </r>
  <r>
    <x v="1"/>
    <x v="0"/>
    <s v="USD"/>
    <n v="1462834191"/>
    <n v="1460242191"/>
    <b v="0"/>
    <n v="0"/>
    <b v="0"/>
    <s v="theater/musical"/>
    <n v="0"/>
    <n v="0"/>
    <x v="1"/>
    <x v="35"/>
    <x v="3885"/>
    <d v="2016-05-09T22:49:51"/>
  </r>
  <r>
    <x v="1"/>
    <x v="2"/>
    <s v="AUD"/>
    <n v="1418275702"/>
    <n v="1415683702"/>
    <b v="0"/>
    <n v="0"/>
    <b v="0"/>
    <s v="theater/musical"/>
    <n v="0"/>
    <n v="0"/>
    <x v="1"/>
    <x v="35"/>
    <x v="3886"/>
    <d v="2014-12-11T05:28:22"/>
  </r>
  <r>
    <x v="1"/>
    <x v="0"/>
    <s v="USD"/>
    <n v="1430517600"/>
    <n v="1426538129"/>
    <b v="0"/>
    <n v="2"/>
    <b v="0"/>
    <s v="theater/musical"/>
    <n v="1.7500000000000002E-2"/>
    <n v="17.5"/>
    <x v="1"/>
    <x v="35"/>
    <x v="3887"/>
    <d v="2015-05-01T22:00:00"/>
  </r>
  <r>
    <x v="2"/>
    <x v="1"/>
    <s v="GBP"/>
    <n v="1488114358"/>
    <n v="1485522358"/>
    <b v="0"/>
    <n v="14"/>
    <b v="0"/>
    <s v="theater/plays"/>
    <n v="0.27100000000000002"/>
    <n v="38.71"/>
    <x v="1"/>
    <x v="6"/>
    <x v="3888"/>
    <d v="2017-02-26T13:05:58"/>
  </r>
  <r>
    <x v="2"/>
    <x v="0"/>
    <s v="USD"/>
    <n v="1420413960"/>
    <n v="1417651630"/>
    <b v="0"/>
    <n v="9"/>
    <b v="0"/>
    <s v="theater/plays"/>
    <n v="1.4800000000000001E-2"/>
    <n v="13.11"/>
    <x v="1"/>
    <x v="6"/>
    <x v="3889"/>
    <d v="2015-01-04T23:26:00"/>
  </r>
  <r>
    <x v="2"/>
    <x v="0"/>
    <s v="USD"/>
    <n v="1439662344"/>
    <n v="1434478344"/>
    <b v="0"/>
    <n v="8"/>
    <b v="0"/>
    <s v="theater/plays"/>
    <n v="0.16830000000000001"/>
    <n v="315.5"/>
    <x v="1"/>
    <x v="6"/>
    <x v="3890"/>
    <d v="2015-08-15T18:12:24"/>
  </r>
  <r>
    <x v="2"/>
    <x v="0"/>
    <s v="USD"/>
    <n v="1427086740"/>
    <n v="1424488244"/>
    <b v="0"/>
    <n v="7"/>
    <b v="0"/>
    <s v="theater/plays"/>
    <n v="0.32500000000000001"/>
    <n v="37.14"/>
    <x v="1"/>
    <x v="6"/>
    <x v="3891"/>
    <d v="2015-03-23T04:59:00"/>
  </r>
  <r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x v="2"/>
    <x v="0"/>
    <s v="USD"/>
    <n v="1404194400"/>
    <n v="1400600840"/>
    <b v="0"/>
    <n v="84"/>
    <b v="0"/>
    <s v="theater/plays"/>
    <n v="0.2155"/>
    <n v="128.27000000000001"/>
    <x v="1"/>
    <x v="6"/>
    <x v="3893"/>
    <d v="2014-07-01T06:00:00"/>
  </r>
  <r>
    <x v="2"/>
    <x v="0"/>
    <s v="USD"/>
    <n v="1481000340"/>
    <n v="1478386812"/>
    <b v="0"/>
    <n v="11"/>
    <b v="0"/>
    <s v="theater/plays"/>
    <n v="3.4700000000000002E-2"/>
    <n v="47.27"/>
    <x v="1"/>
    <x v="6"/>
    <x v="3894"/>
    <d v="2016-12-06T04:59:00"/>
  </r>
  <r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x v="2"/>
    <x v="0"/>
    <s v="USD"/>
    <n v="1402979778"/>
    <n v="1401770178"/>
    <b v="0"/>
    <n v="4"/>
    <b v="0"/>
    <s v="theater/plays"/>
    <n v="0.10630000000000001"/>
    <n v="42.5"/>
    <x v="1"/>
    <x v="6"/>
    <x v="3896"/>
    <d v="2014-06-17T04:36:18"/>
  </r>
  <r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x v="2"/>
    <x v="1"/>
    <s v="GBP"/>
    <n v="1439827200"/>
    <n v="1436355270"/>
    <b v="0"/>
    <n v="16"/>
    <b v="0"/>
    <s v="theater/plays"/>
    <n v="0.3256"/>
    <n v="50.88"/>
    <x v="1"/>
    <x v="6"/>
    <x v="3898"/>
    <d v="2015-08-17T16:00:00"/>
  </r>
  <r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x v="2"/>
    <x v="0"/>
    <s v="USD"/>
    <n v="1450554599"/>
    <n v="1447098599"/>
    <b v="0"/>
    <n v="1"/>
    <b v="0"/>
    <s v="theater/plays"/>
    <n v="8.3000000000000001E-3"/>
    <n v="25"/>
    <x v="1"/>
    <x v="6"/>
    <x v="3901"/>
    <d v="2015-12-19T19:49:59"/>
  </r>
  <r>
    <x v="2"/>
    <x v="1"/>
    <s v="GBP"/>
    <n v="1479125642"/>
    <n v="1476962042"/>
    <b v="0"/>
    <n v="31"/>
    <b v="0"/>
    <s v="theater/plays"/>
    <n v="0.48830000000000001"/>
    <n v="47.26"/>
    <x v="1"/>
    <x v="6"/>
    <x v="3902"/>
    <d v="2016-11-14T12:14:02"/>
  </r>
  <r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x v="2"/>
    <x v="1"/>
    <s v="GBP"/>
    <n v="1434063600"/>
    <n v="1430405903"/>
    <b v="0"/>
    <n v="7"/>
    <b v="0"/>
    <s v="theater/plays"/>
    <n v="0.1153"/>
    <n v="24.71"/>
    <x v="1"/>
    <x v="6"/>
    <x v="3905"/>
    <d v="2015-06-11T23:00:00"/>
  </r>
  <r>
    <x v="2"/>
    <x v="1"/>
    <s v="GBP"/>
    <n v="1435325100"/>
    <n v="1432072893"/>
    <b v="0"/>
    <n v="16"/>
    <b v="0"/>
    <s v="theater/plays"/>
    <n v="0.67330000000000001"/>
    <n v="63.13"/>
    <x v="1"/>
    <x v="6"/>
    <x v="3906"/>
    <d v="2015-06-26T13:25:00"/>
  </r>
  <r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x v="2"/>
    <x v="0"/>
    <s v="USD"/>
    <n v="1406603696"/>
    <n v="1405307696"/>
    <b v="0"/>
    <n v="4"/>
    <b v="0"/>
    <s v="theater/plays"/>
    <n v="8.6699999999999999E-2"/>
    <n v="16.25"/>
    <x v="1"/>
    <x v="6"/>
    <x v="3908"/>
    <d v="2014-07-29T03:14:56"/>
  </r>
  <r>
    <x v="2"/>
    <x v="0"/>
    <s v="USD"/>
    <n v="1410424642"/>
    <n v="1407832642"/>
    <b v="0"/>
    <n v="4"/>
    <b v="0"/>
    <s v="theater/plays"/>
    <n v="2.3E-3"/>
    <n v="33.75"/>
    <x v="1"/>
    <x v="6"/>
    <x v="3909"/>
    <d v="2014-09-11T08:37:22"/>
  </r>
  <r>
    <x v="2"/>
    <x v="0"/>
    <s v="USD"/>
    <n v="1441649397"/>
    <n v="1439057397"/>
    <b v="0"/>
    <n v="3"/>
    <b v="0"/>
    <s v="theater/plays"/>
    <n v="3.0800000000000001E-2"/>
    <n v="61.67"/>
    <x v="1"/>
    <x v="6"/>
    <x v="3910"/>
    <d v="2015-09-07T18:09:57"/>
  </r>
  <r>
    <x v="2"/>
    <x v="0"/>
    <s v="USD"/>
    <n v="1417033777"/>
    <n v="1414438177"/>
    <b v="0"/>
    <n v="36"/>
    <b v="0"/>
    <s v="theater/plays"/>
    <n v="0.37409999999999999"/>
    <n v="83.14"/>
    <x v="1"/>
    <x v="6"/>
    <x v="3911"/>
    <d v="2014-11-26T20:29:37"/>
  </r>
  <r>
    <x v="2"/>
    <x v="0"/>
    <s v="USD"/>
    <n v="1429936500"/>
    <n v="1424759330"/>
    <b v="0"/>
    <n v="1"/>
    <b v="0"/>
    <s v="theater/plays"/>
    <n v="1E-4"/>
    <n v="1"/>
    <x v="1"/>
    <x v="6"/>
    <x v="3912"/>
    <d v="2015-04-25T04:35:00"/>
  </r>
  <r>
    <x v="2"/>
    <x v="0"/>
    <s v="USD"/>
    <n v="1448863449"/>
    <n v="1446267849"/>
    <b v="0"/>
    <n v="7"/>
    <b v="0"/>
    <s v="theater/plays"/>
    <n v="0.1"/>
    <n v="142.86000000000001"/>
    <x v="1"/>
    <x v="6"/>
    <x v="3913"/>
    <d v="2015-11-30T06:04:09"/>
  </r>
  <r>
    <x v="2"/>
    <x v="1"/>
    <s v="GBP"/>
    <n v="1431298740"/>
    <n v="1429558756"/>
    <b v="0"/>
    <n v="27"/>
    <b v="0"/>
    <s v="theater/plays"/>
    <n v="0.36359999999999998"/>
    <n v="33.67"/>
    <x v="1"/>
    <x v="6"/>
    <x v="3914"/>
    <d v="2015-05-10T22:59:00"/>
  </r>
  <r>
    <x v="2"/>
    <x v="1"/>
    <s v="GBP"/>
    <n v="1464824309"/>
    <n v="1462232309"/>
    <b v="0"/>
    <n v="1"/>
    <b v="0"/>
    <s v="theater/plays"/>
    <n v="3.3E-3"/>
    <n v="5"/>
    <x v="1"/>
    <x v="6"/>
    <x v="3915"/>
    <d v="2016-06-01T23:38:29"/>
  </r>
  <r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x v="2"/>
    <x v="1"/>
    <s v="GBP"/>
    <n v="1410439161"/>
    <n v="1407847161"/>
    <b v="0"/>
    <n v="1"/>
    <b v="0"/>
    <s v="theater/plays"/>
    <n v="2.8999999999999998E-3"/>
    <n v="10"/>
    <x v="1"/>
    <x v="6"/>
    <x v="3917"/>
    <d v="2014-09-11T12:39:21"/>
  </r>
  <r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x v="2"/>
    <x v="0"/>
    <s v="USD"/>
    <n v="1425337200"/>
    <n v="1421432810"/>
    <b v="0"/>
    <n v="6"/>
    <b v="0"/>
    <s v="theater/plays"/>
    <n v="8.1299999999999997E-2"/>
    <n v="10.17"/>
    <x v="1"/>
    <x v="6"/>
    <x v="3922"/>
    <d v="2015-03-02T23:00:00"/>
  </r>
  <r>
    <x v="2"/>
    <x v="1"/>
    <s v="GBP"/>
    <n v="1428622271"/>
    <n v="1426203071"/>
    <b v="0"/>
    <n v="17"/>
    <b v="0"/>
    <s v="theater/plays"/>
    <n v="0.1203"/>
    <n v="81.41"/>
    <x v="1"/>
    <x v="6"/>
    <x v="3923"/>
    <d v="2015-04-09T23:31:11"/>
  </r>
  <r>
    <x v="2"/>
    <x v="0"/>
    <s v="USD"/>
    <n v="1403823722"/>
    <n v="1401231722"/>
    <b v="0"/>
    <n v="40"/>
    <b v="0"/>
    <s v="theater/plays"/>
    <n v="0.1527"/>
    <n v="57.25"/>
    <x v="1"/>
    <x v="6"/>
    <x v="3924"/>
    <d v="2014-06-26T23:02:02"/>
  </r>
  <r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x v="2"/>
    <x v="0"/>
    <s v="USD"/>
    <n v="1474228265"/>
    <n v="1471636265"/>
    <b v="0"/>
    <n v="14"/>
    <b v="0"/>
    <s v="theater/plays"/>
    <n v="2.2700000000000001E-2"/>
    <n v="32.36"/>
    <x v="1"/>
    <x v="6"/>
    <x v="3929"/>
    <d v="2016-09-18T19:51:05"/>
  </r>
  <r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x v="2"/>
    <x v="0"/>
    <s v="USD"/>
    <n v="1458097364"/>
    <n v="1455508964"/>
    <b v="0"/>
    <n v="1"/>
    <b v="0"/>
    <s v="theater/plays"/>
    <n v="1E-4"/>
    <n v="1"/>
    <x v="1"/>
    <x v="6"/>
    <x v="3932"/>
    <d v="2016-03-16T03:02:44"/>
  </r>
  <r>
    <x v="2"/>
    <x v="0"/>
    <s v="USD"/>
    <n v="1468716180"/>
    <n v="1466205262"/>
    <b v="0"/>
    <n v="12"/>
    <b v="0"/>
    <s v="theater/plays"/>
    <n v="0.15740000000000001"/>
    <n v="91.83"/>
    <x v="1"/>
    <x v="6"/>
    <x v="3933"/>
    <d v="2016-07-17T00:43:00"/>
  </r>
  <r>
    <x v="2"/>
    <x v="0"/>
    <s v="USD"/>
    <n v="1443704400"/>
    <n v="1439827639"/>
    <b v="0"/>
    <n v="12"/>
    <b v="0"/>
    <s v="theater/plays"/>
    <n v="0.11"/>
    <n v="45.83"/>
    <x v="1"/>
    <x v="6"/>
    <x v="3934"/>
    <d v="2015-10-01T13:00:00"/>
  </r>
  <r>
    <x v="2"/>
    <x v="1"/>
    <s v="GBP"/>
    <n v="1443973546"/>
    <n v="1438789546"/>
    <b v="0"/>
    <n v="23"/>
    <b v="0"/>
    <s v="theater/plays"/>
    <n v="0.43830000000000002"/>
    <n v="57.17"/>
    <x v="1"/>
    <x v="6"/>
    <x v="3935"/>
    <d v="2015-10-04T15:45:46"/>
  </r>
  <r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x v="2"/>
    <x v="0"/>
    <s v="USD"/>
    <n v="1468249760"/>
    <n v="1465830560"/>
    <b v="0"/>
    <n v="10"/>
    <b v="0"/>
    <s v="theater/plays"/>
    <n v="0.86140000000000005"/>
    <n v="248.5"/>
    <x v="1"/>
    <x v="6"/>
    <x v="3937"/>
    <d v="2016-07-11T15:09:20"/>
  </r>
  <r>
    <x v="2"/>
    <x v="0"/>
    <s v="USD"/>
    <n v="1435441454"/>
    <n v="1432763054"/>
    <b v="0"/>
    <n v="5"/>
    <b v="0"/>
    <s v="theater/plays"/>
    <n v="0.122"/>
    <n v="79.400000000000006"/>
    <x v="1"/>
    <x v="6"/>
    <x v="3938"/>
    <d v="2015-06-27T21:44:14"/>
  </r>
  <r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x v="2"/>
    <x v="0"/>
    <s v="USD"/>
    <n v="1416877200"/>
    <n v="1414505137"/>
    <b v="0"/>
    <n v="2"/>
    <b v="0"/>
    <s v="theater/plays"/>
    <n v="9.1000000000000004E-3"/>
    <n v="25"/>
    <x v="1"/>
    <x v="6"/>
    <x v="3941"/>
    <d v="2014-11-25T01:00:00"/>
  </r>
  <r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x v="2"/>
    <x v="0"/>
    <s v="USD"/>
    <n v="1446483000"/>
    <n v="1443811268"/>
    <b v="0"/>
    <n v="13"/>
    <b v="0"/>
    <s v="theater/plays"/>
    <n v="0.35639999999999999"/>
    <n v="137.08000000000001"/>
    <x v="1"/>
    <x v="6"/>
    <x v="3943"/>
    <d v="2015-11-02T16:50:00"/>
  </r>
  <r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x v="2"/>
    <x v="0"/>
    <s v="USD"/>
    <n v="1475378744"/>
    <n v="1472786744"/>
    <b v="0"/>
    <n v="2"/>
    <b v="0"/>
    <s v="theater/plays"/>
    <n v="3.3700000000000001E-2"/>
    <n v="50.5"/>
    <x v="1"/>
    <x v="6"/>
    <x v="3947"/>
    <d v="2016-10-02T03:25:44"/>
  </r>
  <r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x v="2"/>
    <x v="2"/>
    <s v="AUD"/>
    <n v="1423623221"/>
    <n v="1421031221"/>
    <b v="0"/>
    <n v="32"/>
    <b v="0"/>
    <s v="theater/plays"/>
    <n v="0.15770000000000001"/>
    <n v="49.28"/>
    <x v="1"/>
    <x v="6"/>
    <x v="3949"/>
    <d v="2015-02-11T02:53:41"/>
  </r>
  <r>
    <x v="2"/>
    <x v="0"/>
    <s v="USD"/>
    <n v="1460140500"/>
    <n v="1457628680"/>
    <b v="0"/>
    <n v="1"/>
    <b v="0"/>
    <s v="theater/plays"/>
    <n v="6.3E-3"/>
    <n v="25"/>
    <x v="1"/>
    <x v="6"/>
    <x v="3950"/>
    <d v="2016-04-08T18:35:00"/>
  </r>
  <r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x v="2"/>
    <x v="0"/>
    <s v="USD"/>
    <n v="1445885890"/>
    <n v="1440701890"/>
    <b v="0"/>
    <n v="1"/>
    <b v="0"/>
    <s v="theater/plays"/>
    <n v="1E-3"/>
    <n v="25"/>
    <x v="1"/>
    <x v="6"/>
    <x v="3952"/>
    <d v="2015-10-26T18:58:10"/>
  </r>
  <r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x v="2"/>
    <x v="0"/>
    <s v="USD"/>
    <n v="1448745741"/>
    <n v="1446150141"/>
    <b v="0"/>
    <n v="8"/>
    <b v="0"/>
    <s v="theater/plays"/>
    <n v="0.2429"/>
    <n v="53.13"/>
    <x v="1"/>
    <x v="6"/>
    <x v="3955"/>
    <d v="2015-11-28T21:22:21"/>
  </r>
  <r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x v="2"/>
    <x v="0"/>
    <s v="USD"/>
    <n v="1468020354"/>
    <n v="1464045954"/>
    <b v="0"/>
    <n v="1"/>
    <b v="0"/>
    <s v="theater/plays"/>
    <n v="2.9999999999999997E-4"/>
    <n v="7"/>
    <x v="1"/>
    <x v="6"/>
    <x v="3957"/>
    <d v="2016-07-08T23:25:54"/>
  </r>
  <r>
    <x v="2"/>
    <x v="0"/>
    <s v="USD"/>
    <n v="1406988000"/>
    <n v="1403822912"/>
    <b v="0"/>
    <n v="16"/>
    <b v="0"/>
    <s v="theater/plays"/>
    <n v="0.32050000000000001"/>
    <n v="40.06"/>
    <x v="1"/>
    <x v="6"/>
    <x v="3958"/>
    <d v="2014-08-02T14:00:00"/>
  </r>
  <r>
    <x v="2"/>
    <x v="0"/>
    <s v="USD"/>
    <n v="1411930556"/>
    <n v="1409338556"/>
    <b v="0"/>
    <n v="12"/>
    <b v="0"/>
    <s v="theater/plays"/>
    <n v="0.24329999999999999"/>
    <n v="24.33"/>
    <x v="1"/>
    <x v="6"/>
    <x v="3959"/>
    <d v="2014-09-28T18:55:56"/>
  </r>
  <r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x v="2"/>
    <x v="1"/>
    <s v="GBP"/>
    <n v="1448722494"/>
    <n v="1446562494"/>
    <b v="0"/>
    <n v="3"/>
    <b v="0"/>
    <s v="theater/plays"/>
    <n v="3.2099999999999997E-2"/>
    <n v="15"/>
    <x v="1"/>
    <x v="6"/>
    <x v="3962"/>
    <d v="2015-11-28T14:54:54"/>
  </r>
  <r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x v="2"/>
    <x v="0"/>
    <s v="USD"/>
    <n v="1488783507"/>
    <n v="1486191507"/>
    <b v="0"/>
    <n v="10"/>
    <b v="0"/>
    <s v="theater/plays"/>
    <n v="0.2412"/>
    <n v="41"/>
    <x v="1"/>
    <x v="6"/>
    <x v="3967"/>
    <d v="2017-03-06T06:58:27"/>
  </r>
  <r>
    <x v="2"/>
    <x v="0"/>
    <s v="USD"/>
    <n v="1463945673"/>
    <n v="1458761673"/>
    <b v="0"/>
    <n v="11"/>
    <b v="0"/>
    <s v="theater/plays"/>
    <n v="0.10539999999999999"/>
    <n v="47.91"/>
    <x v="1"/>
    <x v="6"/>
    <x v="3968"/>
    <d v="2016-05-22T19:34:33"/>
  </r>
  <r>
    <x v="2"/>
    <x v="0"/>
    <s v="USD"/>
    <n v="1472442900"/>
    <n v="1471638646"/>
    <b v="0"/>
    <n v="6"/>
    <b v="0"/>
    <s v="theater/plays"/>
    <n v="7.4700000000000003E-2"/>
    <n v="35.17"/>
    <x v="1"/>
    <x v="6"/>
    <x v="3969"/>
    <d v="2016-08-29T03:55:00"/>
  </r>
  <r>
    <x v="2"/>
    <x v="0"/>
    <s v="USD"/>
    <n v="1460925811"/>
    <n v="1458333811"/>
    <b v="0"/>
    <n v="2"/>
    <b v="0"/>
    <s v="theater/plays"/>
    <n v="6.9999999999999999E-4"/>
    <n v="5.5"/>
    <x v="1"/>
    <x v="6"/>
    <x v="3970"/>
    <d v="2016-04-17T20:43:31"/>
  </r>
  <r>
    <x v="2"/>
    <x v="0"/>
    <s v="USD"/>
    <n v="1405947126"/>
    <n v="1403355126"/>
    <b v="0"/>
    <n v="6"/>
    <b v="0"/>
    <s v="theater/plays"/>
    <n v="9.7000000000000003E-3"/>
    <n v="22.67"/>
    <x v="1"/>
    <x v="6"/>
    <x v="3971"/>
    <d v="2014-07-21T12:52:06"/>
  </r>
  <r>
    <x v="2"/>
    <x v="0"/>
    <s v="USD"/>
    <n v="1423186634"/>
    <n v="1418002634"/>
    <b v="0"/>
    <n v="8"/>
    <b v="0"/>
    <s v="theater/plays"/>
    <n v="0.21099999999999999"/>
    <n v="26.38"/>
    <x v="1"/>
    <x v="6"/>
    <x v="3972"/>
    <d v="2015-02-06T01:37:14"/>
  </r>
  <r>
    <x v="2"/>
    <x v="0"/>
    <s v="USD"/>
    <n v="1462766400"/>
    <n v="1460219110"/>
    <b v="0"/>
    <n v="37"/>
    <b v="0"/>
    <s v="theater/plays"/>
    <n v="0.78100000000000003"/>
    <n v="105.54"/>
    <x v="1"/>
    <x v="6"/>
    <x v="3973"/>
    <d v="2016-05-09T04:00:00"/>
  </r>
  <r>
    <x v="2"/>
    <x v="1"/>
    <s v="GBP"/>
    <n v="1464872848"/>
    <n v="1462280848"/>
    <b v="0"/>
    <n v="11"/>
    <b v="0"/>
    <s v="theater/plays"/>
    <n v="0.32"/>
    <n v="29.09"/>
    <x v="1"/>
    <x v="6"/>
    <x v="3974"/>
    <d v="2016-06-02T13:07:28"/>
  </r>
  <r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x v="2"/>
    <x v="0"/>
    <s v="USD"/>
    <n v="1406876400"/>
    <n v="1405024561"/>
    <b v="0"/>
    <n v="10"/>
    <b v="0"/>
    <s v="theater/plays"/>
    <n v="0.47689999999999999"/>
    <n v="62"/>
    <x v="1"/>
    <x v="6"/>
    <x v="3976"/>
    <d v="2014-08-01T07:00:00"/>
  </r>
  <r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x v="2"/>
    <x v="1"/>
    <s v="GBP"/>
    <n v="1427659200"/>
    <n v="1425678057"/>
    <b v="0"/>
    <n v="6"/>
    <b v="0"/>
    <s v="theater/plays"/>
    <n v="1.83E-2"/>
    <n v="18.329999999999998"/>
    <x v="1"/>
    <x v="6"/>
    <x v="3979"/>
    <d v="2015-03-29T20:00:00"/>
  </r>
  <r>
    <x v="2"/>
    <x v="0"/>
    <s v="USD"/>
    <n v="1404570147"/>
    <n v="1401978147"/>
    <b v="0"/>
    <n v="7"/>
    <b v="0"/>
    <s v="theater/plays"/>
    <n v="0.18"/>
    <n v="64.290000000000006"/>
    <x v="1"/>
    <x v="6"/>
    <x v="3980"/>
    <d v="2014-07-05T14:22:27"/>
  </r>
  <r>
    <x v="2"/>
    <x v="0"/>
    <s v="USD"/>
    <n v="1468729149"/>
    <n v="1463545149"/>
    <b v="0"/>
    <n v="7"/>
    <b v="0"/>
    <s v="theater/plays"/>
    <n v="4.0800000000000003E-2"/>
    <n v="175"/>
    <x v="1"/>
    <x v="6"/>
    <x v="3981"/>
    <d v="2016-07-17T04:19:09"/>
  </r>
  <r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x v="2"/>
    <x v="0"/>
    <s v="USD"/>
    <n v="1400569140"/>
    <n v="1397854356"/>
    <b v="0"/>
    <n v="46"/>
    <b v="0"/>
    <s v="theater/plays"/>
    <n v="0.34799999999999998"/>
    <n v="84.28"/>
    <x v="1"/>
    <x v="6"/>
    <x v="3983"/>
    <d v="2014-05-20T06:59:00"/>
  </r>
  <r>
    <x v="2"/>
    <x v="1"/>
    <s v="GBP"/>
    <n v="1415404800"/>
    <n v="1412809644"/>
    <b v="0"/>
    <n v="10"/>
    <b v="0"/>
    <s v="theater/plays"/>
    <n v="6.3299999999999995E-2"/>
    <n v="9.5"/>
    <x v="1"/>
    <x v="6"/>
    <x v="3984"/>
    <d v="2014-11-08T00:00:00"/>
  </r>
  <r>
    <x v="2"/>
    <x v="0"/>
    <s v="USD"/>
    <n v="1456002300"/>
    <n v="1454173120"/>
    <b v="0"/>
    <n v="19"/>
    <b v="0"/>
    <s v="theater/plays"/>
    <n v="0.32050000000000001"/>
    <n v="33.74"/>
    <x v="1"/>
    <x v="6"/>
    <x v="3985"/>
    <d v="2016-02-20T21:05:00"/>
  </r>
  <r>
    <x v="2"/>
    <x v="1"/>
    <s v="GBP"/>
    <n v="1462539840"/>
    <n v="1460034594"/>
    <b v="0"/>
    <n v="13"/>
    <b v="0"/>
    <s v="theater/plays"/>
    <n v="9.7600000000000006E-2"/>
    <n v="37.54"/>
    <x v="1"/>
    <x v="6"/>
    <x v="3986"/>
    <d v="2016-05-06T13:04:00"/>
  </r>
  <r>
    <x v="2"/>
    <x v="1"/>
    <s v="GBP"/>
    <n v="1400278290"/>
    <n v="1399414290"/>
    <b v="0"/>
    <n v="13"/>
    <b v="0"/>
    <s v="theater/plays"/>
    <n v="0.3775"/>
    <n v="11.62"/>
    <x v="1"/>
    <x v="6"/>
    <x v="3987"/>
    <d v="2014-05-16T22:11:30"/>
  </r>
  <r>
    <x v="2"/>
    <x v="0"/>
    <s v="USD"/>
    <n v="1440813413"/>
    <n v="1439517413"/>
    <b v="0"/>
    <n v="4"/>
    <b v="0"/>
    <s v="theater/plays"/>
    <n v="2.1299999999999999E-2"/>
    <n v="8"/>
    <x v="1"/>
    <x v="6"/>
    <x v="3988"/>
    <d v="2015-08-29T01:56:53"/>
  </r>
  <r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x v="2"/>
    <x v="1"/>
    <s v="GBP"/>
    <n v="1456934893"/>
    <n v="1454342893"/>
    <b v="0"/>
    <n v="3"/>
    <b v="0"/>
    <s v="theater/plays"/>
    <n v="4.1799999999999997E-2"/>
    <n v="23"/>
    <x v="1"/>
    <x v="6"/>
    <x v="3990"/>
    <d v="2016-03-02T16:08:13"/>
  </r>
  <r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x v="2"/>
    <x v="0"/>
    <s v="USD"/>
    <n v="1449876859"/>
    <n v="1444689259"/>
    <b v="0"/>
    <n v="9"/>
    <b v="0"/>
    <s v="theater/plays"/>
    <n v="5.4100000000000002E-2"/>
    <n v="60.11"/>
    <x v="1"/>
    <x v="6"/>
    <x v="3992"/>
    <d v="2015-12-11T23:34:19"/>
  </r>
  <r>
    <x v="2"/>
    <x v="0"/>
    <s v="USD"/>
    <n v="1431549912"/>
    <n v="1428957912"/>
    <b v="0"/>
    <n v="1"/>
    <b v="0"/>
    <s v="theater/plays"/>
    <n v="1E-4"/>
    <n v="3"/>
    <x v="1"/>
    <x v="6"/>
    <x v="3993"/>
    <d v="2015-05-13T20:45:12"/>
  </r>
  <r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x v="2"/>
    <x v="0"/>
    <s v="USD"/>
    <n v="1416499440"/>
    <n v="1415341464"/>
    <b v="0"/>
    <n v="17"/>
    <b v="0"/>
    <s v="theater/plays"/>
    <n v="0.16569999999999999"/>
    <n v="29.24"/>
    <x v="1"/>
    <x v="6"/>
    <x v="3996"/>
    <d v="2014-11-20T16:04:00"/>
  </r>
  <r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x v="2"/>
    <x v="0"/>
    <s v="USD"/>
    <n v="1427580426"/>
    <n v="1424992026"/>
    <b v="0"/>
    <n v="12"/>
    <b v="0"/>
    <s v="theater/plays"/>
    <n v="0.57199999999999995"/>
    <n v="59.58"/>
    <x v="1"/>
    <x v="6"/>
    <x v="3998"/>
    <d v="2015-03-28T22:07:06"/>
  </r>
  <r>
    <x v="2"/>
    <x v="0"/>
    <s v="USD"/>
    <n v="1409514709"/>
    <n v="1406058798"/>
    <b v="0"/>
    <n v="14"/>
    <b v="0"/>
    <s v="theater/plays"/>
    <n v="0.1651"/>
    <n v="82.57"/>
    <x v="1"/>
    <x v="6"/>
    <x v="3999"/>
    <d v="2014-08-31T19:51:49"/>
  </r>
  <r>
    <x v="2"/>
    <x v="0"/>
    <s v="USD"/>
    <n v="1462631358"/>
    <n v="1457450958"/>
    <b v="0"/>
    <n v="1"/>
    <b v="0"/>
    <s v="theater/plays"/>
    <n v="1.2999999999999999E-3"/>
    <n v="10"/>
    <x v="1"/>
    <x v="6"/>
    <x v="4000"/>
    <d v="2016-05-07T14:29:18"/>
  </r>
  <r>
    <x v="2"/>
    <x v="1"/>
    <s v="GBP"/>
    <n v="1488394800"/>
    <n v="1486681708"/>
    <b v="0"/>
    <n v="14"/>
    <b v="0"/>
    <s v="theater/plays"/>
    <n v="0.3775"/>
    <n v="32.36"/>
    <x v="1"/>
    <x v="6"/>
    <x v="4001"/>
    <d v="2017-03-01T19:00:00"/>
  </r>
  <r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x v="2"/>
    <x v="0"/>
    <s v="USD"/>
    <n v="1413832985"/>
    <n v="1408648985"/>
    <b v="0"/>
    <n v="2"/>
    <b v="0"/>
    <s v="theater/plays"/>
    <n v="1.3299999999999999E-2"/>
    <n v="20"/>
    <x v="1"/>
    <x v="6"/>
    <x v="4005"/>
    <d v="2014-10-20T19:23:05"/>
  </r>
  <r>
    <x v="2"/>
    <x v="0"/>
    <s v="USD"/>
    <n v="1455647587"/>
    <n v="1453487587"/>
    <b v="0"/>
    <n v="1"/>
    <b v="0"/>
    <s v="theater/plays"/>
    <n v="1E-4"/>
    <n v="2"/>
    <x v="1"/>
    <x v="6"/>
    <x v="4006"/>
    <d v="2016-02-16T18:33:07"/>
  </r>
  <r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x v="2"/>
    <x v="1"/>
    <s v="GBP"/>
    <n v="1410281360"/>
    <n v="1406825360"/>
    <b v="0"/>
    <n v="3"/>
    <b v="0"/>
    <s v="theater/plays"/>
    <n v="3.8899999999999997E-2"/>
    <n v="25"/>
    <x v="1"/>
    <x v="6"/>
    <x v="4009"/>
    <d v="2014-09-09T16:49:20"/>
  </r>
  <r>
    <x v="2"/>
    <x v="0"/>
    <s v="USD"/>
    <n v="1414348166"/>
    <n v="1412879366"/>
    <b v="0"/>
    <n v="38"/>
    <b v="0"/>
    <s v="theater/plays"/>
    <n v="0.2419"/>
    <n v="45.84"/>
    <x v="1"/>
    <x v="6"/>
    <x v="4010"/>
    <d v="2014-10-26T18:29:26"/>
  </r>
  <r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x v="2"/>
    <x v="0"/>
    <s v="USD"/>
    <n v="1437331463"/>
    <n v="1434739463"/>
    <b v="0"/>
    <n v="1"/>
    <b v="0"/>
    <s v="theater/plays"/>
    <n v="1E-4"/>
    <n v="1"/>
    <x v="1"/>
    <x v="6"/>
    <x v="4015"/>
    <d v="2015-07-19T18:44:23"/>
  </r>
  <r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x v="2"/>
    <x v="1"/>
    <s v="GBP"/>
    <n v="1475877108"/>
    <n v="1473285108"/>
    <b v="0"/>
    <n v="4"/>
    <b v="0"/>
    <s v="theater/plays"/>
    <n v="8.6699999999999999E-2"/>
    <n v="32.5"/>
    <x v="1"/>
    <x v="6"/>
    <x v="4018"/>
    <d v="2016-10-07T21:51:48"/>
  </r>
  <r>
    <x v="2"/>
    <x v="0"/>
    <s v="USD"/>
    <n v="1460737680"/>
    <n v="1455725596"/>
    <b v="0"/>
    <n v="4"/>
    <b v="0"/>
    <s v="theater/plays"/>
    <n v="8.3000000000000001E-3"/>
    <n v="7.25"/>
    <x v="1"/>
    <x v="6"/>
    <x v="4019"/>
    <d v="2016-04-15T16:28:00"/>
  </r>
  <r>
    <x v="2"/>
    <x v="0"/>
    <s v="USD"/>
    <n v="1427168099"/>
    <n v="1424579699"/>
    <b v="0"/>
    <n v="3"/>
    <b v="0"/>
    <s v="theater/plays"/>
    <n v="0.16669999999999999"/>
    <n v="33.33"/>
    <x v="1"/>
    <x v="6"/>
    <x v="4020"/>
    <d v="2015-03-24T03:34:59"/>
  </r>
  <r>
    <x v="2"/>
    <x v="0"/>
    <s v="USD"/>
    <n v="1414360358"/>
    <n v="1409176358"/>
    <b v="0"/>
    <n v="2"/>
    <b v="0"/>
    <s v="theater/plays"/>
    <n v="8.3000000000000001E-3"/>
    <n v="62.5"/>
    <x v="1"/>
    <x v="6"/>
    <x v="4021"/>
    <d v="2014-10-26T21:52:38"/>
  </r>
  <r>
    <x v="2"/>
    <x v="0"/>
    <s v="USD"/>
    <n v="1422759240"/>
    <n v="1418824867"/>
    <b v="0"/>
    <n v="197"/>
    <b v="0"/>
    <s v="theater/plays"/>
    <n v="0.6956"/>
    <n v="63.56"/>
    <x v="1"/>
    <x v="6"/>
    <x v="4022"/>
    <d v="2015-02-01T02:54:00"/>
  </r>
  <r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x v="2"/>
    <x v="0"/>
    <s v="USD"/>
    <n v="1487811600"/>
    <n v="1486077481"/>
    <b v="0"/>
    <n v="7"/>
    <b v="0"/>
    <s v="theater/plays"/>
    <n v="7.17E-2"/>
    <n v="30.71"/>
    <x v="1"/>
    <x v="6"/>
    <x v="4027"/>
    <d v="2017-02-23T01:00:00"/>
  </r>
  <r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x v="2"/>
    <x v="0"/>
    <s v="USD"/>
    <n v="1454525340"/>
    <n v="1452008599"/>
    <b v="0"/>
    <n v="6"/>
    <b v="0"/>
    <s v="theater/plays"/>
    <n v="0.16"/>
    <n v="66.67"/>
    <x v="1"/>
    <x v="6"/>
    <x v="4030"/>
    <d v="2016-02-03T18:49:00"/>
  </r>
  <r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x v="2"/>
    <x v="0"/>
    <s v="USD"/>
    <n v="1450211116"/>
    <n v="1445023516"/>
    <b v="0"/>
    <n v="7"/>
    <b v="0"/>
    <s v="theater/plays"/>
    <n v="6.83E-2"/>
    <n v="59"/>
    <x v="1"/>
    <x v="6"/>
    <x v="4032"/>
    <d v="2015-12-15T20:25:16"/>
  </r>
  <r>
    <x v="2"/>
    <x v="1"/>
    <s v="GBP"/>
    <n v="1475398800"/>
    <n v="1472711224"/>
    <b v="0"/>
    <n v="94"/>
    <b v="0"/>
    <s v="theater/plays"/>
    <n v="0.25700000000000001"/>
    <n v="65.34"/>
    <x v="1"/>
    <x v="6"/>
    <x v="4033"/>
    <d v="2016-10-02T09:00:00"/>
  </r>
  <r>
    <x v="2"/>
    <x v="0"/>
    <s v="USD"/>
    <n v="1428097450"/>
    <n v="1425509050"/>
    <b v="0"/>
    <n v="2"/>
    <b v="0"/>
    <s v="theater/plays"/>
    <n v="1.4800000000000001E-2"/>
    <n v="100"/>
    <x v="1"/>
    <x v="6"/>
    <x v="4034"/>
    <d v="2015-04-03T21:44:10"/>
  </r>
  <r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x v="2"/>
    <x v="0"/>
    <s v="USD"/>
    <n v="1404253800"/>
    <n v="1402784964"/>
    <b v="0"/>
    <n v="17"/>
    <b v="0"/>
    <s v="theater/plays"/>
    <n v="0.47049999999999997"/>
    <n v="166.06"/>
    <x v="1"/>
    <x v="6"/>
    <x v="4036"/>
    <d v="2014-07-01T22:30:00"/>
  </r>
  <r>
    <x v="2"/>
    <x v="0"/>
    <s v="USD"/>
    <n v="1464099900"/>
    <n v="1462585315"/>
    <b v="0"/>
    <n v="2"/>
    <b v="0"/>
    <s v="theater/plays"/>
    <n v="0.1143"/>
    <n v="40"/>
    <x v="1"/>
    <x v="6"/>
    <x v="4037"/>
    <d v="2016-05-24T14:25:00"/>
  </r>
  <r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x v="2"/>
    <x v="0"/>
    <s v="USD"/>
    <n v="1413992210"/>
    <n v="1411400210"/>
    <b v="0"/>
    <n v="12"/>
    <b v="0"/>
    <s v="theater/plays"/>
    <n v="8.2100000000000006E-2"/>
    <n v="38.33"/>
    <x v="1"/>
    <x v="6"/>
    <x v="4046"/>
    <d v="2014-10-22T15:36:50"/>
  </r>
  <r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x v="2"/>
    <x v="1"/>
    <s v="GBP"/>
    <n v="1460373187"/>
    <n v="1457352787"/>
    <b v="0"/>
    <n v="91"/>
    <b v="0"/>
    <s v="theater/plays"/>
    <n v="0.17649999999999999"/>
    <n v="32.979999999999997"/>
    <x v="1"/>
    <x v="6"/>
    <x v="4048"/>
    <d v="2016-04-11T11:13:07"/>
  </r>
  <r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x v="2"/>
    <x v="0"/>
    <s v="USD"/>
    <n v="1414077391"/>
    <n v="1411485391"/>
    <b v="0"/>
    <n v="1"/>
    <b v="0"/>
    <s v="theater/plays"/>
    <n v="6.9999999999999999E-4"/>
    <n v="1"/>
    <x v="1"/>
    <x v="6"/>
    <x v="4050"/>
    <d v="2014-10-23T15:16:31"/>
  </r>
  <r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x v="2"/>
    <x v="0"/>
    <s v="USD"/>
    <n v="1413234316"/>
    <n v="1408050316"/>
    <b v="0"/>
    <n v="13"/>
    <b v="0"/>
    <s v="theater/plays"/>
    <n v="0.37530000000000002"/>
    <n v="86.62"/>
    <x v="1"/>
    <x v="6"/>
    <x v="4052"/>
    <d v="2014-10-13T21:05:16"/>
  </r>
  <r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x v="2"/>
    <x v="1"/>
    <s v="GBP"/>
    <n v="1403192031"/>
    <n v="1400600031"/>
    <b v="0"/>
    <n v="21"/>
    <b v="0"/>
    <s v="theater/plays"/>
    <n v="0.1762"/>
    <n v="41.95"/>
    <x v="1"/>
    <x v="6"/>
    <x v="4055"/>
    <d v="2014-06-19T15:33:51"/>
  </r>
  <r>
    <x v="2"/>
    <x v="0"/>
    <s v="USD"/>
    <n v="1467575940"/>
    <n v="1465856639"/>
    <b v="0"/>
    <n v="9"/>
    <b v="0"/>
    <s v="theater/plays"/>
    <n v="0.53"/>
    <n v="88.33"/>
    <x v="1"/>
    <x v="6"/>
    <x v="4056"/>
    <d v="2016-07-03T19:59:00"/>
  </r>
  <r>
    <x v="2"/>
    <x v="1"/>
    <s v="GBP"/>
    <n v="1448492400"/>
    <n v="1446506080"/>
    <b v="0"/>
    <n v="6"/>
    <b v="0"/>
    <s v="theater/plays"/>
    <n v="0.22140000000000001"/>
    <n v="129.16999999999999"/>
    <x v="1"/>
    <x v="6"/>
    <x v="4057"/>
    <d v="2015-11-25T23:00:00"/>
  </r>
  <r>
    <x v="2"/>
    <x v="0"/>
    <s v="USD"/>
    <n v="1459483140"/>
    <n v="1458178044"/>
    <b v="0"/>
    <n v="4"/>
    <b v="0"/>
    <s v="theater/plays"/>
    <n v="2.53E-2"/>
    <n v="23.75"/>
    <x v="1"/>
    <x v="6"/>
    <x v="4058"/>
    <d v="2016-04-01T03:59:00"/>
  </r>
  <r>
    <x v="2"/>
    <x v="5"/>
    <s v="CAD"/>
    <n v="1410836400"/>
    <n v="1408116152"/>
    <b v="0"/>
    <n v="7"/>
    <b v="0"/>
    <s v="theater/plays"/>
    <n v="2.5000000000000001E-2"/>
    <n v="35.71"/>
    <x v="1"/>
    <x v="6"/>
    <x v="4059"/>
    <d v="2014-09-16T03:00:00"/>
  </r>
  <r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x v="2"/>
    <x v="0"/>
    <s v="USD"/>
    <n v="1467481468"/>
    <n v="1464889468"/>
    <b v="0"/>
    <n v="3"/>
    <b v="0"/>
    <s v="theater/plays"/>
    <n v="2.4500000000000001E-2"/>
    <n v="163.33000000000001"/>
    <x v="1"/>
    <x v="6"/>
    <x v="4062"/>
    <d v="2016-07-02T17:44:28"/>
  </r>
  <r>
    <x v="2"/>
    <x v="1"/>
    <s v="GBP"/>
    <n v="1403886084"/>
    <n v="1401294084"/>
    <b v="0"/>
    <n v="9"/>
    <b v="0"/>
    <s v="theater/plays"/>
    <n v="1.4200000000000001E-2"/>
    <n v="15"/>
    <x v="1"/>
    <x v="6"/>
    <x v="4063"/>
    <d v="2014-06-27T16:21:24"/>
  </r>
  <r>
    <x v="2"/>
    <x v="2"/>
    <s v="AUD"/>
    <n v="1430316426"/>
    <n v="1427724426"/>
    <b v="0"/>
    <n v="6"/>
    <b v="0"/>
    <s v="theater/plays"/>
    <n v="0.1925"/>
    <n v="64.17"/>
    <x v="1"/>
    <x v="6"/>
    <x v="4064"/>
    <d v="2015-04-29T14:07:06"/>
  </r>
  <r>
    <x v="2"/>
    <x v="0"/>
    <s v="USD"/>
    <n v="1407883811"/>
    <n v="1405291811"/>
    <b v="0"/>
    <n v="4"/>
    <b v="0"/>
    <s v="theater/plays"/>
    <n v="6.7999999999999996E-3"/>
    <n v="6.75"/>
    <x v="1"/>
    <x v="6"/>
    <x v="4065"/>
    <d v="2014-08-12T22:50:11"/>
  </r>
  <r>
    <x v="2"/>
    <x v="0"/>
    <s v="USD"/>
    <n v="1463619388"/>
    <n v="1461027388"/>
    <b v="0"/>
    <n v="1"/>
    <b v="0"/>
    <s v="theater/plays"/>
    <n v="1.6999999999999999E-3"/>
    <n v="25"/>
    <x v="1"/>
    <x v="6"/>
    <x v="4066"/>
    <d v="2016-05-19T00:56:28"/>
  </r>
  <r>
    <x v="2"/>
    <x v="0"/>
    <s v="USD"/>
    <n v="1443408550"/>
    <n v="1439952550"/>
    <b v="0"/>
    <n v="17"/>
    <b v="0"/>
    <s v="theater/plays"/>
    <n v="0.60899999999999999"/>
    <n v="179.12"/>
    <x v="1"/>
    <x v="6"/>
    <x v="4067"/>
    <d v="2015-09-28T02:49:10"/>
  </r>
  <r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x v="2"/>
    <x v="1"/>
    <s v="GBP"/>
    <n v="1425124800"/>
    <n v="1421596356"/>
    <b v="0"/>
    <n v="13"/>
    <b v="0"/>
    <s v="theater/plays"/>
    <n v="0.34399999999999997"/>
    <n v="33.08"/>
    <x v="1"/>
    <x v="6"/>
    <x v="4069"/>
    <d v="2015-02-28T12:00:00"/>
  </r>
  <r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x v="2"/>
    <x v="0"/>
    <s v="USD"/>
    <n v="1431144000"/>
    <n v="1426407426"/>
    <b v="0"/>
    <n v="2"/>
    <b v="0"/>
    <s v="theater/plays"/>
    <n v="1.06E-2"/>
    <n v="18.5"/>
    <x v="1"/>
    <x v="6"/>
    <x v="4073"/>
    <d v="2015-05-09T04:00:00"/>
  </r>
  <r>
    <x v="2"/>
    <x v="1"/>
    <s v="GBP"/>
    <n v="1446732975"/>
    <n v="1444137375"/>
    <b v="0"/>
    <n v="21"/>
    <b v="0"/>
    <s v="theater/plays"/>
    <n v="0.26729999999999998"/>
    <n v="35"/>
    <x v="1"/>
    <x v="6"/>
    <x v="4074"/>
    <d v="2015-11-05T14:16:15"/>
  </r>
  <r>
    <x v="2"/>
    <x v="1"/>
    <s v="GBP"/>
    <n v="1404149280"/>
    <n v="1400547969"/>
    <b v="0"/>
    <n v="13"/>
    <b v="0"/>
    <s v="theater/plays"/>
    <n v="0.28799999999999998"/>
    <n v="44.31"/>
    <x v="1"/>
    <x v="6"/>
    <x v="4075"/>
    <d v="2014-06-30T17:28:00"/>
  </r>
  <r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x v="2"/>
    <x v="0"/>
    <s v="USD"/>
    <n v="1466375521"/>
    <n v="1463783521"/>
    <b v="0"/>
    <n v="1"/>
    <b v="0"/>
    <s v="theater/plays"/>
    <n v="1.6999999999999999E-3"/>
    <n v="5"/>
    <x v="1"/>
    <x v="6"/>
    <x v="4079"/>
    <d v="2016-06-19T22:32:01"/>
  </r>
  <r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x v="2"/>
    <x v="0"/>
    <s v="USD"/>
    <n v="1425819425"/>
    <n v="1423231025"/>
    <b v="0"/>
    <n v="12"/>
    <b v="0"/>
    <s v="theater/plays"/>
    <n v="0.15740000000000001"/>
    <n v="29.17"/>
    <x v="1"/>
    <x v="6"/>
    <x v="4081"/>
    <d v="2015-03-08T12:57:05"/>
  </r>
  <r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x v="2"/>
    <x v="0"/>
    <s v="USD"/>
    <n v="1452795416"/>
    <n v="1450203416"/>
    <b v="0"/>
    <n v="6"/>
    <b v="0"/>
    <s v="theater/plays"/>
    <n v="0.21690000000000001"/>
    <n v="126.5"/>
    <x v="1"/>
    <x v="6"/>
    <x v="4083"/>
    <d v="2016-01-14T18:16:56"/>
  </r>
  <r>
    <x v="2"/>
    <x v="13"/>
    <s v="EUR"/>
    <n v="1476008906"/>
    <n v="1473416906"/>
    <b v="0"/>
    <n v="1"/>
    <b v="0"/>
    <s v="theater/plays"/>
    <n v="3.3E-3"/>
    <n v="10"/>
    <x v="1"/>
    <x v="6"/>
    <x v="4084"/>
    <d v="2016-10-09T10:28:26"/>
  </r>
  <r>
    <x v="2"/>
    <x v="0"/>
    <s v="USD"/>
    <n v="1427169540"/>
    <n v="1424701775"/>
    <b v="0"/>
    <n v="1"/>
    <b v="0"/>
    <s v="theater/plays"/>
    <n v="2.8999999999999998E-3"/>
    <n v="10"/>
    <x v="1"/>
    <x v="6"/>
    <x v="4085"/>
    <d v="2015-03-24T03:59:00"/>
  </r>
  <r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x v="2"/>
    <x v="0"/>
    <s v="USD"/>
    <n v="1438959600"/>
    <n v="1437754137"/>
    <b v="0"/>
    <n v="3"/>
    <b v="0"/>
    <s v="theater/plays"/>
    <n v="3.2000000000000001E-2"/>
    <n v="10.67"/>
    <x v="1"/>
    <x v="6"/>
    <x v="4090"/>
    <d v="2015-08-07T15:00:00"/>
  </r>
  <r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x v="2"/>
    <x v="0"/>
    <s v="USD"/>
    <n v="1428205247"/>
    <n v="1423024847"/>
    <b v="0"/>
    <n v="1"/>
    <b v="0"/>
    <s v="theater/plays"/>
    <n v="2.0000000000000001E-4"/>
    <n v="20"/>
    <x v="1"/>
    <x v="6"/>
    <x v="4092"/>
    <d v="2015-04-05T03:40:47"/>
  </r>
  <r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x v="2"/>
    <x v="14"/>
    <s v="MXN"/>
    <n v="1482108350"/>
    <n v="1479516350"/>
    <b v="0"/>
    <n v="1"/>
    <b v="0"/>
    <s v="theater/plays"/>
    <n v="2.6700000000000002E-2"/>
    <n v="800"/>
    <x v="1"/>
    <x v="6"/>
    <x v="4095"/>
    <d v="2016-12-19T00:45:50"/>
  </r>
  <r>
    <x v="2"/>
    <x v="1"/>
    <s v="GBP"/>
    <n v="1488271860"/>
    <n v="1484484219"/>
    <b v="0"/>
    <n v="5"/>
    <b v="0"/>
    <s v="theater/plays"/>
    <n v="0.1143"/>
    <n v="80"/>
    <x v="1"/>
    <x v="6"/>
    <x v="4096"/>
    <d v="2017-02-28T08:51:00"/>
  </r>
  <r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x v="2"/>
    <x v="0"/>
    <s v="USD"/>
    <n v="1472847873"/>
    <n v="1468959873"/>
    <b v="0"/>
    <n v="1"/>
    <b v="0"/>
    <s v="theater/plays"/>
    <n v="1.11E-2"/>
    <n v="50"/>
    <x v="1"/>
    <x v="6"/>
    <x v="4099"/>
    <d v="2016-09-02T20:24:33"/>
  </r>
  <r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x v="2"/>
    <x v="0"/>
    <s v="USD"/>
    <n v="1463343673"/>
    <n v="1460751673"/>
    <b v="0"/>
    <n v="6"/>
    <b v="0"/>
    <s v="theater/plays"/>
    <n v="0.27400000000000002"/>
    <n v="22.83"/>
    <x v="1"/>
    <x v="6"/>
    <x v="4102"/>
    <d v="2016-05-15T20:21:13"/>
  </r>
  <r>
    <x v="2"/>
    <x v="0"/>
    <s v="USD"/>
    <n v="1440613920"/>
    <n v="1435953566"/>
    <b v="0"/>
    <n v="6"/>
    <b v="0"/>
    <s v="theater/plays"/>
    <n v="0.1"/>
    <n v="16.670000000000002"/>
    <x v="1"/>
    <x v="6"/>
    <x v="4103"/>
    <d v="2015-08-26T18:32:00"/>
  </r>
  <r>
    <x v="2"/>
    <x v="2"/>
    <s v="AUD"/>
    <n v="1477550434"/>
    <n v="1474958434"/>
    <b v="0"/>
    <n v="14"/>
    <b v="0"/>
    <s v="theater/plays"/>
    <n v="0.2137"/>
    <n v="45.79"/>
    <x v="1"/>
    <x v="6"/>
    <x v="4104"/>
    <d v="2016-10-27T06:40:34"/>
  </r>
  <r>
    <x v="2"/>
    <x v="14"/>
    <s v="MXN"/>
    <n v="1482711309"/>
    <n v="1479860109"/>
    <b v="0"/>
    <n v="6"/>
    <b v="0"/>
    <s v="theater/plays"/>
    <n v="6.9699999999999998E-2"/>
    <n v="383.33"/>
    <x v="1"/>
    <x v="6"/>
    <x v="4105"/>
    <d v="2016-12-26T00:15:09"/>
  </r>
  <r>
    <x v="2"/>
    <x v="0"/>
    <s v="USD"/>
    <n v="1427936400"/>
    <n v="1424221866"/>
    <b v="0"/>
    <n v="33"/>
    <b v="0"/>
    <s v="theater/plays"/>
    <n v="0.70599999999999996"/>
    <n v="106.97"/>
    <x v="1"/>
    <x v="6"/>
    <x v="4106"/>
    <d v="2015-04-02T01:00:00"/>
  </r>
  <r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x v="2"/>
    <x v="0"/>
    <s v="USD"/>
    <n v="1488517200"/>
    <n v="1485909937"/>
    <b v="0"/>
    <n v="1"/>
    <b v="0"/>
    <s v="theater/plays"/>
    <n v="1.9699999999999999E-2"/>
    <n v="59"/>
    <x v="1"/>
    <x v="6"/>
    <x v="4108"/>
    <d v="2017-03-03T05:00:00"/>
  </r>
  <r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x v="2"/>
    <x v="1"/>
    <s v="GBP"/>
    <n v="1469113351"/>
    <n v="1463929351"/>
    <b v="0"/>
    <n v="6"/>
    <b v="0"/>
    <s v="theater/plays"/>
    <n v="0.28670000000000001"/>
    <n v="14.33"/>
    <x v="1"/>
    <x v="6"/>
    <x v="4110"/>
    <d v="2016-07-21T15:02:31"/>
  </r>
  <r>
    <x v="2"/>
    <x v="0"/>
    <s v="USD"/>
    <n v="1424747740"/>
    <n v="1422155740"/>
    <b v="0"/>
    <n v="6"/>
    <b v="0"/>
    <s v="theater/plays"/>
    <n v="3.1300000000000001E-2"/>
    <n v="15.67"/>
    <x v="1"/>
    <x v="6"/>
    <x v="4111"/>
    <d v="2015-02-24T03:15:40"/>
  </r>
  <r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USD"/>
    <n v="1437620400"/>
    <n v="1434931811"/>
    <b v="0"/>
    <n v="182"/>
    <b v="1"/>
    <s v="film &amp; video/television"/>
    <n v="1.3686"/>
    <n v="63.92"/>
    <x v="0"/>
    <d v="2015-06-22T00:10:11"/>
    <d v="2015-07-23T03:00:00"/>
    <x v="0"/>
  </r>
  <r>
    <x v="0"/>
    <x v="0"/>
    <s v="USD"/>
    <n v="1488464683"/>
    <n v="1485872683"/>
    <b v="0"/>
    <n v="79"/>
    <b v="1"/>
    <s v="film &amp; video/television"/>
    <n v="1.4260999999999999"/>
    <n v="185.48"/>
    <x v="0"/>
    <d v="2017-01-31T14:24:43"/>
    <d v="2017-03-02T14:24:43"/>
    <x v="0"/>
  </r>
  <r>
    <x v="0"/>
    <x v="1"/>
    <s v="GBP"/>
    <n v="1455555083"/>
    <n v="1454691083"/>
    <b v="0"/>
    <n v="35"/>
    <b v="1"/>
    <s v="film &amp; video/television"/>
    <n v="1.05"/>
    <n v="15"/>
    <x v="0"/>
    <d v="2016-02-05T16:51:23"/>
    <d v="2016-02-15T16:51:23"/>
    <x v="0"/>
  </r>
  <r>
    <x v="0"/>
    <x v="0"/>
    <s v="USD"/>
    <n v="1407414107"/>
    <n v="1404822107"/>
    <b v="0"/>
    <n v="150"/>
    <b v="1"/>
    <s v="film &amp; video/television"/>
    <n v="1.0389999999999999"/>
    <n v="69.27"/>
    <x v="0"/>
    <d v="2014-07-08T12:21:47"/>
    <d v="2014-08-07T12:21:47"/>
    <x v="0"/>
  </r>
  <r>
    <x v="0"/>
    <x v="0"/>
    <s v="USD"/>
    <n v="1450555279"/>
    <n v="1447963279"/>
    <b v="0"/>
    <n v="284"/>
    <b v="1"/>
    <s v="film &amp; video/television"/>
    <n v="1.2299"/>
    <n v="190.55"/>
    <x v="0"/>
    <d v="2015-11-19T20:01:19"/>
    <d v="2015-12-19T20:01:19"/>
    <x v="0"/>
  </r>
  <r>
    <x v="0"/>
    <x v="0"/>
    <s v="USD"/>
    <n v="1469770500"/>
    <n v="1468362207"/>
    <b v="0"/>
    <n v="47"/>
    <b v="1"/>
    <s v="film &amp; video/television"/>
    <n v="1.0978000000000001"/>
    <n v="93.4"/>
    <x v="0"/>
    <d v="2016-07-12T22:23:27"/>
    <d v="2016-07-29T05:35:00"/>
    <x v="0"/>
  </r>
  <r>
    <x v="0"/>
    <x v="0"/>
    <s v="USD"/>
    <n v="1402710250"/>
    <n v="1401846250"/>
    <b v="0"/>
    <n v="58"/>
    <b v="1"/>
    <s v="film &amp; video/television"/>
    <n v="1.0649"/>
    <n v="146.88"/>
    <x v="0"/>
    <d v="2014-06-04T01:44:10"/>
    <d v="2014-06-14T01:44:10"/>
    <x v="0"/>
  </r>
  <r>
    <x v="0"/>
    <x v="0"/>
    <s v="USD"/>
    <n v="1467680867"/>
    <n v="1464224867"/>
    <b v="0"/>
    <n v="57"/>
    <b v="1"/>
    <s v="film &amp; video/television"/>
    <n v="1.0122"/>
    <n v="159.82"/>
    <x v="0"/>
    <d v="2016-05-26T01:07:47"/>
    <d v="2016-07-05T01:07:47"/>
    <x v="0"/>
  </r>
  <r>
    <x v="0"/>
    <x v="0"/>
    <s v="USD"/>
    <n v="1460754000"/>
    <n v="1460155212"/>
    <b v="0"/>
    <n v="12"/>
    <b v="1"/>
    <s v="film &amp; video/television"/>
    <n v="1.0004"/>
    <n v="291.79000000000002"/>
    <x v="0"/>
    <d v="2016-04-08T22:40:12"/>
    <d v="2016-04-15T21:00:00"/>
    <x v="0"/>
  </r>
  <r>
    <x v="0"/>
    <x v="0"/>
    <s v="USD"/>
    <n v="1460860144"/>
    <n v="1458268144"/>
    <b v="0"/>
    <n v="20"/>
    <b v="1"/>
    <s v="film &amp; video/television"/>
    <n v="1.26"/>
    <n v="31.5"/>
    <x v="0"/>
    <d v="2016-03-18T02:29:04"/>
    <d v="2016-04-17T02:29:04"/>
    <x v="0"/>
  </r>
  <r>
    <x v="0"/>
    <x v="0"/>
    <s v="USD"/>
    <n v="1403660279"/>
    <n v="1400636279"/>
    <b v="0"/>
    <n v="19"/>
    <b v="1"/>
    <s v="film &amp; video/television"/>
    <n v="1.0049999999999999"/>
    <n v="158.68"/>
    <x v="0"/>
    <d v="2014-05-21T01:37:59"/>
    <d v="2014-06-25T01:37:59"/>
    <x v="0"/>
  </r>
  <r>
    <x v="0"/>
    <x v="0"/>
    <s v="USD"/>
    <n v="1471834800"/>
    <n v="1469126462"/>
    <b v="0"/>
    <n v="75"/>
    <b v="1"/>
    <s v="film &amp; video/television"/>
    <n v="1.2050000000000001"/>
    <n v="80.33"/>
    <x v="0"/>
    <d v="2016-07-21T18:41:02"/>
    <d v="2016-08-22T03:00:00"/>
    <x v="0"/>
  </r>
  <r>
    <x v="0"/>
    <x v="0"/>
    <s v="USD"/>
    <n v="1405479600"/>
    <n v="1401642425"/>
    <b v="0"/>
    <n v="827"/>
    <b v="1"/>
    <s v="film &amp; video/television"/>
    <n v="1.6529"/>
    <n v="59.96"/>
    <x v="0"/>
    <d v="2014-06-01T17:07:05"/>
    <d v="2014-07-16T03:00:00"/>
    <x v="0"/>
  </r>
  <r>
    <x v="0"/>
    <x v="0"/>
    <s v="USD"/>
    <n v="1466713620"/>
    <n v="1463588109"/>
    <b v="0"/>
    <n v="51"/>
    <b v="1"/>
    <s v="film &amp; video/television"/>
    <n v="1.5996999999999999"/>
    <n v="109.78"/>
    <x v="0"/>
    <d v="2016-05-18T16:15:09"/>
    <d v="2016-06-23T20:27:00"/>
    <x v="0"/>
  </r>
  <r>
    <x v="0"/>
    <x v="2"/>
    <s v="AUD"/>
    <n v="1405259940"/>
    <n v="1403051888"/>
    <b v="0"/>
    <n v="41"/>
    <b v="1"/>
    <s v="film &amp; video/television"/>
    <n v="1.0093000000000001"/>
    <n v="147.71"/>
    <x v="0"/>
    <d v="2014-06-18T00:38:08"/>
    <d v="2014-07-13T13:59:00"/>
    <x v="0"/>
  </r>
  <r>
    <x v="0"/>
    <x v="3"/>
    <s v="EUR"/>
    <n v="1443384840"/>
    <n v="1441790658"/>
    <b v="0"/>
    <n v="98"/>
    <b v="1"/>
    <s v="film &amp; video/television"/>
    <n v="1.0660000000000001"/>
    <n v="21.76"/>
    <x v="0"/>
    <d v="2015-09-09T09:24:18"/>
    <d v="2015-09-27T20:14:00"/>
    <x v="0"/>
  </r>
  <r>
    <x v="0"/>
    <x v="0"/>
    <s v="USD"/>
    <n v="1402896600"/>
    <n v="1398971211"/>
    <b v="0"/>
    <n v="70"/>
    <b v="1"/>
    <s v="film &amp; video/television"/>
    <n v="1.0024"/>
    <n v="171.84"/>
    <x v="0"/>
    <d v="2014-05-01T19:06:51"/>
    <d v="2014-06-16T05:30:00"/>
    <x v="0"/>
  </r>
  <r>
    <x v="0"/>
    <x v="1"/>
    <s v="GBP"/>
    <n v="1415126022"/>
    <n v="1412530422"/>
    <b v="0"/>
    <n v="36"/>
    <b v="1"/>
    <s v="film &amp; video/television"/>
    <n v="1.0066999999999999"/>
    <n v="41.94"/>
    <x v="0"/>
    <d v="2014-10-05T17:33:42"/>
    <d v="2014-11-04T18:33:42"/>
    <x v="0"/>
  </r>
  <r>
    <x v="0"/>
    <x v="0"/>
    <s v="USD"/>
    <n v="1410958856"/>
    <n v="1408366856"/>
    <b v="0"/>
    <n v="342"/>
    <b v="1"/>
    <s v="film &amp; video/television"/>
    <n v="1.0631999999999999"/>
    <n v="93.26"/>
    <x v="0"/>
    <d v="2014-08-18T13:00:56"/>
    <d v="2014-09-17T13:00:56"/>
    <x v="0"/>
  </r>
  <r>
    <x v="0"/>
    <x v="0"/>
    <s v="USD"/>
    <n v="1437420934"/>
    <n v="1434828934"/>
    <b v="0"/>
    <n v="22"/>
    <b v="1"/>
    <s v="film &amp; video/television"/>
    <n v="1.4529000000000001"/>
    <n v="56.14"/>
    <x v="0"/>
    <d v="2015-06-20T19:35:34"/>
    <d v="2015-07-20T19:35:34"/>
    <x v="0"/>
  </r>
  <r>
    <x v="0"/>
    <x v="0"/>
    <s v="USD"/>
    <n v="1442167912"/>
    <n v="1436983912"/>
    <b v="0"/>
    <n v="25"/>
    <b v="1"/>
    <s v="film &amp; video/television"/>
    <n v="1.002"/>
    <n v="80.16"/>
    <x v="0"/>
    <d v="2015-07-15T18:11:52"/>
    <d v="2015-09-13T18:11:52"/>
    <x v="0"/>
  </r>
  <r>
    <x v="0"/>
    <x v="0"/>
    <s v="USD"/>
    <n v="1411743789"/>
    <n v="1409151789"/>
    <b v="0"/>
    <n v="101"/>
    <b v="1"/>
    <s v="film &amp; video/television"/>
    <n v="1.0913999999999999"/>
    <n v="199.9"/>
    <x v="0"/>
    <d v="2014-08-27T15:03:09"/>
    <d v="2014-09-26T15:03:09"/>
    <x v="0"/>
  </r>
  <r>
    <x v="0"/>
    <x v="0"/>
    <s v="USD"/>
    <n v="1420099140"/>
    <n v="1418766740"/>
    <b v="0"/>
    <n v="8"/>
    <b v="1"/>
    <s v="film &amp; video/television"/>
    <n v="1.1714"/>
    <n v="51.25"/>
    <x v="0"/>
    <d v="2014-12-16T21:52:20"/>
    <d v="2015-01-01T07:59:00"/>
    <x v="0"/>
  </r>
  <r>
    <x v="0"/>
    <x v="0"/>
    <s v="USD"/>
    <n v="1430407200"/>
    <n v="1428086501"/>
    <b v="0"/>
    <n v="23"/>
    <b v="1"/>
    <s v="film &amp; video/television"/>
    <n v="1.1850000000000001"/>
    <n v="103.04"/>
    <x v="0"/>
    <d v="2015-04-03T18:41:41"/>
    <d v="2015-04-30T15:20:00"/>
    <x v="0"/>
  </r>
  <r>
    <x v="0"/>
    <x v="0"/>
    <s v="USD"/>
    <n v="1442345940"/>
    <n v="1439494863"/>
    <b v="0"/>
    <n v="574"/>
    <b v="1"/>
    <s v="film &amp; video/television"/>
    <n v="1.0881000000000001"/>
    <n v="66.349999999999994"/>
    <x v="0"/>
    <d v="2015-08-13T19:41:03"/>
    <d v="2015-09-15T19:39:00"/>
    <x v="0"/>
  </r>
  <r>
    <x v="0"/>
    <x v="0"/>
    <s v="USD"/>
    <n v="1452299761"/>
    <n v="1447115761"/>
    <b v="0"/>
    <n v="14"/>
    <b v="1"/>
    <s v="film &amp; video/television"/>
    <n v="1.3332999999999999"/>
    <n v="57.14"/>
    <x v="0"/>
    <d v="2015-11-10T00:36:01"/>
    <d v="2016-01-09T00:36:01"/>
    <x v="0"/>
  </r>
  <r>
    <x v="0"/>
    <x v="0"/>
    <s v="USD"/>
    <n v="1408278144"/>
    <n v="1404822144"/>
    <b v="0"/>
    <n v="19"/>
    <b v="1"/>
    <s v="film &amp; video/television"/>
    <n v="1.552"/>
    <n v="102.11"/>
    <x v="0"/>
    <d v="2014-07-08T12:22:24"/>
    <d v="2014-08-17T12:22:24"/>
    <x v="0"/>
  </r>
  <r>
    <x v="0"/>
    <x v="4"/>
    <s v="NZD"/>
    <n v="1416113833"/>
    <n v="1413518233"/>
    <b v="0"/>
    <n v="150"/>
    <b v="1"/>
    <s v="film &amp; video/television"/>
    <n v="1.1173"/>
    <n v="148.97"/>
    <x v="0"/>
    <d v="2014-10-17T03:57:13"/>
    <d v="2014-11-16T04:57:13"/>
    <x v="0"/>
  </r>
  <r>
    <x v="0"/>
    <x v="0"/>
    <s v="USD"/>
    <n v="1450307284"/>
    <n v="1447715284"/>
    <b v="0"/>
    <n v="71"/>
    <b v="1"/>
    <s v="film &amp; video/television"/>
    <n v="1.0035000000000001"/>
    <n v="169.61"/>
    <x v="0"/>
    <d v="2015-11-16T23:08:04"/>
    <d v="2015-12-16T23:08:04"/>
    <x v="0"/>
  </r>
  <r>
    <x v="0"/>
    <x v="1"/>
    <s v="GBP"/>
    <n v="1406045368"/>
    <n v="1403453368"/>
    <b v="0"/>
    <n v="117"/>
    <b v="1"/>
    <s v="film &amp; video/television"/>
    <n v="1.2333000000000001"/>
    <n v="31.62"/>
    <x v="0"/>
    <d v="2014-06-22T16:09:28"/>
    <d v="2014-07-22T16:09:28"/>
    <x v="0"/>
  </r>
  <r>
    <x v="0"/>
    <x v="0"/>
    <s v="USD"/>
    <n v="1408604515"/>
    <n v="1406012515"/>
    <b v="0"/>
    <n v="53"/>
    <b v="1"/>
    <s v="film &amp; video/television"/>
    <n v="1.0129999999999999"/>
    <n v="76.45"/>
    <x v="0"/>
    <d v="2014-07-22T07:01:55"/>
    <d v="2014-08-21T07:01:55"/>
    <x v="0"/>
  </r>
  <r>
    <x v="0"/>
    <x v="0"/>
    <s v="USD"/>
    <n v="1453748434"/>
    <n v="1452193234"/>
    <b v="0"/>
    <n v="1"/>
    <b v="1"/>
    <s v="film &amp; video/television"/>
    <n v="1"/>
    <n v="13"/>
    <x v="0"/>
    <d v="2016-01-07T19:00:34"/>
    <d v="2016-01-25T19:00:34"/>
    <x v="0"/>
  </r>
  <r>
    <x v="0"/>
    <x v="0"/>
    <s v="USD"/>
    <n v="1463111940"/>
    <n v="1459523017"/>
    <b v="0"/>
    <n v="89"/>
    <b v="1"/>
    <s v="film &amp; video/television"/>
    <n v="1.0024999999999999"/>
    <n v="320.45"/>
    <x v="0"/>
    <d v="2016-04-01T15:03:37"/>
    <d v="2016-05-13T03:59:00"/>
    <x v="0"/>
  </r>
  <r>
    <x v="0"/>
    <x v="0"/>
    <s v="USD"/>
    <n v="1447001501"/>
    <n v="1444405901"/>
    <b v="0"/>
    <n v="64"/>
    <b v="1"/>
    <s v="film &amp; video/television"/>
    <n v="1.0209999999999999"/>
    <n v="83.75"/>
    <x v="0"/>
    <d v="2015-10-09T15:51:41"/>
    <d v="2015-11-08T16:51:41"/>
    <x v="0"/>
  </r>
  <r>
    <x v="0"/>
    <x v="0"/>
    <s v="USD"/>
    <n v="1407224601"/>
    <n v="1405928601"/>
    <b v="0"/>
    <n v="68"/>
    <b v="1"/>
    <s v="film &amp; video/television"/>
    <n v="1.3046"/>
    <n v="49.88"/>
    <x v="0"/>
    <d v="2014-07-21T07:43:21"/>
    <d v="2014-08-05T07:43:21"/>
    <x v="0"/>
  </r>
  <r>
    <x v="0"/>
    <x v="0"/>
    <s v="USD"/>
    <n v="1430179200"/>
    <n v="1428130814"/>
    <b v="0"/>
    <n v="28"/>
    <b v="1"/>
    <s v="film &amp; video/television"/>
    <n v="1.665"/>
    <n v="59.46"/>
    <x v="0"/>
    <d v="2015-04-04T07:00:14"/>
    <d v="2015-04-28T00:00:00"/>
    <x v="0"/>
  </r>
  <r>
    <x v="0"/>
    <x v="0"/>
    <s v="USD"/>
    <n v="1428128525"/>
    <n v="1425540125"/>
    <b v="0"/>
    <n v="44"/>
    <b v="1"/>
    <s v="film &amp; video/television"/>
    <n v="1.4215"/>
    <n v="193.84"/>
    <x v="0"/>
    <d v="2015-03-05T07:22:05"/>
    <d v="2015-04-04T06:22:05"/>
    <x v="0"/>
  </r>
  <r>
    <x v="0"/>
    <x v="0"/>
    <s v="USD"/>
    <n v="1425055079"/>
    <n v="1422463079"/>
    <b v="0"/>
    <n v="253"/>
    <b v="1"/>
    <s v="film &amp; video/television"/>
    <n v="1.8344"/>
    <n v="159.51"/>
    <x v="0"/>
    <d v="2015-01-28T16:37:59"/>
    <d v="2015-02-27T16:37:59"/>
    <x v="0"/>
  </r>
  <r>
    <x v="0"/>
    <x v="0"/>
    <s v="USD"/>
    <n v="1368235344"/>
    <n v="1365643344"/>
    <b v="0"/>
    <n v="66"/>
    <b v="1"/>
    <s v="film &amp; video/television"/>
    <n v="1.1004"/>
    <n v="41.68"/>
    <x v="0"/>
    <d v="2013-04-11T01:22:24"/>
    <d v="2013-05-11T01:22:24"/>
    <x v="0"/>
  </r>
  <r>
    <x v="0"/>
    <x v="1"/>
    <s v="GBP"/>
    <n v="1401058740"/>
    <n v="1398388068"/>
    <b v="0"/>
    <n v="217"/>
    <b v="1"/>
    <s v="film &amp; video/television"/>
    <n v="1.3098000000000001"/>
    <n v="150.9"/>
    <x v="0"/>
    <d v="2014-04-25T01:07:48"/>
    <d v="2014-05-25T22:59:00"/>
    <x v="0"/>
  </r>
  <r>
    <x v="0"/>
    <x v="0"/>
    <s v="USD"/>
    <n v="1403150400"/>
    <n v="1401426488"/>
    <b v="0"/>
    <n v="16"/>
    <b v="1"/>
    <s v="film &amp; video/television"/>
    <n v="1.0135000000000001"/>
    <n v="126.69"/>
    <x v="0"/>
    <d v="2014-05-30T05:08:08"/>
    <d v="2014-06-19T04:00:00"/>
    <x v="0"/>
  </r>
  <r>
    <x v="0"/>
    <x v="0"/>
    <s v="USD"/>
    <n v="1412516354"/>
    <n v="1409924354"/>
    <b v="0"/>
    <n v="19"/>
    <b v="1"/>
    <s v="film &amp; video/television"/>
    <n v="1"/>
    <n v="105.26"/>
    <x v="0"/>
    <d v="2014-09-05T13:39:14"/>
    <d v="2014-10-05T13:39:14"/>
    <x v="0"/>
  </r>
  <r>
    <x v="0"/>
    <x v="0"/>
    <s v="USD"/>
    <n v="1419780026"/>
    <n v="1417188026"/>
    <b v="0"/>
    <n v="169"/>
    <b v="1"/>
    <s v="film &amp; video/television"/>
    <n v="1.4186000000000001"/>
    <n v="117.51"/>
    <x v="0"/>
    <d v="2014-11-28T15:20:26"/>
    <d v="2014-12-28T15:20:26"/>
    <x v="0"/>
  </r>
  <r>
    <x v="0"/>
    <x v="0"/>
    <s v="USD"/>
    <n v="1405209600"/>
    <n v="1402599486"/>
    <b v="0"/>
    <n v="263"/>
    <b v="1"/>
    <s v="film &amp; video/television"/>
    <n v="3.0865999999999998"/>
    <n v="117.36"/>
    <x v="0"/>
    <d v="2014-06-12T18:58:06"/>
    <d v="2014-07-13T00:00:00"/>
    <x v="0"/>
  </r>
  <r>
    <x v="0"/>
    <x v="0"/>
    <s v="USD"/>
    <n v="1412648537"/>
    <n v="1408760537"/>
    <b v="0"/>
    <n v="15"/>
    <b v="1"/>
    <s v="film &amp; video/television"/>
    <n v="1"/>
    <n v="133.33000000000001"/>
    <x v="0"/>
    <d v="2014-08-23T02:22:17"/>
    <d v="2014-10-07T02:22:17"/>
    <x v="0"/>
  </r>
  <r>
    <x v="0"/>
    <x v="0"/>
    <s v="USD"/>
    <n v="1461769107"/>
    <n v="1459177107"/>
    <b v="0"/>
    <n v="61"/>
    <b v="1"/>
    <s v="film &amp; video/television"/>
    <n v="1.2"/>
    <n v="98.36"/>
    <x v="0"/>
    <d v="2016-03-28T14:58:27"/>
    <d v="2016-04-27T14:58:27"/>
    <x v="0"/>
  </r>
  <r>
    <x v="0"/>
    <x v="2"/>
    <s v="AUD"/>
    <n v="1450220974"/>
    <n v="1447628974"/>
    <b v="0"/>
    <n v="45"/>
    <b v="1"/>
    <s v="film &amp; video/television"/>
    <n v="1.0417000000000001"/>
    <n v="194.44"/>
    <x v="0"/>
    <d v="2015-11-15T23:09:34"/>
    <d v="2015-12-15T23:09:34"/>
    <x v="0"/>
  </r>
  <r>
    <x v="0"/>
    <x v="0"/>
    <s v="USD"/>
    <n v="1419021607"/>
    <n v="1413834007"/>
    <b v="0"/>
    <n v="70"/>
    <b v="1"/>
    <s v="film &amp; video/television"/>
    <n v="1.0761000000000001"/>
    <n v="76.87"/>
    <x v="0"/>
    <d v="2014-10-20T19:40:07"/>
    <d v="2014-12-19T20:40:07"/>
    <x v="0"/>
  </r>
  <r>
    <x v="0"/>
    <x v="1"/>
    <s v="GBP"/>
    <n v="1425211200"/>
    <n v="1422534260"/>
    <b v="0"/>
    <n v="38"/>
    <b v="1"/>
    <s v="film &amp; video/television"/>
    <n v="1.0794999999999999"/>
    <n v="56.82"/>
    <x v="0"/>
    <d v="2015-01-29T12:24:20"/>
    <d v="2015-03-01T12:00:00"/>
    <x v="0"/>
  </r>
  <r>
    <x v="0"/>
    <x v="0"/>
    <s v="USD"/>
    <n v="1445660045"/>
    <n v="1443068045"/>
    <b v="0"/>
    <n v="87"/>
    <b v="1"/>
    <s v="film &amp; video/television"/>
    <n v="1"/>
    <n v="137.93"/>
    <x v="0"/>
    <d v="2015-09-24T04:14:05"/>
    <d v="2015-10-24T04:14:05"/>
    <x v="0"/>
  </r>
  <r>
    <x v="0"/>
    <x v="1"/>
    <s v="GBP"/>
    <n v="1422637200"/>
    <n v="1419271458"/>
    <b v="0"/>
    <n v="22"/>
    <b v="1"/>
    <s v="film &amp; video/television"/>
    <n v="1"/>
    <n v="27.27"/>
    <x v="0"/>
    <d v="2014-12-22T18:04:18"/>
    <d v="2015-01-30T17:00:00"/>
    <x v="0"/>
  </r>
  <r>
    <x v="0"/>
    <x v="0"/>
    <s v="USD"/>
    <n v="1439245037"/>
    <n v="1436653037"/>
    <b v="0"/>
    <n v="119"/>
    <b v="1"/>
    <s v="film &amp; video/television"/>
    <n v="1.2802"/>
    <n v="118.34"/>
    <x v="0"/>
    <d v="2015-07-11T22:17:17"/>
    <d v="2015-08-10T22:17:17"/>
    <x v="0"/>
  </r>
  <r>
    <x v="0"/>
    <x v="0"/>
    <s v="USD"/>
    <n v="1405615846"/>
    <n v="1403023846"/>
    <b v="0"/>
    <n v="52"/>
    <b v="1"/>
    <s v="film &amp; video/television"/>
    <n v="1.1620999999999999"/>
    <n v="223.48"/>
    <x v="0"/>
    <d v="2014-06-17T16:50:46"/>
    <d v="2014-07-17T16:50:46"/>
    <x v="0"/>
  </r>
  <r>
    <x v="0"/>
    <x v="0"/>
    <s v="USD"/>
    <n v="1396648800"/>
    <n v="1395407445"/>
    <b v="0"/>
    <n v="117"/>
    <b v="1"/>
    <s v="film &amp; video/television"/>
    <n v="1.0963000000000001"/>
    <n v="28.11"/>
    <x v="0"/>
    <d v="2014-03-21T13:10:45"/>
    <d v="2014-04-04T22:00:00"/>
    <x v="0"/>
  </r>
  <r>
    <x v="0"/>
    <x v="0"/>
    <s v="USD"/>
    <n v="1451063221"/>
    <n v="1448471221"/>
    <b v="0"/>
    <n v="52"/>
    <b v="1"/>
    <s v="film &amp; video/television"/>
    <n v="1.01"/>
    <n v="194.23"/>
    <x v="0"/>
    <d v="2015-11-25T17:07:01"/>
    <d v="2015-12-25T17:07:01"/>
    <x v="0"/>
  </r>
  <r>
    <x v="0"/>
    <x v="0"/>
    <s v="USD"/>
    <n v="1464390916"/>
    <n v="1462576516"/>
    <b v="0"/>
    <n v="86"/>
    <b v="1"/>
    <s v="film &amp; video/television"/>
    <n v="1.2895000000000001"/>
    <n v="128.94999999999999"/>
    <x v="0"/>
    <d v="2016-05-06T23:15:16"/>
    <d v="2016-05-27T23:15:16"/>
    <x v="0"/>
  </r>
  <r>
    <x v="0"/>
    <x v="1"/>
    <s v="GBP"/>
    <n v="1433779200"/>
    <n v="1432559424"/>
    <b v="0"/>
    <n v="174"/>
    <b v="1"/>
    <s v="film &amp; video/television"/>
    <n v="1.0726"/>
    <n v="49.32"/>
    <x v="0"/>
    <d v="2015-05-25T13:10:24"/>
    <d v="2015-06-08T16:00:00"/>
    <x v="0"/>
  </r>
  <r>
    <x v="0"/>
    <x v="0"/>
    <s v="USD"/>
    <n v="1429991962"/>
    <n v="1427399962"/>
    <b v="0"/>
    <n v="69"/>
    <b v="1"/>
    <s v="film &amp; video/television"/>
    <n v="1.0189999999999999"/>
    <n v="221.52"/>
    <x v="0"/>
    <d v="2015-03-26T19:59:22"/>
    <d v="2015-04-25T19:59:22"/>
    <x v="0"/>
  </r>
  <r>
    <x v="0"/>
    <x v="0"/>
    <s v="USD"/>
    <n v="1416423172"/>
    <n v="1413827572"/>
    <b v="0"/>
    <n v="75"/>
    <b v="1"/>
    <s v="film &amp; video/television"/>
    <n v="1.0290999999999999"/>
    <n v="137.21"/>
    <x v="0"/>
    <d v="2014-10-20T17:52:52"/>
    <d v="2014-11-19T18:52:52"/>
    <x v="0"/>
  </r>
  <r>
    <x v="0"/>
    <x v="0"/>
    <s v="USD"/>
    <n v="1442264400"/>
    <n v="1439530776"/>
    <b v="0"/>
    <n v="33"/>
    <b v="1"/>
    <s v="film &amp; video/television"/>
    <n v="1.0013000000000001"/>
    <n v="606.82000000000005"/>
    <x v="0"/>
    <d v="2015-08-14T05:39:36"/>
    <d v="2015-09-14T21:00:00"/>
    <x v="0"/>
  </r>
  <r>
    <x v="0"/>
    <x v="1"/>
    <s v="GBP"/>
    <n v="1395532800"/>
    <n v="1393882717"/>
    <b v="0"/>
    <n v="108"/>
    <b v="1"/>
    <s v="film &amp; video/shorts"/>
    <n v="1.0329999999999999"/>
    <n v="43.04"/>
    <x v="0"/>
    <d v="2014-03-03T21:38:37"/>
    <d v="2014-03-23T00:00:00"/>
    <x v="1"/>
  </r>
  <r>
    <x v="0"/>
    <x v="0"/>
    <s v="USD"/>
    <n v="1370547157"/>
    <n v="1368646357"/>
    <b v="0"/>
    <n v="23"/>
    <b v="1"/>
    <s v="film &amp; video/shorts"/>
    <n v="1.4830000000000001"/>
    <n v="322.39"/>
    <x v="0"/>
    <d v="2013-05-15T19:32:37"/>
    <d v="2013-06-06T19:32:37"/>
    <x v="1"/>
  </r>
  <r>
    <x v="0"/>
    <x v="0"/>
    <s v="USD"/>
    <n v="1362337878"/>
    <n v="1360177878"/>
    <b v="0"/>
    <n v="48"/>
    <b v="1"/>
    <s v="film &amp; video/shorts"/>
    <n v="1.5472999999999999"/>
    <n v="96.71"/>
    <x v="0"/>
    <d v="2013-02-06T19:11:18"/>
    <d v="2013-03-03T19:11:18"/>
    <x v="1"/>
  </r>
  <r>
    <x v="0"/>
    <x v="0"/>
    <s v="USD"/>
    <n v="1388206740"/>
    <n v="1386194013"/>
    <b v="0"/>
    <n v="64"/>
    <b v="1"/>
    <s v="film &amp; video/shorts"/>
    <n v="1.1352"/>
    <n v="35.47"/>
    <x v="0"/>
    <d v="2013-12-04T21:53:33"/>
    <d v="2013-12-28T04:59:00"/>
    <x v="1"/>
  </r>
  <r>
    <x v="0"/>
    <x v="0"/>
    <s v="USD"/>
    <n v="1373243181"/>
    <n v="1370651181"/>
    <b v="0"/>
    <n v="24"/>
    <b v="1"/>
    <s v="film &amp; video/shorts"/>
    <n v="1.7333000000000001"/>
    <n v="86.67"/>
    <x v="0"/>
    <d v="2013-06-08T00:26:21"/>
    <d v="2013-07-08T00:26:21"/>
    <x v="1"/>
  </r>
  <r>
    <x v="0"/>
    <x v="5"/>
    <s v="CAD"/>
    <n v="1407736740"/>
    <n v="1405453354"/>
    <b v="0"/>
    <n v="57"/>
    <b v="1"/>
    <s v="film &amp; video/shorts"/>
    <n v="1.0752999999999999"/>
    <n v="132.05000000000001"/>
    <x v="0"/>
    <d v="2014-07-15T19:42:34"/>
    <d v="2014-08-11T05:59:00"/>
    <x v="1"/>
  </r>
  <r>
    <x v="0"/>
    <x v="0"/>
    <s v="USD"/>
    <n v="1468873420"/>
    <n v="1466281420"/>
    <b v="0"/>
    <n v="26"/>
    <b v="1"/>
    <s v="film &amp; video/shorts"/>
    <n v="1.1859999999999999"/>
    <n v="91.23"/>
    <x v="0"/>
    <d v="2016-06-18T20:23:40"/>
    <d v="2016-07-18T20:23:40"/>
    <x v="1"/>
  </r>
  <r>
    <x v="0"/>
    <x v="0"/>
    <s v="USD"/>
    <n v="1342360804"/>
    <n v="1339768804"/>
    <b v="0"/>
    <n v="20"/>
    <b v="1"/>
    <s v="film &amp; video/shorts"/>
    <n v="1.1625000000000001"/>
    <n v="116.25"/>
    <x v="0"/>
    <d v="2012-06-15T14:00:04"/>
    <d v="2012-07-15T14:00:04"/>
    <x v="1"/>
  </r>
  <r>
    <x v="0"/>
    <x v="1"/>
    <s v="GBP"/>
    <n v="1393162791"/>
    <n v="1390570791"/>
    <b v="0"/>
    <n v="36"/>
    <b v="1"/>
    <s v="film &amp; video/shorts"/>
    <n v="1.2717000000000001"/>
    <n v="21.19"/>
    <x v="0"/>
    <d v="2014-01-24T13:39:51"/>
    <d v="2014-02-23T13:39:51"/>
    <x v="1"/>
  </r>
  <r>
    <x v="0"/>
    <x v="0"/>
    <s v="USD"/>
    <n v="1317538740"/>
    <n v="1314765025"/>
    <b v="0"/>
    <n v="178"/>
    <b v="1"/>
    <s v="film &amp; video/shorts"/>
    <n v="1.1093999999999999"/>
    <n v="62.33"/>
    <x v="0"/>
    <d v="2011-08-31T04:30:25"/>
    <d v="2011-10-02T06:59:00"/>
    <x v="1"/>
  </r>
  <r>
    <x v="0"/>
    <x v="0"/>
    <s v="USD"/>
    <n v="1315171845"/>
    <n v="1309987845"/>
    <b v="0"/>
    <n v="17"/>
    <b v="1"/>
    <s v="film &amp; video/shorts"/>
    <n v="1.272"/>
    <n v="37.409999999999997"/>
    <x v="0"/>
    <d v="2011-07-06T21:30:45"/>
    <d v="2011-09-04T21:30:45"/>
    <x v="1"/>
  </r>
  <r>
    <x v="0"/>
    <x v="0"/>
    <s v="USD"/>
    <n v="1338186657"/>
    <n v="1333002657"/>
    <b v="0"/>
    <n v="32"/>
    <b v="1"/>
    <s v="film &amp; video/shorts"/>
    <n v="1.2394000000000001"/>
    <n v="69.72"/>
    <x v="0"/>
    <d v="2012-03-29T06:30:57"/>
    <d v="2012-05-28T06:30:57"/>
    <x v="1"/>
  </r>
  <r>
    <x v="0"/>
    <x v="0"/>
    <s v="USD"/>
    <n v="1352937600"/>
    <n v="1351210481"/>
    <b v="0"/>
    <n v="41"/>
    <b v="1"/>
    <s v="film &amp; video/shorts"/>
    <n v="1.0841000000000001"/>
    <n v="58.17"/>
    <x v="0"/>
    <d v="2012-10-26T00:14:41"/>
    <d v="2012-11-15T00:00:00"/>
    <x v="1"/>
  </r>
  <r>
    <x v="0"/>
    <x v="0"/>
    <s v="USD"/>
    <n v="1304395140"/>
    <n v="1297620584"/>
    <b v="0"/>
    <n v="18"/>
    <b v="1"/>
    <s v="film &amp; video/shorts"/>
    <n v="1"/>
    <n v="50"/>
    <x v="0"/>
    <d v="2011-02-13T18:09:44"/>
    <d v="2011-05-03T03:59:00"/>
    <x v="1"/>
  </r>
  <r>
    <x v="0"/>
    <x v="6"/>
    <s v="EUR"/>
    <n v="1453376495"/>
    <n v="1450784495"/>
    <b v="0"/>
    <n v="29"/>
    <b v="1"/>
    <s v="film &amp; video/shorts"/>
    <n v="1.1293"/>
    <n v="19.47"/>
    <x v="0"/>
    <d v="2015-12-22T11:41:35"/>
    <d v="2016-01-21T11:41:35"/>
    <x v="1"/>
  </r>
  <r>
    <x v="0"/>
    <x v="0"/>
    <s v="USD"/>
    <n v="1366693272"/>
    <n v="1364101272"/>
    <b v="0"/>
    <n v="47"/>
    <b v="1"/>
    <s v="film &amp; video/shorts"/>
    <n v="1.1543000000000001"/>
    <n v="85.96"/>
    <x v="0"/>
    <d v="2013-03-24T05:01:12"/>
    <d v="2013-04-23T05:01:12"/>
    <x v="1"/>
  </r>
  <r>
    <x v="0"/>
    <x v="0"/>
    <s v="USD"/>
    <n v="1325007358"/>
    <n v="1319819758"/>
    <b v="0"/>
    <n v="15"/>
    <b v="1"/>
    <s v="film &amp; video/shorts"/>
    <n v="1.5333000000000001"/>
    <n v="30.67"/>
    <x v="0"/>
    <d v="2011-10-28T16:35:58"/>
    <d v="2011-12-27T17:35:58"/>
    <x v="1"/>
  </r>
  <r>
    <x v="0"/>
    <x v="0"/>
    <s v="USD"/>
    <n v="1337569140"/>
    <n v="1332991717"/>
    <b v="0"/>
    <n v="26"/>
    <b v="1"/>
    <s v="film &amp; video/shorts"/>
    <n v="3.9249999999999998"/>
    <n v="60.38"/>
    <x v="0"/>
    <d v="2012-03-29T03:28:37"/>
    <d v="2012-05-21T02:59:00"/>
    <x v="1"/>
  </r>
  <r>
    <x v="0"/>
    <x v="6"/>
    <s v="EUR"/>
    <n v="1472751121"/>
    <n v="1471887121"/>
    <b v="0"/>
    <n v="35"/>
    <b v="1"/>
    <s v="film &amp; video/shorts"/>
    <n v="27.02"/>
    <n v="38.6"/>
    <x v="0"/>
    <d v="2016-08-22T17:32:01"/>
    <d v="2016-09-01T17:32:01"/>
    <x v="1"/>
  </r>
  <r>
    <x v="0"/>
    <x v="1"/>
    <s v="GBP"/>
    <n v="1398451093"/>
    <n v="1395859093"/>
    <b v="0"/>
    <n v="41"/>
    <b v="1"/>
    <s v="film &amp; video/shorts"/>
    <n v="1.27"/>
    <n v="40.270000000000003"/>
    <x v="0"/>
    <d v="2014-03-26T18:38:13"/>
    <d v="2014-04-25T18:38:13"/>
    <x v="1"/>
  </r>
  <r>
    <x v="0"/>
    <x v="0"/>
    <s v="USD"/>
    <n v="1386640856"/>
    <n v="1383616856"/>
    <b v="0"/>
    <n v="47"/>
    <b v="1"/>
    <s v="film &amp; video/shorts"/>
    <n v="1.0725"/>
    <n v="273.83"/>
    <x v="0"/>
    <d v="2013-11-05T02:00:56"/>
    <d v="2013-12-10T02:00:56"/>
    <x v="1"/>
  </r>
  <r>
    <x v="0"/>
    <x v="0"/>
    <s v="USD"/>
    <n v="1342234920"/>
    <n v="1341892127"/>
    <b v="0"/>
    <n v="28"/>
    <b v="1"/>
    <s v="film &amp; video/shorts"/>
    <n v="1.98"/>
    <n v="53.04"/>
    <x v="0"/>
    <d v="2012-07-10T03:48:47"/>
    <d v="2012-07-14T03:02:00"/>
    <x v="1"/>
  </r>
  <r>
    <x v="0"/>
    <x v="0"/>
    <s v="USD"/>
    <n v="1318189261"/>
    <n v="1315597261"/>
    <b v="0"/>
    <n v="100"/>
    <b v="1"/>
    <s v="film &amp; video/shorts"/>
    <n v="1.0001"/>
    <n v="40.01"/>
    <x v="0"/>
    <d v="2011-09-09T19:41:01"/>
    <d v="2011-10-09T19:41:01"/>
    <x v="1"/>
  </r>
  <r>
    <x v="0"/>
    <x v="1"/>
    <s v="GBP"/>
    <n v="1424604600"/>
    <n v="1423320389"/>
    <b v="0"/>
    <n v="13"/>
    <b v="1"/>
    <s v="film &amp; video/shorts"/>
    <n v="1.0249999999999999"/>
    <n v="15.77"/>
    <x v="0"/>
    <d v="2015-02-07T14:46:29"/>
    <d v="2015-02-22T11:30:00"/>
    <x v="1"/>
  </r>
  <r>
    <x v="0"/>
    <x v="0"/>
    <s v="USD"/>
    <n v="1305483086"/>
    <n v="1302891086"/>
    <b v="0"/>
    <n v="7"/>
    <b v="1"/>
    <s v="film &amp; video/shorts"/>
    <n v="1"/>
    <n v="71.430000000000007"/>
    <x v="0"/>
    <d v="2011-04-15T18:11:26"/>
    <d v="2011-05-15T18:11:26"/>
    <x v="1"/>
  </r>
  <r>
    <x v="0"/>
    <x v="0"/>
    <s v="USD"/>
    <n v="1316746837"/>
    <n v="1314154837"/>
    <b v="0"/>
    <n v="21"/>
    <b v="1"/>
    <s v="film &amp; video/shorts"/>
    <n v="1.2549999999999999"/>
    <n v="71.709999999999994"/>
    <x v="0"/>
    <d v="2011-08-24T03:00:37"/>
    <d v="2011-09-23T03:00:37"/>
    <x v="1"/>
  </r>
  <r>
    <x v="0"/>
    <x v="6"/>
    <s v="EUR"/>
    <n v="1451226045"/>
    <n v="1444828845"/>
    <b v="0"/>
    <n v="17"/>
    <b v="1"/>
    <s v="film &amp; video/shorts"/>
    <n v="1.0647"/>
    <n v="375.76"/>
    <x v="0"/>
    <d v="2015-10-14T13:20:45"/>
    <d v="2015-12-27T14:20:45"/>
    <x v="1"/>
  </r>
  <r>
    <x v="0"/>
    <x v="0"/>
    <s v="USD"/>
    <n v="1275529260"/>
    <n v="1274705803"/>
    <b v="0"/>
    <n v="25"/>
    <b v="1"/>
    <s v="film &amp; video/shorts"/>
    <n v="1.046"/>
    <n v="104.6"/>
    <x v="0"/>
    <d v="2010-05-24T12:56:43"/>
    <d v="2010-06-03T01:41:00"/>
    <x v="1"/>
  </r>
  <r>
    <x v="0"/>
    <x v="0"/>
    <s v="USD"/>
    <n v="1403452131"/>
    <n v="1401205731"/>
    <b v="0"/>
    <n v="60"/>
    <b v="1"/>
    <s v="film &amp; video/shorts"/>
    <n v="1.0286"/>
    <n v="60"/>
    <x v="0"/>
    <d v="2014-05-27T15:48:51"/>
    <d v="2014-06-22T15:48:51"/>
    <x v="1"/>
  </r>
  <r>
    <x v="0"/>
    <x v="0"/>
    <s v="USD"/>
    <n v="1370196192"/>
    <n v="1368036192"/>
    <b v="0"/>
    <n v="56"/>
    <b v="1"/>
    <s v="film &amp; video/shorts"/>
    <n v="1.1507000000000001"/>
    <n v="123.29"/>
    <x v="0"/>
    <d v="2013-05-08T18:03:12"/>
    <d v="2013-06-02T18:03:12"/>
    <x v="1"/>
  </r>
  <r>
    <x v="0"/>
    <x v="0"/>
    <s v="USD"/>
    <n v="1310454499"/>
    <n v="1307862499"/>
    <b v="0"/>
    <n v="16"/>
    <b v="1"/>
    <s v="film &amp; video/shorts"/>
    <n v="1.004"/>
    <n v="31.38"/>
    <x v="0"/>
    <d v="2011-06-12T07:08:19"/>
    <d v="2011-07-12T07:08:19"/>
    <x v="1"/>
  </r>
  <r>
    <x v="0"/>
    <x v="0"/>
    <s v="USD"/>
    <n v="1305625164"/>
    <n v="1300354764"/>
    <b v="0"/>
    <n v="46"/>
    <b v="1"/>
    <s v="film &amp; video/shorts"/>
    <n v="1.2"/>
    <n v="78.260000000000005"/>
    <x v="0"/>
    <d v="2011-03-17T09:39:24"/>
    <d v="2011-05-17T09:39:24"/>
    <x v="1"/>
  </r>
  <r>
    <x v="0"/>
    <x v="5"/>
    <s v="CAD"/>
    <n v="1485936000"/>
    <n v="1481949983"/>
    <b v="0"/>
    <n v="43"/>
    <b v="1"/>
    <s v="film &amp; video/shorts"/>
    <n v="1.052"/>
    <n v="122.33"/>
    <x v="0"/>
    <d v="2016-12-17T04:46:23"/>
    <d v="2017-02-01T08:00:00"/>
    <x v="1"/>
  </r>
  <r>
    <x v="0"/>
    <x v="0"/>
    <s v="USD"/>
    <n v="1341349200"/>
    <n v="1338928537"/>
    <b v="0"/>
    <n v="15"/>
    <b v="1"/>
    <s v="film &amp; video/shorts"/>
    <n v="1.1060000000000001"/>
    <n v="73.73"/>
    <x v="0"/>
    <d v="2012-06-05T20:35:37"/>
    <d v="2012-07-03T21:00:00"/>
    <x v="1"/>
  </r>
  <r>
    <x v="0"/>
    <x v="1"/>
    <s v="GBP"/>
    <n v="1396890822"/>
    <n v="1395162822"/>
    <b v="0"/>
    <n v="12"/>
    <b v="1"/>
    <s v="film &amp; video/shorts"/>
    <n v="1.04"/>
    <n v="21.67"/>
    <x v="0"/>
    <d v="2014-03-18T17:13:42"/>
    <d v="2014-04-07T17:13:42"/>
    <x v="1"/>
  </r>
  <r>
    <x v="0"/>
    <x v="0"/>
    <s v="USD"/>
    <n v="1330214841"/>
    <n v="1327622841"/>
    <b v="0"/>
    <n v="21"/>
    <b v="1"/>
    <s v="film &amp; video/shorts"/>
    <n v="1.3143"/>
    <n v="21.9"/>
    <x v="0"/>
    <d v="2012-01-27T00:07:21"/>
    <d v="2012-02-26T00:07:21"/>
    <x v="1"/>
  </r>
  <r>
    <x v="0"/>
    <x v="0"/>
    <s v="USD"/>
    <n v="1280631600"/>
    <n v="1274889241"/>
    <b v="0"/>
    <n v="34"/>
    <b v="1"/>
    <s v="film &amp; video/shorts"/>
    <n v="1.1467000000000001"/>
    <n v="50.59"/>
    <x v="0"/>
    <d v="2010-05-26T15:54:01"/>
    <d v="2010-08-01T03:00:00"/>
    <x v="1"/>
  </r>
  <r>
    <x v="0"/>
    <x v="0"/>
    <s v="USD"/>
    <n v="1310440482"/>
    <n v="1307848482"/>
    <b v="0"/>
    <n v="8"/>
    <b v="1"/>
    <s v="film &amp; video/shorts"/>
    <n v="1.0625"/>
    <n v="53.13"/>
    <x v="0"/>
    <d v="2011-06-12T03:14:42"/>
    <d v="2011-07-12T03:14:42"/>
    <x v="1"/>
  </r>
  <r>
    <x v="0"/>
    <x v="0"/>
    <s v="USD"/>
    <n v="1354923000"/>
    <n v="1351796674"/>
    <b v="0"/>
    <n v="60"/>
    <b v="1"/>
    <s v="film &amp; video/shorts"/>
    <n v="1.0625"/>
    <n v="56.67"/>
    <x v="0"/>
    <d v="2012-11-01T19:04:34"/>
    <d v="2012-12-07T23:30:00"/>
    <x v="1"/>
  </r>
  <r>
    <x v="0"/>
    <x v="0"/>
    <s v="USD"/>
    <n v="1390426799"/>
    <n v="1387834799"/>
    <b v="0"/>
    <n v="39"/>
    <b v="1"/>
    <s v="film &amp; video/shorts"/>
    <n v="1.0602"/>
    <n v="40.78"/>
    <x v="0"/>
    <d v="2013-12-23T21:39:59"/>
    <d v="2014-01-22T21:39:59"/>
    <x v="1"/>
  </r>
  <r>
    <x v="0"/>
    <x v="0"/>
    <s v="USD"/>
    <n v="1352055886"/>
    <n v="1350324286"/>
    <b v="0"/>
    <n v="26"/>
    <b v="1"/>
    <s v="film &amp; video/shorts"/>
    <n v="1"/>
    <n v="192.31"/>
    <x v="0"/>
    <d v="2012-10-15T18:04:46"/>
    <d v="2012-11-04T19:04:46"/>
    <x v="1"/>
  </r>
  <r>
    <x v="0"/>
    <x v="0"/>
    <s v="USD"/>
    <n v="1359052710"/>
    <n v="1356979110"/>
    <b v="0"/>
    <n v="35"/>
    <b v="1"/>
    <s v="film &amp; video/shorts"/>
    <n v="1"/>
    <n v="100"/>
    <x v="0"/>
    <d v="2012-12-31T18:38:30"/>
    <d v="2013-01-24T18:38:30"/>
    <x v="1"/>
  </r>
  <r>
    <x v="0"/>
    <x v="0"/>
    <s v="USD"/>
    <n v="1293073733"/>
    <n v="1290481733"/>
    <b v="0"/>
    <n v="65"/>
    <b v="1"/>
    <s v="film &amp; video/shorts"/>
    <n v="1.2775000000000001"/>
    <n v="117.92"/>
    <x v="0"/>
    <d v="2010-11-23T03:08:53"/>
    <d v="2010-12-23T03:08:53"/>
    <x v="1"/>
  </r>
  <r>
    <x v="0"/>
    <x v="1"/>
    <s v="GBP"/>
    <n v="1394220030"/>
    <n v="1392232830"/>
    <b v="0"/>
    <n v="49"/>
    <b v="1"/>
    <s v="film &amp; video/shorts"/>
    <n v="1.0515000000000001"/>
    <n v="27.9"/>
    <x v="0"/>
    <d v="2014-02-12T19:20:30"/>
    <d v="2014-03-07T19:20:30"/>
    <x v="1"/>
  </r>
  <r>
    <x v="0"/>
    <x v="0"/>
    <s v="USD"/>
    <n v="1301792400"/>
    <n v="1299775266"/>
    <b v="0"/>
    <n v="10"/>
    <b v="1"/>
    <s v="film &amp; video/shorts"/>
    <n v="1.2"/>
    <n v="60"/>
    <x v="0"/>
    <d v="2011-03-10T16:41:06"/>
    <d v="2011-04-03T01:00:00"/>
    <x v="1"/>
  </r>
  <r>
    <x v="0"/>
    <x v="0"/>
    <s v="USD"/>
    <n v="1463184000"/>
    <n v="1461605020"/>
    <b v="0"/>
    <n v="60"/>
    <b v="1"/>
    <s v="film &amp; video/shorts"/>
    <n v="1.0741000000000001"/>
    <n v="39.380000000000003"/>
    <x v="0"/>
    <d v="2016-04-25T17:23:40"/>
    <d v="2016-05-14T00:00:00"/>
    <x v="1"/>
  </r>
  <r>
    <x v="0"/>
    <x v="0"/>
    <s v="USD"/>
    <n v="1333391901"/>
    <n v="1332182301"/>
    <b v="0"/>
    <n v="27"/>
    <b v="1"/>
    <s v="film &amp; video/shorts"/>
    <n v="1.0049999999999999"/>
    <n v="186.11"/>
    <x v="0"/>
    <d v="2012-03-19T18:38:21"/>
    <d v="2012-04-02T18:38:21"/>
    <x v="1"/>
  </r>
  <r>
    <x v="0"/>
    <x v="0"/>
    <s v="USD"/>
    <n v="1303688087"/>
    <n v="1301787287"/>
    <b v="0"/>
    <n v="69"/>
    <b v="1"/>
    <s v="film &amp; video/shorts"/>
    <n v="1.0246999999999999"/>
    <n v="111.38"/>
    <x v="0"/>
    <d v="2011-04-02T23:34:47"/>
    <d v="2011-04-24T23:34:47"/>
    <x v="1"/>
  </r>
  <r>
    <x v="0"/>
    <x v="0"/>
    <s v="USD"/>
    <n v="1370011370"/>
    <n v="1364827370"/>
    <b v="0"/>
    <n v="47"/>
    <b v="1"/>
    <s v="film &amp; video/shorts"/>
    <n v="2.4666999999999999"/>
    <n v="78.72"/>
    <x v="0"/>
    <d v="2013-04-01T14:42:50"/>
    <d v="2013-05-31T14:42:50"/>
    <x v="1"/>
  </r>
  <r>
    <x v="0"/>
    <x v="0"/>
    <s v="USD"/>
    <n v="1298680630"/>
    <n v="1296088630"/>
    <b v="0"/>
    <n v="47"/>
    <b v="1"/>
    <s v="film &amp; video/shorts"/>
    <n v="2.1949999999999998"/>
    <n v="46.7"/>
    <x v="0"/>
    <d v="2011-01-27T00:37:10"/>
    <d v="2011-02-26T00:37:10"/>
    <x v="1"/>
  </r>
  <r>
    <x v="0"/>
    <x v="0"/>
    <s v="USD"/>
    <n v="1384408740"/>
    <n v="1381445253"/>
    <b v="0"/>
    <n v="26"/>
    <b v="1"/>
    <s v="film &amp; video/shorts"/>
    <n v="1.3077000000000001"/>
    <n v="65.38"/>
    <x v="0"/>
    <d v="2013-10-10T22:47:33"/>
    <d v="2013-11-14T05:59:00"/>
    <x v="1"/>
  </r>
  <r>
    <x v="0"/>
    <x v="2"/>
    <s v="AUD"/>
    <n v="1433059187"/>
    <n v="1430467187"/>
    <b v="0"/>
    <n v="53"/>
    <b v="1"/>
    <s v="film &amp; video/shorts"/>
    <n v="1.5457000000000001"/>
    <n v="102.08"/>
    <x v="0"/>
    <d v="2015-05-01T07:59:47"/>
    <d v="2015-05-31T07:59:47"/>
    <x v="1"/>
  </r>
  <r>
    <x v="0"/>
    <x v="0"/>
    <s v="USD"/>
    <n v="1397354400"/>
    <n v="1395277318"/>
    <b v="0"/>
    <n v="81"/>
    <b v="1"/>
    <s v="film &amp; video/shorts"/>
    <n v="1.04"/>
    <n v="64.2"/>
    <x v="0"/>
    <d v="2014-03-20T01:01:58"/>
    <d v="2014-04-13T02:00:00"/>
    <x v="1"/>
  </r>
  <r>
    <x v="0"/>
    <x v="0"/>
    <s v="USD"/>
    <n v="1312642800"/>
    <n v="1311963128"/>
    <b v="0"/>
    <n v="78"/>
    <b v="1"/>
    <s v="film &amp; video/shorts"/>
    <n v="1.41"/>
    <n v="90.38"/>
    <x v="0"/>
    <d v="2011-07-29T18:12:08"/>
    <d v="2011-08-06T15:00:00"/>
    <x v="1"/>
  </r>
  <r>
    <x v="0"/>
    <x v="0"/>
    <s v="USD"/>
    <n v="1326436488"/>
    <n v="1321252488"/>
    <b v="0"/>
    <n v="35"/>
    <b v="1"/>
    <s v="film &amp; video/shorts"/>
    <n v="1.0333000000000001"/>
    <n v="88.57"/>
    <x v="0"/>
    <d v="2011-11-14T06:34:48"/>
    <d v="2012-01-13T06:34:48"/>
    <x v="1"/>
  </r>
  <r>
    <x v="0"/>
    <x v="0"/>
    <s v="USD"/>
    <n v="1328377444"/>
    <n v="1326217444"/>
    <b v="0"/>
    <n v="22"/>
    <b v="1"/>
    <s v="film &amp; video/shorts"/>
    <n v="1.4044000000000001"/>
    <n v="28.73"/>
    <x v="0"/>
    <d v="2012-01-10T17:44:04"/>
    <d v="2012-02-04T17:44:04"/>
    <x v="1"/>
  </r>
  <r>
    <x v="0"/>
    <x v="0"/>
    <s v="USD"/>
    <n v="1302260155"/>
    <n v="1298289355"/>
    <b v="0"/>
    <n v="57"/>
    <b v="1"/>
    <s v="film &amp; video/shorts"/>
    <n v="1.1366000000000001"/>
    <n v="69.790000000000006"/>
    <x v="0"/>
    <d v="2011-02-21T11:55:55"/>
    <d v="2011-04-08T10:55:55"/>
    <x v="1"/>
  </r>
  <r>
    <x v="0"/>
    <x v="0"/>
    <s v="USD"/>
    <n v="1276110000"/>
    <n v="1268337744"/>
    <b v="0"/>
    <n v="27"/>
    <b v="1"/>
    <s v="film &amp; video/shorts"/>
    <n v="1.0048999999999999"/>
    <n v="167.49"/>
    <x v="0"/>
    <d v="2010-03-11T20:02:24"/>
    <d v="2010-06-09T19:00:00"/>
    <x v="1"/>
  </r>
  <r>
    <x v="0"/>
    <x v="0"/>
    <s v="USD"/>
    <n v="1311902236"/>
    <n v="1309310236"/>
    <b v="0"/>
    <n v="39"/>
    <b v="1"/>
    <s v="film &amp; video/shorts"/>
    <n v="1.1303000000000001"/>
    <n v="144.91"/>
    <x v="0"/>
    <d v="2011-06-29T01:17:16"/>
    <d v="2011-07-29T01:17:16"/>
    <x v="1"/>
  </r>
  <r>
    <x v="0"/>
    <x v="0"/>
    <s v="USD"/>
    <n v="1313276400"/>
    <n v="1310693986"/>
    <b v="0"/>
    <n v="37"/>
    <b v="1"/>
    <s v="film &amp; video/shorts"/>
    <n v="1.0456000000000001"/>
    <n v="91.84"/>
    <x v="0"/>
    <d v="2011-07-15T01:39:46"/>
    <d v="2011-08-13T23:00:00"/>
    <x v="1"/>
  </r>
  <r>
    <x v="1"/>
    <x v="7"/>
    <s v="HKD"/>
    <n v="1475457107"/>
    <n v="1472865107"/>
    <b v="0"/>
    <n v="1"/>
    <b v="0"/>
    <s v="film &amp; video/science fiction"/>
    <n v="1E-4"/>
    <n v="10"/>
    <x v="0"/>
    <d v="2016-09-03T01:11:47"/>
    <d v="2016-10-03T01:11:47"/>
    <x v="2"/>
  </r>
  <r>
    <x v="1"/>
    <x v="0"/>
    <s v="USD"/>
    <n v="1429352160"/>
    <n v="1427993710"/>
    <b v="0"/>
    <n v="1"/>
    <b v="0"/>
    <s v="film &amp; video/science fiction"/>
    <n v="2.9999999999999997E-4"/>
    <n v="1"/>
    <x v="0"/>
    <d v="2015-04-02T16:55:10"/>
    <d v="2015-04-18T10:16:00"/>
    <x v="2"/>
  </r>
  <r>
    <x v="1"/>
    <x v="0"/>
    <s v="USD"/>
    <n v="1476094907"/>
    <n v="1470910907"/>
    <b v="0"/>
    <n v="0"/>
    <b v="0"/>
    <s v="film &amp; video/science fiction"/>
    <n v="0"/>
    <n v="0"/>
    <x v="0"/>
    <d v="2016-08-11T10:21:47"/>
    <d v="2016-10-10T10:21:47"/>
    <x v="2"/>
  </r>
  <r>
    <x v="1"/>
    <x v="0"/>
    <s v="USD"/>
    <n v="1414533600"/>
    <n v="1411411564"/>
    <b v="0"/>
    <n v="6"/>
    <b v="0"/>
    <s v="film &amp; video/science fiction"/>
    <n v="2.7000000000000001E-3"/>
    <n v="25.17"/>
    <x v="0"/>
    <d v="2014-09-22T18:46:04"/>
    <d v="2014-10-28T22:00:00"/>
    <x v="2"/>
  </r>
  <r>
    <x v="1"/>
    <x v="0"/>
    <s v="USD"/>
    <n v="1431728242"/>
    <n v="1429568242"/>
    <b v="0"/>
    <n v="0"/>
    <b v="0"/>
    <s v="film &amp; video/science fiction"/>
    <n v="0"/>
    <n v="0"/>
    <x v="0"/>
    <d v="2015-04-20T22:17:22"/>
    <d v="2015-05-15T22:17:22"/>
    <x v="2"/>
  </r>
  <r>
    <x v="1"/>
    <x v="5"/>
    <s v="CAD"/>
    <n v="1486165880"/>
    <n v="1480981880"/>
    <b v="0"/>
    <n v="6"/>
    <b v="0"/>
    <s v="film &amp; video/science fiction"/>
    <n v="0.14000000000000001"/>
    <n v="11.67"/>
    <x v="0"/>
    <d v="2016-12-05T23:51:20"/>
    <d v="2017-02-03T23:51:20"/>
    <x v="2"/>
  </r>
  <r>
    <x v="1"/>
    <x v="0"/>
    <s v="USD"/>
    <n v="1433988000"/>
    <n v="1431353337"/>
    <b v="0"/>
    <n v="13"/>
    <b v="0"/>
    <s v="film &amp; video/science fiction"/>
    <n v="5.5500000000000001E-2"/>
    <n v="106.69"/>
    <x v="0"/>
    <d v="2015-05-11T14:08:57"/>
    <d v="2015-06-11T02:00:00"/>
    <x v="2"/>
  </r>
  <r>
    <x v="1"/>
    <x v="0"/>
    <s v="USD"/>
    <n v="1428069541"/>
    <n v="1425481141"/>
    <b v="0"/>
    <n v="4"/>
    <b v="0"/>
    <s v="film &amp; video/science fiction"/>
    <n v="2.3800000000000002E-2"/>
    <n v="47.5"/>
    <x v="0"/>
    <d v="2015-03-04T14:59:01"/>
    <d v="2015-04-03T13:59:01"/>
    <x v="2"/>
  </r>
  <r>
    <x v="1"/>
    <x v="0"/>
    <s v="USD"/>
    <n v="1476941293"/>
    <n v="1473917293"/>
    <b v="0"/>
    <n v="6"/>
    <b v="0"/>
    <s v="film &amp; video/science fiction"/>
    <n v="1.8700000000000001E-2"/>
    <n v="311.17"/>
    <x v="0"/>
    <d v="2016-09-15T05:28:13"/>
    <d v="2016-10-20T05:28:13"/>
    <x v="2"/>
  </r>
  <r>
    <x v="1"/>
    <x v="0"/>
    <s v="USD"/>
    <n v="1414708183"/>
    <n v="1409524183"/>
    <b v="0"/>
    <n v="0"/>
    <b v="0"/>
    <s v="film &amp; video/science fiction"/>
    <n v="0"/>
    <n v="0"/>
    <x v="0"/>
    <d v="2014-08-31T22:29:43"/>
    <d v="2014-10-30T22:29:43"/>
    <x v="2"/>
  </r>
  <r>
    <x v="1"/>
    <x v="1"/>
    <s v="GBP"/>
    <n v="1402949760"/>
    <n v="1400536692"/>
    <b v="0"/>
    <n v="0"/>
    <b v="0"/>
    <s v="film &amp; video/science fiction"/>
    <n v="0"/>
    <n v="0"/>
    <x v="0"/>
    <d v="2014-05-19T21:58:12"/>
    <d v="2014-06-16T20:16:00"/>
    <x v="2"/>
  </r>
  <r>
    <x v="1"/>
    <x v="0"/>
    <s v="USD"/>
    <n v="1467763200"/>
    <n v="1466453161"/>
    <b v="0"/>
    <n v="0"/>
    <b v="0"/>
    <s v="film &amp; video/science fiction"/>
    <n v="0"/>
    <n v="0"/>
    <x v="0"/>
    <d v="2016-06-20T20:06:01"/>
    <d v="2016-07-06T00:00:00"/>
    <x v="2"/>
  </r>
  <r>
    <x v="1"/>
    <x v="0"/>
    <s v="USD"/>
    <n v="1415392207"/>
    <n v="1411500607"/>
    <b v="0"/>
    <n v="81"/>
    <b v="0"/>
    <s v="film &amp; video/science fiction"/>
    <n v="9.5699999999999993E-2"/>
    <n v="94.51"/>
    <x v="0"/>
    <d v="2014-09-23T19:30:07"/>
    <d v="2014-11-07T20:30:07"/>
    <x v="2"/>
  </r>
  <r>
    <x v="1"/>
    <x v="0"/>
    <s v="USD"/>
    <n v="1464715860"/>
    <n v="1462130584"/>
    <b v="0"/>
    <n v="0"/>
    <b v="0"/>
    <s v="film &amp; video/science fiction"/>
    <n v="0"/>
    <n v="0"/>
    <x v="0"/>
    <d v="2016-05-01T19:23:04"/>
    <d v="2016-05-31T17:31:00"/>
    <x v="2"/>
  </r>
  <r>
    <x v="1"/>
    <x v="0"/>
    <s v="USD"/>
    <n v="1441386000"/>
    <n v="1438811418"/>
    <b v="0"/>
    <n v="0"/>
    <b v="0"/>
    <s v="film &amp; video/science fiction"/>
    <n v="0"/>
    <n v="0"/>
    <x v="0"/>
    <d v="2015-08-05T21:50:18"/>
    <d v="2015-09-04T17:00:00"/>
    <x v="2"/>
  </r>
  <r>
    <x v="1"/>
    <x v="0"/>
    <s v="USD"/>
    <n v="1404241200"/>
    <n v="1401354597"/>
    <b v="0"/>
    <n v="5"/>
    <b v="0"/>
    <s v="film &amp; video/science fiction"/>
    <n v="0.1343"/>
    <n v="80.599999999999994"/>
    <x v="0"/>
    <d v="2014-05-29T09:09:57"/>
    <d v="2014-07-01T19:00:00"/>
    <x v="2"/>
  </r>
  <r>
    <x v="1"/>
    <x v="0"/>
    <s v="USD"/>
    <n v="1431771360"/>
    <n v="1427968234"/>
    <b v="0"/>
    <n v="0"/>
    <b v="0"/>
    <s v="film &amp; video/science fiction"/>
    <n v="0"/>
    <n v="0"/>
    <x v="0"/>
    <d v="2015-04-02T09:50:34"/>
    <d v="2015-05-16T10:16:00"/>
    <x v="2"/>
  </r>
  <r>
    <x v="1"/>
    <x v="8"/>
    <s v="DKK"/>
    <n v="1444657593"/>
    <n v="1440337593"/>
    <b v="0"/>
    <n v="0"/>
    <b v="0"/>
    <s v="film &amp; video/science fiction"/>
    <n v="0"/>
    <n v="0"/>
    <x v="0"/>
    <d v="2015-08-23T13:46:33"/>
    <d v="2015-10-12T13:46:33"/>
    <x v="2"/>
  </r>
  <r>
    <x v="1"/>
    <x v="0"/>
    <s v="USD"/>
    <n v="1438405140"/>
    <n v="1435731041"/>
    <b v="0"/>
    <n v="58"/>
    <b v="0"/>
    <s v="film &amp; video/science fiction"/>
    <n v="3.1399999999999997E-2"/>
    <n v="81.239999999999995"/>
    <x v="0"/>
    <d v="2015-07-01T06:10:41"/>
    <d v="2015-08-01T04:59:00"/>
    <x v="2"/>
  </r>
  <r>
    <x v="1"/>
    <x v="0"/>
    <s v="USD"/>
    <n v="1436738772"/>
    <n v="1435874772"/>
    <b v="0"/>
    <n v="1"/>
    <b v="0"/>
    <s v="film &amp; video/science fiction"/>
    <n v="1"/>
    <n v="500"/>
    <x v="0"/>
    <d v="2015-07-02T22:06:12"/>
    <d v="2015-07-12T22:06:12"/>
    <x v="2"/>
  </r>
  <r>
    <x v="1"/>
    <x v="0"/>
    <s v="USD"/>
    <n v="1426823132"/>
    <n v="1424234732"/>
    <b v="0"/>
    <n v="0"/>
    <b v="0"/>
    <s v="film &amp; video/science fiction"/>
    <n v="0"/>
    <n v="0"/>
    <x v="0"/>
    <d v="2015-02-18T04:45:32"/>
    <d v="2015-03-20T03:45:32"/>
    <x v="2"/>
  </r>
  <r>
    <x v="1"/>
    <x v="0"/>
    <s v="USD"/>
    <n v="1433043623"/>
    <n v="1429155623"/>
    <b v="0"/>
    <n v="28"/>
    <b v="0"/>
    <s v="film &amp; video/science fiction"/>
    <n v="0.10780000000000001"/>
    <n v="46.18"/>
    <x v="0"/>
    <d v="2015-04-16T03:40:23"/>
    <d v="2015-05-31T03:40:23"/>
    <x v="2"/>
  </r>
  <r>
    <x v="1"/>
    <x v="0"/>
    <s v="USD"/>
    <n v="1416176778"/>
    <n v="1414358778"/>
    <b v="0"/>
    <n v="1"/>
    <b v="0"/>
    <s v="film &amp; video/science fiction"/>
    <n v="3.3E-3"/>
    <n v="10"/>
    <x v="0"/>
    <d v="2014-10-26T21:26:18"/>
    <d v="2014-11-16T22:26:18"/>
    <x v="2"/>
  </r>
  <r>
    <x v="1"/>
    <x v="2"/>
    <s v="AUD"/>
    <n v="1472882100"/>
    <n v="1467941542"/>
    <b v="0"/>
    <n v="0"/>
    <b v="0"/>
    <s v="film &amp; video/science fiction"/>
    <n v="0"/>
    <n v="0"/>
    <x v="0"/>
    <d v="2016-07-08T01:32:22"/>
    <d v="2016-09-03T05:55:00"/>
    <x v="2"/>
  </r>
  <r>
    <x v="1"/>
    <x v="5"/>
    <s v="CAD"/>
    <n v="1428945472"/>
    <n v="1423765072"/>
    <b v="0"/>
    <n v="37"/>
    <b v="0"/>
    <s v="film &amp; video/science fiction"/>
    <n v="0.27600000000000002"/>
    <n v="55.95"/>
    <x v="0"/>
    <d v="2015-02-12T18:17:52"/>
    <d v="2015-04-13T17:17:52"/>
    <x v="2"/>
  </r>
  <r>
    <x v="1"/>
    <x v="0"/>
    <s v="USD"/>
    <n v="1439298052"/>
    <n v="1436965252"/>
    <b v="0"/>
    <n v="9"/>
    <b v="0"/>
    <s v="film &amp; video/science fiction"/>
    <n v="7.51E-2"/>
    <n v="37.56"/>
    <x v="0"/>
    <d v="2015-07-15T13:00:52"/>
    <d v="2015-08-11T13:00:52"/>
    <x v="2"/>
  </r>
  <r>
    <x v="1"/>
    <x v="0"/>
    <s v="USD"/>
    <n v="1484698998"/>
    <n v="1479514998"/>
    <b v="0"/>
    <n v="3"/>
    <b v="0"/>
    <s v="film &amp; video/science fiction"/>
    <n v="5.7999999999999996E-3"/>
    <n v="38.33"/>
    <x v="0"/>
    <d v="2016-11-19T00:23:18"/>
    <d v="2017-01-18T00:23:18"/>
    <x v="2"/>
  </r>
  <r>
    <x v="1"/>
    <x v="1"/>
    <s v="GBP"/>
    <n v="1420741080"/>
    <n v="1417026340"/>
    <b v="0"/>
    <n v="0"/>
    <b v="0"/>
    <s v="film &amp; video/science fiction"/>
    <n v="0"/>
    <n v="0"/>
    <x v="0"/>
    <d v="2014-11-26T18:25:40"/>
    <d v="2015-01-08T18:18:00"/>
    <x v="2"/>
  </r>
  <r>
    <x v="1"/>
    <x v="0"/>
    <s v="USD"/>
    <n v="1456555536"/>
    <n v="1453963536"/>
    <b v="0"/>
    <n v="2"/>
    <b v="0"/>
    <s v="film &amp; video/science fiction"/>
    <n v="8.0000000000000004E-4"/>
    <n v="20"/>
    <x v="0"/>
    <d v="2016-01-28T06:45:36"/>
    <d v="2016-02-27T06:45:36"/>
    <x v="2"/>
  </r>
  <r>
    <x v="1"/>
    <x v="0"/>
    <s v="USD"/>
    <n v="1419494400"/>
    <n v="1416888470"/>
    <b v="0"/>
    <n v="6"/>
    <b v="0"/>
    <s v="film &amp; video/science fiction"/>
    <n v="9.1999999999999998E-3"/>
    <n v="15.33"/>
    <x v="0"/>
    <d v="2014-11-25T04:07:50"/>
    <d v="2014-12-25T08:00:00"/>
    <x v="2"/>
  </r>
  <r>
    <x v="1"/>
    <x v="0"/>
    <s v="USD"/>
    <n v="1432612382"/>
    <n v="1427428382"/>
    <b v="0"/>
    <n v="67"/>
    <b v="0"/>
    <s v="film &amp; video/science fiction"/>
    <n v="0.2316"/>
    <n v="449.43"/>
    <x v="0"/>
    <d v="2015-03-27T03:53:02"/>
    <d v="2015-05-26T03:53:02"/>
    <x v="2"/>
  </r>
  <r>
    <x v="1"/>
    <x v="2"/>
    <s v="AUD"/>
    <n v="1434633191"/>
    <n v="1429449191"/>
    <b v="0"/>
    <n v="5"/>
    <b v="0"/>
    <s v="film &amp; video/science fiction"/>
    <n v="5.9999999999999995E-4"/>
    <n v="28"/>
    <x v="0"/>
    <d v="2015-04-19T13:13:11"/>
    <d v="2015-06-18T13:13:11"/>
    <x v="2"/>
  </r>
  <r>
    <x v="1"/>
    <x v="0"/>
    <s v="USD"/>
    <n v="1411437100"/>
    <n v="1408845100"/>
    <b v="0"/>
    <n v="2"/>
    <b v="0"/>
    <s v="film &amp; video/science fiction"/>
    <n v="1E-4"/>
    <n v="15"/>
    <x v="0"/>
    <d v="2014-08-24T01:51:40"/>
    <d v="2014-09-23T01:51:40"/>
    <x v="2"/>
  </r>
  <r>
    <x v="1"/>
    <x v="0"/>
    <s v="USD"/>
    <n v="1417532644"/>
    <n v="1413900244"/>
    <b v="0"/>
    <n v="10"/>
    <b v="0"/>
    <s v="film &amp; video/science fiction"/>
    <n v="7.1999999999999998E-3"/>
    <n v="35.9"/>
    <x v="0"/>
    <d v="2014-10-21T14:04:04"/>
    <d v="2014-12-02T15:04:04"/>
    <x v="2"/>
  </r>
  <r>
    <x v="1"/>
    <x v="0"/>
    <s v="USD"/>
    <n v="1433336895"/>
    <n v="1429621695"/>
    <b v="0"/>
    <n v="3"/>
    <b v="0"/>
    <s v="film &amp; video/science fiction"/>
    <n v="2.6700000000000002E-2"/>
    <n v="13.33"/>
    <x v="0"/>
    <d v="2015-04-21T13:08:15"/>
    <d v="2015-06-03T13:08:15"/>
    <x v="2"/>
  </r>
  <r>
    <x v="1"/>
    <x v="0"/>
    <s v="USD"/>
    <n v="1437657935"/>
    <n v="1434201935"/>
    <b v="0"/>
    <n v="4"/>
    <b v="0"/>
    <s v="film &amp; video/science fiction"/>
    <n v="1E-4"/>
    <n v="20.25"/>
    <x v="0"/>
    <d v="2015-06-13T13:25:35"/>
    <d v="2015-07-23T13:25:35"/>
    <x v="2"/>
  </r>
  <r>
    <x v="1"/>
    <x v="5"/>
    <s v="CAD"/>
    <n v="1407034796"/>
    <n v="1401850796"/>
    <b v="0"/>
    <n v="15"/>
    <b v="0"/>
    <s v="film &amp; video/science fiction"/>
    <n v="5.0999999999999997E-2"/>
    <n v="119"/>
    <x v="0"/>
    <d v="2014-06-04T02:59:56"/>
    <d v="2014-08-03T02:59:56"/>
    <x v="2"/>
  </r>
  <r>
    <x v="1"/>
    <x v="0"/>
    <s v="USD"/>
    <n v="1456523572"/>
    <n v="1453931572"/>
    <b v="0"/>
    <n v="2"/>
    <b v="0"/>
    <s v="film &amp; video/science fiction"/>
    <n v="2.7000000000000001E-3"/>
    <n v="4"/>
    <x v="0"/>
    <d v="2016-01-27T21:52:52"/>
    <d v="2016-02-26T21:52:52"/>
    <x v="2"/>
  </r>
  <r>
    <x v="1"/>
    <x v="0"/>
    <s v="USD"/>
    <n v="1413942628"/>
    <n v="1411350628"/>
    <b v="0"/>
    <n v="0"/>
    <b v="0"/>
    <s v="film &amp; video/science fiction"/>
    <n v="0"/>
    <n v="0"/>
    <x v="0"/>
    <d v="2014-09-22T01:50:28"/>
    <d v="2014-10-22T01:50:28"/>
    <x v="2"/>
  </r>
  <r>
    <x v="1"/>
    <x v="0"/>
    <s v="USD"/>
    <n v="1467541545"/>
    <n v="1464085545"/>
    <b v="0"/>
    <n v="1"/>
    <b v="0"/>
    <s v="film &amp; video/science fiction"/>
    <n v="0"/>
    <n v="10"/>
    <x v="0"/>
    <d v="2016-05-24T10:25:45"/>
    <d v="2016-07-03T10:25:45"/>
    <x v="2"/>
  </r>
  <r>
    <x v="2"/>
    <x v="0"/>
    <s v="USD"/>
    <n v="1439675691"/>
    <n v="1434491691"/>
    <b v="0"/>
    <n v="0"/>
    <b v="0"/>
    <s v="film &amp; video/drama"/>
    <n v="0"/>
    <n v="0"/>
    <x v="0"/>
    <d v="2015-06-16T21:54:51"/>
    <d v="2015-08-15T21:54:51"/>
    <x v="3"/>
  </r>
  <r>
    <x v="2"/>
    <x v="0"/>
    <s v="USD"/>
    <n v="1404318595"/>
    <n v="1401726595"/>
    <b v="0"/>
    <n v="1"/>
    <b v="0"/>
    <s v="film &amp; video/drama"/>
    <n v="1E-4"/>
    <n v="5"/>
    <x v="0"/>
    <d v="2014-06-02T16:29:55"/>
    <d v="2014-07-02T16:29:55"/>
    <x v="3"/>
  </r>
  <r>
    <x v="2"/>
    <x v="0"/>
    <s v="USD"/>
    <n v="1408232520"/>
    <n v="1405393356"/>
    <b v="0"/>
    <n v="10"/>
    <b v="0"/>
    <s v="film &amp; video/drama"/>
    <n v="0.15540000000000001"/>
    <n v="43.5"/>
    <x v="0"/>
    <d v="2014-07-15T03:02:36"/>
    <d v="2014-08-16T23:42:00"/>
    <x v="3"/>
  </r>
  <r>
    <x v="2"/>
    <x v="0"/>
    <s v="USD"/>
    <n v="1443657600"/>
    <n v="1440716654"/>
    <b v="0"/>
    <n v="0"/>
    <b v="0"/>
    <s v="film &amp; video/drama"/>
    <n v="0"/>
    <n v="0"/>
    <x v="0"/>
    <d v="2015-08-27T23:04:14"/>
    <d v="2015-10-01T00:00:00"/>
    <x v="3"/>
  </r>
  <r>
    <x v="2"/>
    <x v="0"/>
    <s v="USD"/>
    <n v="1411150701"/>
    <n v="1405966701"/>
    <b v="0"/>
    <n v="7"/>
    <b v="0"/>
    <s v="film &amp; video/drama"/>
    <n v="5.3E-3"/>
    <n v="91.43"/>
    <x v="0"/>
    <d v="2014-07-21T18:18:21"/>
    <d v="2014-09-19T18:18:21"/>
    <x v="3"/>
  </r>
  <r>
    <x v="2"/>
    <x v="1"/>
    <s v="GBP"/>
    <n v="1452613724"/>
    <n v="1450021724"/>
    <b v="0"/>
    <n v="0"/>
    <b v="0"/>
    <s v="film &amp; video/drama"/>
    <n v="0"/>
    <n v="0"/>
    <x v="0"/>
    <d v="2015-12-13T15:48:44"/>
    <d v="2016-01-12T15:48:44"/>
    <x v="3"/>
  </r>
  <r>
    <x v="2"/>
    <x v="0"/>
    <s v="USD"/>
    <n v="1484531362"/>
    <n v="1481939362"/>
    <b v="0"/>
    <n v="1"/>
    <b v="0"/>
    <s v="film &amp; video/drama"/>
    <n v="0.6"/>
    <n v="3000"/>
    <x v="0"/>
    <d v="2016-12-17T01:49:22"/>
    <d v="2017-01-16T01:49:22"/>
    <x v="3"/>
  </r>
  <r>
    <x v="2"/>
    <x v="0"/>
    <s v="USD"/>
    <n v="1438726535"/>
    <n v="1433542535"/>
    <b v="0"/>
    <n v="2"/>
    <b v="0"/>
    <s v="film &amp; video/drama"/>
    <n v="1E-4"/>
    <n v="5.5"/>
    <x v="0"/>
    <d v="2015-06-05T22:15:35"/>
    <d v="2015-08-04T22:15:35"/>
    <x v="3"/>
  </r>
  <r>
    <x v="2"/>
    <x v="0"/>
    <s v="USD"/>
    <n v="1426791770"/>
    <n v="1424203370"/>
    <b v="0"/>
    <n v="3"/>
    <b v="0"/>
    <s v="film &amp; video/drama"/>
    <n v="4.0599999999999997E-2"/>
    <n v="108.33"/>
    <x v="0"/>
    <d v="2015-02-17T20:02:50"/>
    <d v="2015-03-19T19:02:50"/>
    <x v="3"/>
  </r>
  <r>
    <x v="2"/>
    <x v="1"/>
    <s v="GBP"/>
    <n v="1413634059"/>
    <n v="1411042059"/>
    <b v="0"/>
    <n v="10"/>
    <b v="0"/>
    <s v="film &amp; video/drama"/>
    <n v="0.224"/>
    <n v="56"/>
    <x v="0"/>
    <d v="2014-09-18T12:07:39"/>
    <d v="2014-10-18T12:07:39"/>
    <x v="3"/>
  </r>
  <r>
    <x v="2"/>
    <x v="0"/>
    <s v="USD"/>
    <n v="1440912480"/>
    <n v="1438385283"/>
    <b v="0"/>
    <n v="10"/>
    <b v="0"/>
    <s v="film &amp; video/drama"/>
    <n v="3.2500000000000001E-2"/>
    <n v="32.5"/>
    <x v="0"/>
    <d v="2015-07-31T23:28:03"/>
    <d v="2015-08-30T05:28:00"/>
    <x v="3"/>
  </r>
  <r>
    <x v="2"/>
    <x v="0"/>
    <s v="USD"/>
    <n v="1470975614"/>
    <n v="1465791614"/>
    <b v="0"/>
    <n v="1"/>
    <b v="0"/>
    <s v="film &amp; video/drama"/>
    <n v="0"/>
    <n v="1"/>
    <x v="0"/>
    <d v="2016-06-13T04:20:14"/>
    <d v="2016-08-12T04:20:14"/>
    <x v="3"/>
  </r>
  <r>
    <x v="2"/>
    <x v="0"/>
    <s v="USD"/>
    <n v="1426753723"/>
    <n v="1423733323"/>
    <b v="0"/>
    <n v="0"/>
    <b v="0"/>
    <s v="film &amp; video/drama"/>
    <n v="0"/>
    <n v="0"/>
    <x v="0"/>
    <d v="2015-02-12T09:28:43"/>
    <d v="2015-03-19T08:28:43"/>
    <x v="3"/>
  </r>
  <r>
    <x v="2"/>
    <x v="1"/>
    <s v="GBP"/>
    <n v="1425131108"/>
    <n v="1422539108"/>
    <b v="0"/>
    <n v="0"/>
    <b v="0"/>
    <s v="film &amp; video/drama"/>
    <n v="0"/>
    <n v="0"/>
    <x v="0"/>
    <d v="2015-01-29T13:45:08"/>
    <d v="2015-02-28T13:45:08"/>
    <x v="3"/>
  </r>
  <r>
    <x v="2"/>
    <x v="9"/>
    <s v="EUR"/>
    <n v="1431108776"/>
    <n v="1425924776"/>
    <b v="0"/>
    <n v="0"/>
    <b v="0"/>
    <s v="film &amp; video/drama"/>
    <n v="0"/>
    <n v="0"/>
    <x v="0"/>
    <d v="2015-03-09T18:12:56"/>
    <d v="2015-05-08T18:12:56"/>
    <x v="3"/>
  </r>
  <r>
    <x v="2"/>
    <x v="1"/>
    <s v="GBP"/>
    <n v="1409337611"/>
    <n v="1407177611"/>
    <b v="0"/>
    <n v="26"/>
    <b v="0"/>
    <s v="film &amp; video/drama"/>
    <n v="6.4899999999999999E-2"/>
    <n v="49.88"/>
    <x v="0"/>
    <d v="2014-08-04T18:40:11"/>
    <d v="2014-08-29T18:40:11"/>
    <x v="3"/>
  </r>
  <r>
    <x v="2"/>
    <x v="0"/>
    <s v="USD"/>
    <n v="1438803999"/>
    <n v="1436211999"/>
    <b v="0"/>
    <n v="0"/>
    <b v="0"/>
    <s v="film &amp; video/drama"/>
    <n v="0"/>
    <n v="0"/>
    <x v="0"/>
    <d v="2015-07-06T19:46:39"/>
    <d v="2015-08-05T19:46:39"/>
    <x v="3"/>
  </r>
  <r>
    <x v="2"/>
    <x v="0"/>
    <s v="USD"/>
    <n v="1427155726"/>
    <n v="1425690526"/>
    <b v="0"/>
    <n v="7"/>
    <b v="0"/>
    <s v="film &amp; video/drama"/>
    <n v="0.4"/>
    <n v="25.71"/>
    <x v="0"/>
    <d v="2015-03-07T01:08:46"/>
    <d v="2015-03-24T00:08:46"/>
    <x v="3"/>
  </r>
  <r>
    <x v="2"/>
    <x v="3"/>
    <s v="EUR"/>
    <n v="1448582145"/>
    <n v="1445986545"/>
    <b v="0"/>
    <n v="0"/>
    <b v="0"/>
    <s v="film &amp; video/drama"/>
    <n v="0"/>
    <n v="0"/>
    <x v="0"/>
    <d v="2015-10-27T22:55:45"/>
    <d v="2015-11-26T23:55:45"/>
    <x v="3"/>
  </r>
  <r>
    <x v="2"/>
    <x v="0"/>
    <s v="USD"/>
    <n v="1457056555"/>
    <n v="1454464555"/>
    <b v="0"/>
    <n v="2"/>
    <b v="0"/>
    <s v="film &amp; video/drama"/>
    <n v="0.2"/>
    <n v="100"/>
    <x v="0"/>
    <d v="2016-02-03T01:55:55"/>
    <d v="2016-03-04T01:55:55"/>
    <x v="3"/>
  </r>
  <r>
    <x v="2"/>
    <x v="1"/>
    <s v="GBP"/>
    <n v="1428951600"/>
    <n v="1425512843"/>
    <b v="0"/>
    <n v="13"/>
    <b v="0"/>
    <s v="film &amp; video/drama"/>
    <n v="0.3342"/>
    <n v="30.85"/>
    <x v="0"/>
    <d v="2015-03-04T23:47:23"/>
    <d v="2015-04-13T19:00:00"/>
    <x v="3"/>
  </r>
  <r>
    <x v="2"/>
    <x v="1"/>
    <s v="GBP"/>
    <n v="1434995295"/>
    <n v="1432403295"/>
    <b v="0"/>
    <n v="4"/>
    <b v="0"/>
    <s v="film &amp; video/drama"/>
    <n v="0.2109"/>
    <n v="180.5"/>
    <x v="0"/>
    <d v="2015-05-23T17:48:15"/>
    <d v="2015-06-22T17:48:15"/>
    <x v="3"/>
  </r>
  <r>
    <x v="2"/>
    <x v="0"/>
    <s v="USD"/>
    <n v="1483748232"/>
    <n v="1481156232"/>
    <b v="0"/>
    <n v="0"/>
    <b v="0"/>
    <s v="film &amp; video/drama"/>
    <n v="0"/>
    <n v="0"/>
    <x v="0"/>
    <d v="2016-12-08T00:17:12"/>
    <d v="2017-01-07T00:17:12"/>
    <x v="3"/>
  </r>
  <r>
    <x v="2"/>
    <x v="1"/>
    <s v="GBP"/>
    <n v="1417033610"/>
    <n v="1414438010"/>
    <b v="0"/>
    <n v="12"/>
    <b v="0"/>
    <s v="film &amp; video/drama"/>
    <n v="0.35859999999999997"/>
    <n v="373.5"/>
    <x v="0"/>
    <d v="2014-10-27T19:26:50"/>
    <d v="2014-11-26T20:26:50"/>
    <x v="3"/>
  </r>
  <r>
    <x v="2"/>
    <x v="5"/>
    <s v="CAD"/>
    <n v="1409543940"/>
    <n v="1404586762"/>
    <b v="0"/>
    <n v="2"/>
    <b v="0"/>
    <s v="film &amp; video/drama"/>
    <n v="3.4000000000000002E-2"/>
    <n v="25.5"/>
    <x v="0"/>
    <d v="2014-07-05T18:59:22"/>
    <d v="2014-09-01T03:59:00"/>
    <x v="3"/>
  </r>
  <r>
    <x v="2"/>
    <x v="10"/>
    <s v="NOK"/>
    <n v="1471557139"/>
    <n v="1468965139"/>
    <b v="0"/>
    <n v="10"/>
    <b v="0"/>
    <s v="film &amp; video/drama"/>
    <n v="5.5E-2"/>
    <n v="220"/>
    <x v="0"/>
    <d v="2016-07-19T21:52:19"/>
    <d v="2016-08-18T21:52:19"/>
    <x v="3"/>
  </r>
  <r>
    <x v="2"/>
    <x v="0"/>
    <s v="USD"/>
    <n v="1488571200"/>
    <n v="1485977434"/>
    <b v="0"/>
    <n v="0"/>
    <b v="0"/>
    <s v="film &amp; video/drama"/>
    <n v="0"/>
    <n v="0"/>
    <x v="0"/>
    <d v="2017-02-01T19:30:34"/>
    <d v="2017-03-03T20:00:00"/>
    <x v="3"/>
  </r>
  <r>
    <x v="2"/>
    <x v="0"/>
    <s v="USD"/>
    <n v="1437461940"/>
    <n v="1435383457"/>
    <b v="0"/>
    <n v="5"/>
    <b v="0"/>
    <s v="film &amp; video/drama"/>
    <n v="0.16"/>
    <n v="160"/>
    <x v="0"/>
    <d v="2015-06-27T05:37:37"/>
    <d v="2015-07-21T06:59:00"/>
    <x v="3"/>
  </r>
  <r>
    <x v="2"/>
    <x v="0"/>
    <s v="USD"/>
    <n v="1409891015"/>
    <n v="1407299015"/>
    <b v="0"/>
    <n v="0"/>
    <b v="0"/>
    <s v="film &amp; video/drama"/>
    <n v="0"/>
    <n v="0"/>
    <x v="0"/>
    <d v="2014-08-06T04:23:35"/>
    <d v="2014-09-05T04:23:35"/>
    <x v="3"/>
  </r>
  <r>
    <x v="2"/>
    <x v="0"/>
    <s v="USD"/>
    <n v="1472920477"/>
    <n v="1467736477"/>
    <b v="0"/>
    <n v="5"/>
    <b v="0"/>
    <s v="film &amp; video/drama"/>
    <n v="6.9999999999999999E-4"/>
    <n v="69"/>
    <x v="0"/>
    <d v="2016-07-05T16:34:37"/>
    <d v="2016-09-03T16:34:37"/>
    <x v="3"/>
  </r>
  <r>
    <x v="2"/>
    <x v="0"/>
    <s v="USD"/>
    <n v="1466091446"/>
    <n v="1465227446"/>
    <b v="0"/>
    <n v="1"/>
    <b v="0"/>
    <s v="film &amp; video/drama"/>
    <n v="4.1999999999999997E-3"/>
    <n v="50"/>
    <x v="0"/>
    <d v="2016-06-06T15:37:26"/>
    <d v="2016-06-16T15:37:26"/>
    <x v="3"/>
  </r>
  <r>
    <x v="2"/>
    <x v="2"/>
    <s v="AUD"/>
    <n v="1443782138"/>
    <n v="1440326138"/>
    <b v="0"/>
    <n v="3"/>
    <b v="0"/>
    <s v="film &amp; video/drama"/>
    <n v="0.05"/>
    <n v="83.33"/>
    <x v="0"/>
    <d v="2015-08-23T10:35:38"/>
    <d v="2015-10-02T10:35:38"/>
    <x v="3"/>
  </r>
  <r>
    <x v="2"/>
    <x v="0"/>
    <s v="USD"/>
    <n v="1413572432"/>
    <n v="1410980432"/>
    <b v="0"/>
    <n v="3"/>
    <b v="0"/>
    <s v="film &amp; video/drama"/>
    <n v="0"/>
    <n v="5.67"/>
    <x v="0"/>
    <d v="2014-09-17T19:00:32"/>
    <d v="2014-10-17T19:00:32"/>
    <x v="3"/>
  </r>
  <r>
    <x v="2"/>
    <x v="1"/>
    <s v="GBP"/>
    <n v="1417217166"/>
    <n v="1412029566"/>
    <b v="0"/>
    <n v="0"/>
    <b v="0"/>
    <s v="film &amp; video/drama"/>
    <n v="0"/>
    <n v="0"/>
    <x v="0"/>
    <d v="2014-09-29T22:26:06"/>
    <d v="2014-11-28T23:26:06"/>
    <x v="3"/>
  </r>
  <r>
    <x v="2"/>
    <x v="1"/>
    <s v="GBP"/>
    <n v="1457308531"/>
    <n v="1452124531"/>
    <b v="0"/>
    <n v="3"/>
    <b v="0"/>
    <s v="film &amp; video/drama"/>
    <n v="1.1999999999999999E-3"/>
    <n v="1"/>
    <x v="0"/>
    <d v="2016-01-06T23:55:31"/>
    <d v="2016-03-06T23:55:31"/>
    <x v="3"/>
  </r>
  <r>
    <x v="2"/>
    <x v="0"/>
    <s v="USD"/>
    <n v="1436544332"/>
    <n v="1431360332"/>
    <b v="0"/>
    <n v="0"/>
    <b v="0"/>
    <s v="film &amp; video/drama"/>
    <n v="0"/>
    <n v="0"/>
    <x v="0"/>
    <d v="2015-05-11T16:05:32"/>
    <d v="2015-07-10T16:05:32"/>
    <x v="3"/>
  </r>
  <r>
    <x v="2"/>
    <x v="1"/>
    <s v="GBP"/>
    <n v="1444510800"/>
    <n v="1442062898"/>
    <b v="0"/>
    <n v="19"/>
    <b v="0"/>
    <s v="film &amp; video/drama"/>
    <n v="0.41860000000000003"/>
    <n v="77.11"/>
    <x v="0"/>
    <d v="2015-09-12T13:01:38"/>
    <d v="2015-10-10T21:00:00"/>
    <x v="3"/>
  </r>
  <r>
    <x v="2"/>
    <x v="1"/>
    <s v="GBP"/>
    <n v="1487365200"/>
    <n v="1483734100"/>
    <b v="0"/>
    <n v="8"/>
    <b v="0"/>
    <s v="film &amp; video/drama"/>
    <n v="0.1048"/>
    <n v="32.75"/>
    <x v="0"/>
    <d v="2017-01-06T20:21:40"/>
    <d v="2017-02-17T21:00:00"/>
    <x v="3"/>
  </r>
  <r>
    <x v="2"/>
    <x v="0"/>
    <s v="USD"/>
    <n v="1412500322"/>
    <n v="1409908322"/>
    <b v="0"/>
    <n v="6"/>
    <b v="0"/>
    <s v="film &amp; video/drama"/>
    <n v="1.12E-2"/>
    <n v="46.5"/>
    <x v="0"/>
    <d v="2014-09-05T09:12:02"/>
    <d v="2014-10-05T09:12:02"/>
    <x v="3"/>
  </r>
  <r>
    <x v="2"/>
    <x v="0"/>
    <s v="USD"/>
    <n v="1472698702"/>
    <n v="1470106702"/>
    <b v="0"/>
    <n v="0"/>
    <b v="0"/>
    <s v="film &amp; video/drama"/>
    <n v="0"/>
    <n v="0"/>
    <x v="0"/>
    <d v="2016-08-02T02:58:22"/>
    <d v="2016-09-01T02:58:22"/>
    <x v="3"/>
  </r>
  <r>
    <x v="2"/>
    <x v="0"/>
    <s v="USD"/>
    <n v="1410746403"/>
    <n v="1408154403"/>
    <b v="0"/>
    <n v="18"/>
    <b v="0"/>
    <s v="film &amp; video/drama"/>
    <n v="0.26190000000000002"/>
    <n v="87.31"/>
    <x v="0"/>
    <d v="2014-08-16T02:00:03"/>
    <d v="2014-09-15T02:00:03"/>
    <x v="3"/>
  </r>
  <r>
    <x v="2"/>
    <x v="0"/>
    <s v="USD"/>
    <n v="1423424329"/>
    <n v="1421696329"/>
    <b v="0"/>
    <n v="7"/>
    <b v="0"/>
    <s v="film &amp; video/drama"/>
    <n v="0.58460000000000001"/>
    <n v="54.29"/>
    <x v="0"/>
    <d v="2015-01-19T19:38:49"/>
    <d v="2015-02-08T19:38:49"/>
    <x v="3"/>
  </r>
  <r>
    <x v="2"/>
    <x v="0"/>
    <s v="USD"/>
    <n v="1444337940"/>
    <n v="1441750564"/>
    <b v="0"/>
    <n v="0"/>
    <b v="0"/>
    <s v="film &amp; video/drama"/>
    <n v="0"/>
    <n v="0"/>
    <x v="0"/>
    <d v="2015-09-08T22:16:04"/>
    <d v="2015-10-08T20:59:00"/>
    <x v="3"/>
  </r>
  <r>
    <x v="2"/>
    <x v="1"/>
    <s v="GBP"/>
    <n v="1422562864"/>
    <n v="1417378864"/>
    <b v="0"/>
    <n v="8"/>
    <b v="0"/>
    <s v="film &amp; video/drama"/>
    <n v="0.2984"/>
    <n v="93.25"/>
    <x v="0"/>
    <d v="2014-11-30T20:21:04"/>
    <d v="2015-01-29T20:21:04"/>
    <x v="3"/>
  </r>
  <r>
    <x v="2"/>
    <x v="2"/>
    <s v="AUD"/>
    <n v="1470319203"/>
    <n v="1467727203"/>
    <b v="0"/>
    <n v="1293"/>
    <b v="0"/>
    <s v="film &amp; video/drama"/>
    <n v="0.50719999999999998"/>
    <n v="117.68"/>
    <x v="0"/>
    <d v="2016-07-05T14:00:03"/>
    <d v="2016-08-04T14:00:03"/>
    <x v="3"/>
  </r>
  <r>
    <x v="2"/>
    <x v="0"/>
    <s v="USD"/>
    <n v="1444144222"/>
    <n v="1441120222"/>
    <b v="0"/>
    <n v="17"/>
    <b v="0"/>
    <s v="film &amp; video/drama"/>
    <n v="0.16250000000000001"/>
    <n v="76.47"/>
    <x v="0"/>
    <d v="2015-09-01T15:10:22"/>
    <d v="2015-10-06T15:10:22"/>
    <x v="3"/>
  </r>
  <r>
    <x v="2"/>
    <x v="0"/>
    <s v="USD"/>
    <n v="1470441983"/>
    <n v="1468627583"/>
    <b v="0"/>
    <n v="0"/>
    <b v="0"/>
    <s v="film &amp; video/drama"/>
    <n v="0"/>
    <n v="0"/>
    <x v="0"/>
    <d v="2016-07-16T00:06:23"/>
    <d v="2016-08-06T00:06:23"/>
    <x v="3"/>
  </r>
  <r>
    <x v="2"/>
    <x v="5"/>
    <s v="CAD"/>
    <n v="1420346638"/>
    <n v="1417754638"/>
    <b v="0"/>
    <n v="13"/>
    <b v="0"/>
    <s v="film &amp; video/drama"/>
    <n v="0.15210000000000001"/>
    <n v="163.85"/>
    <x v="0"/>
    <d v="2014-12-05T04:43:58"/>
    <d v="2015-01-04T04:43:58"/>
    <x v="3"/>
  </r>
  <r>
    <x v="2"/>
    <x v="2"/>
    <s v="AUD"/>
    <n v="1418719967"/>
    <n v="1416127967"/>
    <b v="0"/>
    <n v="0"/>
    <b v="0"/>
    <s v="film &amp; video/drama"/>
    <n v="0"/>
    <n v="0"/>
    <x v="0"/>
    <d v="2014-11-16T08:52:47"/>
    <d v="2014-12-16T08:52:47"/>
    <x v="3"/>
  </r>
  <r>
    <x v="2"/>
    <x v="0"/>
    <s v="USD"/>
    <n v="1436566135"/>
    <n v="1433974135"/>
    <b v="0"/>
    <n v="0"/>
    <b v="0"/>
    <s v="film &amp; video/drama"/>
    <n v="0"/>
    <n v="0"/>
    <x v="0"/>
    <d v="2015-06-10T22:08:55"/>
    <d v="2015-07-10T22:08:55"/>
    <x v="3"/>
  </r>
  <r>
    <x v="2"/>
    <x v="0"/>
    <s v="USD"/>
    <n v="1443675600"/>
    <n v="1441157592"/>
    <b v="0"/>
    <n v="33"/>
    <b v="0"/>
    <s v="film &amp; video/drama"/>
    <n v="0.2525"/>
    <n v="91.82"/>
    <x v="0"/>
    <d v="2015-09-02T01:33:12"/>
    <d v="2015-10-01T05:00:00"/>
    <x v="3"/>
  </r>
  <r>
    <x v="2"/>
    <x v="0"/>
    <s v="USD"/>
    <n v="1442634617"/>
    <n v="1440042617"/>
    <b v="0"/>
    <n v="12"/>
    <b v="0"/>
    <s v="film &amp; video/drama"/>
    <n v="0.44600000000000001"/>
    <n v="185.83"/>
    <x v="0"/>
    <d v="2015-08-20T03:50:17"/>
    <d v="2015-09-19T03:50:17"/>
    <x v="3"/>
  </r>
  <r>
    <x v="2"/>
    <x v="0"/>
    <s v="USD"/>
    <n v="1460837320"/>
    <n v="1455656920"/>
    <b v="0"/>
    <n v="1"/>
    <b v="0"/>
    <s v="film &amp; video/drama"/>
    <n v="2.0000000000000001E-4"/>
    <n v="1"/>
    <x v="0"/>
    <d v="2016-02-16T21:08:40"/>
    <d v="2016-04-16T20:08:40"/>
    <x v="3"/>
  </r>
  <r>
    <x v="2"/>
    <x v="0"/>
    <s v="USD"/>
    <n v="1439734001"/>
    <n v="1437142547"/>
    <b v="0"/>
    <n v="1"/>
    <b v="0"/>
    <s v="film &amp; video/drama"/>
    <n v="4.0000000000000002E-4"/>
    <n v="20"/>
    <x v="0"/>
    <d v="2015-07-17T14:15:47"/>
    <d v="2015-08-16T14:06:41"/>
    <x v="3"/>
  </r>
  <r>
    <x v="2"/>
    <x v="0"/>
    <s v="USD"/>
    <n v="1425655349"/>
    <n v="1420471349"/>
    <b v="0"/>
    <n v="1"/>
    <b v="0"/>
    <s v="film &amp; video/drama"/>
    <n v="1E-4"/>
    <n v="1"/>
    <x v="0"/>
    <d v="2015-01-05T15:22:29"/>
    <d v="2015-03-06T15:22:29"/>
    <x v="3"/>
  </r>
  <r>
    <x v="2"/>
    <x v="1"/>
    <s v="GBP"/>
    <n v="1455753540"/>
    <n v="1452058282"/>
    <b v="0"/>
    <n v="1"/>
    <b v="0"/>
    <s v="film &amp; video/drama"/>
    <n v="2.3E-3"/>
    <n v="10"/>
    <x v="0"/>
    <d v="2016-01-06T05:31:22"/>
    <d v="2016-02-17T23:59:00"/>
    <x v="3"/>
  </r>
  <r>
    <x v="2"/>
    <x v="0"/>
    <s v="USD"/>
    <n v="1429740037"/>
    <n v="1425423637"/>
    <b v="0"/>
    <n v="84"/>
    <b v="0"/>
    <s v="film &amp; video/drama"/>
    <n v="0.55700000000000005"/>
    <n v="331.54"/>
    <x v="0"/>
    <d v="2015-03-03T23:00:37"/>
    <d v="2015-04-22T22:00:37"/>
    <x v="3"/>
  </r>
  <r>
    <x v="2"/>
    <x v="11"/>
    <s v="SEK"/>
    <n v="1419780149"/>
    <n v="1417101749"/>
    <b v="0"/>
    <n v="38"/>
    <b v="0"/>
    <s v="film &amp; video/drama"/>
    <n v="0.11940000000000001"/>
    <n v="314.29000000000002"/>
    <x v="0"/>
    <d v="2014-11-27T15:22:29"/>
    <d v="2014-12-28T15:22:29"/>
    <x v="3"/>
  </r>
  <r>
    <x v="2"/>
    <x v="0"/>
    <s v="USD"/>
    <n v="1431702289"/>
    <n v="1426518289"/>
    <b v="0"/>
    <n v="1"/>
    <b v="0"/>
    <s v="film &amp; video/drama"/>
    <n v="0.02"/>
    <n v="100"/>
    <x v="0"/>
    <d v="2015-03-16T15:04:49"/>
    <d v="2015-05-15T15:04:49"/>
    <x v="3"/>
  </r>
  <r>
    <x v="2"/>
    <x v="0"/>
    <s v="USD"/>
    <n v="1459493940"/>
    <n v="1456732225"/>
    <b v="0"/>
    <n v="76"/>
    <b v="0"/>
    <s v="film &amp; video/drama"/>
    <n v="0.17630000000000001"/>
    <n v="115.99"/>
    <x v="0"/>
    <d v="2016-02-29T07:50:25"/>
    <d v="2016-04-01T06:59:00"/>
    <x v="3"/>
  </r>
  <r>
    <x v="2"/>
    <x v="0"/>
    <s v="USD"/>
    <n v="1440101160"/>
    <n v="1436542030"/>
    <b v="0"/>
    <n v="3"/>
    <b v="0"/>
    <s v="film &amp; video/drama"/>
    <n v="7.1999999999999998E-3"/>
    <n v="120"/>
    <x v="0"/>
    <d v="2015-07-10T15:27:10"/>
    <d v="2015-08-20T20:06:00"/>
    <x v="3"/>
  </r>
  <r>
    <x v="2"/>
    <x v="0"/>
    <s v="USD"/>
    <n v="1427569564"/>
    <n v="1422389164"/>
    <b v="0"/>
    <n v="0"/>
    <b v="0"/>
    <s v="film &amp; video/drama"/>
    <n v="0"/>
    <n v="0"/>
    <x v="0"/>
    <d v="2015-01-27T20:06:04"/>
    <d v="2015-03-28T19:06:04"/>
    <x v="3"/>
  </r>
  <r>
    <x v="2"/>
    <x v="0"/>
    <s v="USD"/>
    <n v="1427423940"/>
    <n v="1422383318"/>
    <b v="0"/>
    <n v="2"/>
    <b v="0"/>
    <s v="film &amp; video/drama"/>
    <n v="0.13"/>
    <n v="65"/>
    <x v="0"/>
    <d v="2015-01-27T18:28:38"/>
    <d v="2015-03-27T02:39:00"/>
    <x v="3"/>
  </r>
  <r>
    <x v="2"/>
    <x v="0"/>
    <s v="USD"/>
    <n v="1463879100"/>
    <n v="1461287350"/>
    <b v="0"/>
    <n v="0"/>
    <b v="0"/>
    <s v="film &amp; video/drama"/>
    <n v="0"/>
    <n v="0"/>
    <x v="0"/>
    <d v="2016-04-22T01:09:10"/>
    <d v="2016-05-22T01:05:00"/>
    <x v="3"/>
  </r>
  <r>
    <x v="2"/>
    <x v="2"/>
    <s v="AUD"/>
    <n v="1436506726"/>
    <n v="1431322726"/>
    <b v="0"/>
    <n v="0"/>
    <b v="0"/>
    <s v="film &amp; video/drama"/>
    <n v="0"/>
    <n v="0"/>
    <x v="0"/>
    <d v="2015-05-11T05:38:46"/>
    <d v="2015-07-10T05:38:46"/>
    <x v="3"/>
  </r>
  <r>
    <x v="2"/>
    <x v="0"/>
    <s v="USD"/>
    <n v="1460153054"/>
    <n v="1457564654"/>
    <b v="0"/>
    <n v="0"/>
    <b v="0"/>
    <s v="film &amp; video/drama"/>
    <n v="0"/>
    <n v="0"/>
    <x v="0"/>
    <d v="2016-03-09T23:04:14"/>
    <d v="2016-04-08T22:04:14"/>
    <x v="3"/>
  </r>
  <r>
    <x v="2"/>
    <x v="1"/>
    <s v="GBP"/>
    <n v="1433064540"/>
    <n v="1428854344"/>
    <b v="0"/>
    <n v="2"/>
    <b v="0"/>
    <s v="film &amp; video/drama"/>
    <n v="8.6E-3"/>
    <n v="125"/>
    <x v="0"/>
    <d v="2015-04-12T15:59:04"/>
    <d v="2015-05-31T09:29:00"/>
    <x v="3"/>
  </r>
  <r>
    <x v="2"/>
    <x v="0"/>
    <s v="USD"/>
    <n v="1436477241"/>
    <n v="1433885241"/>
    <b v="0"/>
    <n v="0"/>
    <b v="0"/>
    <s v="film &amp; video/drama"/>
    <n v="0"/>
    <n v="0"/>
    <x v="0"/>
    <d v="2015-06-09T21:27:21"/>
    <d v="2015-07-09T21:27:21"/>
    <x v="3"/>
  </r>
  <r>
    <x v="2"/>
    <x v="1"/>
    <s v="GBP"/>
    <n v="1433176105"/>
    <n v="1427992105"/>
    <b v="0"/>
    <n v="0"/>
    <b v="0"/>
    <s v="film &amp; video/drama"/>
    <n v="0"/>
    <n v="0"/>
    <x v="0"/>
    <d v="2015-04-02T16:28:25"/>
    <d v="2015-06-01T16:28:25"/>
    <x v="3"/>
  </r>
  <r>
    <x v="2"/>
    <x v="12"/>
    <s v="EUR"/>
    <n v="1455402297"/>
    <n v="1452810297"/>
    <b v="0"/>
    <n v="0"/>
    <b v="0"/>
    <s v="film &amp; video/drama"/>
    <n v="0"/>
    <n v="0"/>
    <x v="0"/>
    <d v="2016-01-14T22:24:57"/>
    <d v="2016-02-13T22:24:57"/>
    <x v="3"/>
  </r>
  <r>
    <x v="2"/>
    <x v="0"/>
    <s v="USD"/>
    <n v="1433443151"/>
    <n v="1430851151"/>
    <b v="0"/>
    <n v="2"/>
    <b v="0"/>
    <s v="film &amp; video/drama"/>
    <n v="4.0000000000000001E-3"/>
    <n v="30"/>
    <x v="0"/>
    <d v="2015-05-05T18:39:11"/>
    <d v="2015-06-04T18:39:11"/>
    <x v="3"/>
  </r>
  <r>
    <x v="2"/>
    <x v="0"/>
    <s v="USD"/>
    <n v="1451775651"/>
    <n v="1449183651"/>
    <b v="0"/>
    <n v="0"/>
    <b v="0"/>
    <s v="film &amp; video/drama"/>
    <n v="0"/>
    <n v="0"/>
    <x v="0"/>
    <d v="2015-12-03T23:00:51"/>
    <d v="2016-01-02T23:00:51"/>
    <x v="3"/>
  </r>
  <r>
    <x v="2"/>
    <x v="1"/>
    <s v="GBP"/>
    <n v="1425066546"/>
    <n v="1422474546"/>
    <b v="0"/>
    <n v="7"/>
    <b v="0"/>
    <s v="film &amp; video/drama"/>
    <n v="2.75E-2"/>
    <n v="15.71"/>
    <x v="0"/>
    <d v="2015-01-28T19:49:06"/>
    <d v="2015-02-27T19:49:06"/>
    <x v="3"/>
  </r>
  <r>
    <x v="2"/>
    <x v="0"/>
    <s v="USD"/>
    <n v="1475185972"/>
    <n v="1472593972"/>
    <b v="0"/>
    <n v="0"/>
    <b v="0"/>
    <s v="film &amp; video/drama"/>
    <n v="0"/>
    <n v="0"/>
    <x v="0"/>
    <d v="2016-08-30T21:52:52"/>
    <d v="2016-09-29T21:52:52"/>
    <x v="3"/>
  </r>
  <r>
    <x v="2"/>
    <x v="0"/>
    <s v="USD"/>
    <n v="1434847859"/>
    <n v="1431391859"/>
    <b v="0"/>
    <n v="5"/>
    <b v="0"/>
    <s v="film &amp; video/drama"/>
    <n v="0.40100000000000002"/>
    <n v="80.2"/>
    <x v="0"/>
    <d v="2015-05-12T00:50:59"/>
    <d v="2015-06-21T00:50:59"/>
    <x v="3"/>
  </r>
  <r>
    <x v="2"/>
    <x v="0"/>
    <s v="USD"/>
    <n v="1436478497"/>
    <n v="1433886497"/>
    <b v="0"/>
    <n v="0"/>
    <b v="0"/>
    <s v="film &amp; video/drama"/>
    <n v="0"/>
    <n v="0"/>
    <x v="0"/>
    <d v="2015-06-09T21:48:17"/>
    <d v="2015-07-09T21:48:17"/>
    <x v="3"/>
  </r>
  <r>
    <x v="2"/>
    <x v="0"/>
    <s v="USD"/>
    <n v="1451952000"/>
    <n v="1447380099"/>
    <b v="0"/>
    <n v="0"/>
    <b v="0"/>
    <s v="film &amp; video/drama"/>
    <n v="0"/>
    <n v="0"/>
    <x v="0"/>
    <d v="2015-11-13T02:01:39"/>
    <d v="2016-01-05T00:00:00"/>
    <x v="3"/>
  </r>
  <r>
    <x v="2"/>
    <x v="0"/>
    <s v="USD"/>
    <n v="1457445069"/>
    <n v="1452261069"/>
    <b v="0"/>
    <n v="1"/>
    <b v="0"/>
    <s v="film &amp; video/drama"/>
    <n v="3.3E-3"/>
    <n v="50"/>
    <x v="0"/>
    <d v="2016-01-08T13:51:09"/>
    <d v="2016-03-08T13:51:09"/>
    <x v="3"/>
  </r>
  <r>
    <x v="2"/>
    <x v="0"/>
    <s v="USD"/>
    <n v="1483088400"/>
    <n v="1481324760"/>
    <b v="0"/>
    <n v="0"/>
    <b v="0"/>
    <s v="film &amp; video/drama"/>
    <n v="0"/>
    <n v="0"/>
    <x v="0"/>
    <d v="2016-12-09T23:06:00"/>
    <d v="2016-12-30T09:00:00"/>
    <x v="3"/>
  </r>
  <r>
    <x v="2"/>
    <x v="2"/>
    <s v="AUD"/>
    <n v="1446984000"/>
    <n v="1445308730"/>
    <b v="0"/>
    <n v="5"/>
    <b v="0"/>
    <s v="film &amp; video/drama"/>
    <n v="0.25"/>
    <n v="50"/>
    <x v="0"/>
    <d v="2015-10-20T02:38:50"/>
    <d v="2015-11-08T12:00:00"/>
    <x v="3"/>
  </r>
  <r>
    <x v="0"/>
    <x v="0"/>
    <s v="USD"/>
    <n v="1367773211"/>
    <n v="1363885211"/>
    <b v="1"/>
    <n v="137"/>
    <b v="1"/>
    <s v="film &amp; video/documentary"/>
    <n v="1.0763"/>
    <n v="117.85"/>
    <x v="0"/>
    <d v="2013-03-21T17:00:11"/>
    <d v="2013-05-05T17:00:11"/>
    <x v="4"/>
  </r>
  <r>
    <x v="0"/>
    <x v="0"/>
    <s v="USD"/>
    <n v="1419180304"/>
    <n v="1415292304"/>
    <b v="1"/>
    <n v="376"/>
    <b v="1"/>
    <s v="film &amp; video/documentary"/>
    <n v="1.1264000000000001"/>
    <n v="109.04"/>
    <x v="0"/>
    <d v="2014-11-06T16:45:04"/>
    <d v="2014-12-21T16:45:04"/>
    <x v="4"/>
  </r>
  <r>
    <x v="0"/>
    <x v="0"/>
    <s v="USD"/>
    <n v="1324381790"/>
    <n v="1321357790"/>
    <b v="1"/>
    <n v="202"/>
    <b v="1"/>
    <s v="film &amp; video/documentary"/>
    <n v="1.1346000000000001"/>
    <n v="73.02"/>
    <x v="0"/>
    <d v="2011-11-15T11:49:50"/>
    <d v="2011-12-20T11:49:50"/>
    <x v="4"/>
  </r>
  <r>
    <x v="0"/>
    <x v="0"/>
    <s v="USD"/>
    <n v="1393031304"/>
    <n v="1390439304"/>
    <b v="1"/>
    <n v="328"/>
    <b v="1"/>
    <s v="film &amp; video/documentary"/>
    <n v="1.0259"/>
    <n v="78.2"/>
    <x v="0"/>
    <d v="2014-01-23T01:08:24"/>
    <d v="2014-02-22T01:08:24"/>
    <x v="4"/>
  </r>
  <r>
    <x v="0"/>
    <x v="0"/>
    <s v="USD"/>
    <n v="1268723160"/>
    <n v="1265269559"/>
    <b v="1"/>
    <n v="84"/>
    <b v="1"/>
    <s v="film &amp; video/documentary"/>
    <n v="1.1375999999999999"/>
    <n v="47.4"/>
    <x v="0"/>
    <d v="2010-02-04T07:45:59"/>
    <d v="2010-03-16T07:06:00"/>
    <x v="4"/>
  </r>
  <r>
    <x v="0"/>
    <x v="0"/>
    <s v="USD"/>
    <n v="1345079785"/>
    <n v="1342487785"/>
    <b v="1"/>
    <n v="96"/>
    <b v="1"/>
    <s v="film &amp; video/documentary"/>
    <n v="1.0371999999999999"/>
    <n v="54.02"/>
    <x v="0"/>
    <d v="2012-07-17T01:16:25"/>
    <d v="2012-08-16T01:16:25"/>
    <x v="4"/>
  </r>
  <r>
    <x v="0"/>
    <x v="0"/>
    <s v="USD"/>
    <n v="1292665405"/>
    <n v="1288341805"/>
    <b v="1"/>
    <n v="223"/>
    <b v="1"/>
    <s v="film &amp; video/documentary"/>
    <n v="3.0546000000000002"/>
    <n v="68.489999999999995"/>
    <x v="0"/>
    <d v="2010-10-29T08:43:25"/>
    <d v="2010-12-18T09:43:25"/>
    <x v="4"/>
  </r>
  <r>
    <x v="0"/>
    <x v="0"/>
    <s v="USD"/>
    <n v="1287200340"/>
    <n v="1284042614"/>
    <b v="1"/>
    <n v="62"/>
    <b v="1"/>
    <s v="film &amp; video/documentary"/>
    <n v="1.341"/>
    <n v="108.15"/>
    <x v="0"/>
    <d v="2010-09-09T14:30:14"/>
    <d v="2010-10-16T03:39:00"/>
    <x v="4"/>
  </r>
  <r>
    <x v="0"/>
    <x v="0"/>
    <s v="USD"/>
    <n v="1325961309"/>
    <n v="1322073309"/>
    <b v="1"/>
    <n v="146"/>
    <b v="1"/>
    <s v="film &amp; video/documentary"/>
    <n v="1.0133000000000001"/>
    <n v="589.95000000000005"/>
    <x v="0"/>
    <d v="2011-11-23T18:35:09"/>
    <d v="2012-01-07T18:35:09"/>
    <x v="4"/>
  </r>
  <r>
    <x v="0"/>
    <x v="0"/>
    <s v="USD"/>
    <n v="1282498800"/>
    <n v="1275603020"/>
    <b v="1"/>
    <n v="235"/>
    <b v="1"/>
    <s v="film &amp; video/documentary"/>
    <n v="1.1292"/>
    <n v="48.05"/>
    <x v="0"/>
    <d v="2010-06-03T22:10:20"/>
    <d v="2010-08-22T17:40:00"/>
    <x v="4"/>
  </r>
  <r>
    <x v="0"/>
    <x v="0"/>
    <s v="USD"/>
    <n v="1370525691"/>
    <n v="1367933691"/>
    <b v="1"/>
    <n v="437"/>
    <b v="1"/>
    <s v="film &amp; video/documentary"/>
    <n v="1.0558000000000001"/>
    <n v="72.48"/>
    <x v="0"/>
    <d v="2013-05-07T13:34:51"/>
    <d v="2013-06-06T13:34:51"/>
    <x v="4"/>
  </r>
  <r>
    <x v="0"/>
    <x v="0"/>
    <s v="USD"/>
    <n v="1337194800"/>
    <n v="1334429646"/>
    <b v="1"/>
    <n v="77"/>
    <b v="1"/>
    <s v="film &amp; video/documentary"/>
    <n v="1.2557"/>
    <n v="57.08"/>
    <x v="0"/>
    <d v="2012-04-14T18:54:06"/>
    <d v="2012-05-16T19:00:00"/>
    <x v="4"/>
  </r>
  <r>
    <x v="0"/>
    <x v="0"/>
    <s v="USD"/>
    <n v="1275364740"/>
    <n v="1269878058"/>
    <b v="1"/>
    <n v="108"/>
    <b v="1"/>
    <s v="film &amp; video/documentary"/>
    <n v="1.8455999999999999"/>
    <n v="85.44"/>
    <x v="0"/>
    <d v="2010-03-29T15:54:18"/>
    <d v="2010-06-01T03:59:00"/>
    <x v="4"/>
  </r>
  <r>
    <x v="0"/>
    <x v="0"/>
    <s v="USD"/>
    <n v="1329320235"/>
    <n v="1326728235"/>
    <b v="1"/>
    <n v="7"/>
    <b v="1"/>
    <s v="film &amp; video/documentary"/>
    <n v="1.0073000000000001"/>
    <n v="215.86"/>
    <x v="0"/>
    <d v="2012-01-16T15:37:15"/>
    <d v="2012-02-15T15:37:15"/>
    <x v="4"/>
  </r>
  <r>
    <x v="0"/>
    <x v="0"/>
    <s v="USD"/>
    <n v="1445047200"/>
    <n v="1442443910"/>
    <b v="1"/>
    <n v="314"/>
    <b v="1"/>
    <s v="film &amp; video/documentary"/>
    <n v="1.1695"/>
    <n v="89.39"/>
    <x v="0"/>
    <d v="2015-09-16T22:51:50"/>
    <d v="2015-10-17T02:00:00"/>
    <x v="4"/>
  </r>
  <r>
    <x v="0"/>
    <x v="0"/>
    <s v="USD"/>
    <n v="1300275482"/>
    <n v="1297687082"/>
    <b v="1"/>
    <n v="188"/>
    <b v="1"/>
    <s v="film &amp; video/documentary"/>
    <n v="1.0672999999999999"/>
    <n v="45.42"/>
    <x v="0"/>
    <d v="2011-02-14T12:38:02"/>
    <d v="2011-03-16T11:38:02"/>
    <x v="4"/>
  </r>
  <r>
    <x v="0"/>
    <x v="0"/>
    <s v="USD"/>
    <n v="1363458467"/>
    <n v="1360866467"/>
    <b v="1"/>
    <n v="275"/>
    <b v="1"/>
    <s v="film &amp; video/documentary"/>
    <n v="1.391"/>
    <n v="65.760000000000005"/>
    <x v="0"/>
    <d v="2013-02-14T18:27:47"/>
    <d v="2013-03-16T18:27:47"/>
    <x v="4"/>
  </r>
  <r>
    <x v="0"/>
    <x v="0"/>
    <s v="USD"/>
    <n v="1463670162"/>
    <n v="1461078162"/>
    <b v="1"/>
    <n v="560"/>
    <b v="1"/>
    <s v="film &amp; video/documentary"/>
    <n v="1.0672999999999999"/>
    <n v="66.7"/>
    <x v="0"/>
    <d v="2016-04-19T15:02:42"/>
    <d v="2016-05-19T15:02:42"/>
    <x v="4"/>
  </r>
  <r>
    <x v="0"/>
    <x v="0"/>
    <s v="USD"/>
    <n v="1308359666"/>
    <n v="1305767666"/>
    <b v="1"/>
    <n v="688"/>
    <b v="1"/>
    <s v="film &amp; video/documentary"/>
    <n v="1.9114"/>
    <n v="83.35"/>
    <x v="0"/>
    <d v="2011-05-19T01:14:26"/>
    <d v="2011-06-18T01:14:26"/>
    <x v="4"/>
  </r>
  <r>
    <x v="0"/>
    <x v="0"/>
    <s v="USD"/>
    <n v="1428514969"/>
    <n v="1425922969"/>
    <b v="1"/>
    <n v="942"/>
    <b v="1"/>
    <s v="film &amp; video/documentary"/>
    <n v="1.3193999999999999"/>
    <n v="105.05"/>
    <x v="0"/>
    <d v="2015-03-09T17:42:49"/>
    <d v="2015-04-08T17:42:49"/>
    <x v="4"/>
  </r>
  <r>
    <x v="0"/>
    <x v="0"/>
    <s v="USD"/>
    <n v="1279360740"/>
    <n v="1275415679"/>
    <b v="1"/>
    <n v="88"/>
    <b v="1"/>
    <s v="film &amp; video/documentary"/>
    <n v="1.0640000000000001"/>
    <n v="120.91"/>
    <x v="0"/>
    <d v="2010-06-01T18:07:59"/>
    <d v="2010-07-17T09:59:00"/>
    <x v="4"/>
  </r>
  <r>
    <x v="0"/>
    <x v="0"/>
    <s v="USD"/>
    <n v="1339080900"/>
    <n v="1334783704"/>
    <b v="1"/>
    <n v="220"/>
    <b v="1"/>
    <s v="film &amp; video/documentary"/>
    <n v="1.0740000000000001"/>
    <n v="97.64"/>
    <x v="0"/>
    <d v="2012-04-18T21:15:04"/>
    <d v="2012-06-07T14:55:00"/>
    <x v="4"/>
  </r>
  <r>
    <x v="0"/>
    <x v="0"/>
    <s v="USD"/>
    <n v="1298699828"/>
    <n v="1294811828"/>
    <b v="1"/>
    <n v="145"/>
    <b v="1"/>
    <s v="film &amp; video/documentary"/>
    <n v="2.4"/>
    <n v="41.38"/>
    <x v="0"/>
    <d v="2011-01-12T05:57:08"/>
    <d v="2011-02-26T05:57:08"/>
    <x v="4"/>
  </r>
  <r>
    <x v="0"/>
    <x v="0"/>
    <s v="USD"/>
    <n v="1348786494"/>
    <n v="1346194494"/>
    <b v="1"/>
    <n v="963"/>
    <b v="1"/>
    <s v="film &amp; video/documentary"/>
    <n v="1.1808000000000001"/>
    <n v="30.65"/>
    <x v="0"/>
    <d v="2012-08-28T22:54:54"/>
    <d v="2012-09-27T22:54:54"/>
    <x v="4"/>
  </r>
  <r>
    <x v="0"/>
    <x v="0"/>
    <s v="USD"/>
    <n v="1336747995"/>
    <n v="1334155995"/>
    <b v="1"/>
    <n v="91"/>
    <b v="1"/>
    <s v="film &amp; video/documentary"/>
    <n v="1.1819999999999999"/>
    <n v="64.95"/>
    <x v="0"/>
    <d v="2012-04-11T14:53:15"/>
    <d v="2012-05-11T14:53:15"/>
    <x v="4"/>
  </r>
  <r>
    <x v="0"/>
    <x v="0"/>
    <s v="USD"/>
    <n v="1273522560"/>
    <n v="1269928430"/>
    <b v="1"/>
    <n v="58"/>
    <b v="1"/>
    <s v="film &amp; video/documentary"/>
    <n v="1.111"/>
    <n v="95.78"/>
    <x v="0"/>
    <d v="2010-03-30T05:53:50"/>
    <d v="2010-05-10T20:16:00"/>
    <x v="4"/>
  </r>
  <r>
    <x v="0"/>
    <x v="0"/>
    <s v="USD"/>
    <n v="1271994660"/>
    <n v="1264565507"/>
    <b v="1"/>
    <n v="36"/>
    <b v="1"/>
    <s v="film &amp; video/documentary"/>
    <n v="1.4550000000000001"/>
    <n v="40.42"/>
    <x v="0"/>
    <d v="2010-01-27T04:11:47"/>
    <d v="2010-04-23T03:51:00"/>
    <x v="4"/>
  </r>
  <r>
    <x v="0"/>
    <x v="1"/>
    <s v="GBP"/>
    <n v="1403693499"/>
    <n v="1401101499"/>
    <b v="1"/>
    <n v="165"/>
    <b v="1"/>
    <s v="film &amp; video/documentary"/>
    <n v="1.3163"/>
    <n v="78.58"/>
    <x v="0"/>
    <d v="2014-05-26T10:51:39"/>
    <d v="2014-06-25T10:51:39"/>
    <x v="4"/>
  </r>
  <r>
    <x v="0"/>
    <x v="0"/>
    <s v="USD"/>
    <n v="1320640778"/>
    <n v="1316749178"/>
    <b v="1"/>
    <n v="111"/>
    <b v="1"/>
    <s v="film &amp; video/documentary"/>
    <n v="1.1140000000000001"/>
    <n v="50.18"/>
    <x v="0"/>
    <d v="2011-09-23T03:39:38"/>
    <d v="2011-11-07T04:39:38"/>
    <x v="4"/>
  </r>
  <r>
    <x v="0"/>
    <x v="2"/>
    <s v="AUD"/>
    <n v="1487738622"/>
    <n v="1485146622"/>
    <b v="1"/>
    <n v="1596"/>
    <b v="1"/>
    <s v="film &amp; video/documentary"/>
    <n v="1.4722999999999999"/>
    <n v="92.25"/>
    <x v="0"/>
    <d v="2017-01-23T04:43:42"/>
    <d v="2017-02-22T04:43:42"/>
    <x v="4"/>
  </r>
  <r>
    <x v="0"/>
    <x v="0"/>
    <s v="USD"/>
    <n v="1306296000"/>
    <n v="1301950070"/>
    <b v="1"/>
    <n v="61"/>
    <b v="1"/>
    <s v="film &amp; video/documentary"/>
    <n v="1.5261"/>
    <n v="57.54"/>
    <x v="0"/>
    <d v="2011-04-04T20:47:50"/>
    <d v="2011-05-25T04:00:00"/>
    <x v="4"/>
  </r>
  <r>
    <x v="0"/>
    <x v="0"/>
    <s v="USD"/>
    <n v="1388649600"/>
    <n v="1386123861"/>
    <b v="1"/>
    <n v="287"/>
    <b v="1"/>
    <s v="film &amp; video/documentary"/>
    <n v="1.0468"/>
    <n v="109.42"/>
    <x v="0"/>
    <d v="2013-12-04T02:24:21"/>
    <d v="2014-01-02T08:00:00"/>
    <x v="4"/>
  </r>
  <r>
    <x v="0"/>
    <x v="0"/>
    <s v="USD"/>
    <n v="1272480540"/>
    <n v="1267220191"/>
    <b v="1"/>
    <n v="65"/>
    <b v="1"/>
    <s v="film &amp; video/documentary"/>
    <n v="1.7743"/>
    <n v="81.89"/>
    <x v="0"/>
    <d v="2010-02-26T21:36:31"/>
    <d v="2010-04-28T18:49:00"/>
    <x v="4"/>
  </r>
  <r>
    <x v="0"/>
    <x v="0"/>
    <s v="USD"/>
    <n v="1309694266"/>
    <n v="1307102266"/>
    <b v="1"/>
    <n v="118"/>
    <b v="1"/>
    <s v="film &amp; video/documentary"/>
    <n v="1.0778000000000001"/>
    <n v="45.67"/>
    <x v="0"/>
    <d v="2011-06-03T11:57:46"/>
    <d v="2011-07-03T11:57:46"/>
    <x v="4"/>
  </r>
  <r>
    <x v="0"/>
    <x v="0"/>
    <s v="USD"/>
    <n v="1333609140"/>
    <n v="1330638829"/>
    <b v="1"/>
    <n v="113"/>
    <b v="1"/>
    <s v="film &amp; video/documentary"/>
    <n v="1.56"/>
    <n v="55.22"/>
    <x v="0"/>
    <d v="2012-03-01T21:53:49"/>
    <d v="2012-04-05T06:59:00"/>
    <x v="4"/>
  </r>
  <r>
    <x v="0"/>
    <x v="0"/>
    <s v="USD"/>
    <n v="1352511966"/>
    <n v="1349916366"/>
    <b v="1"/>
    <n v="332"/>
    <b v="1"/>
    <s v="film &amp; video/documentary"/>
    <n v="1.0840000000000001"/>
    <n v="65.3"/>
    <x v="0"/>
    <d v="2012-10-11T00:46:06"/>
    <d v="2012-11-10T01:46:06"/>
    <x v="4"/>
  </r>
  <r>
    <x v="0"/>
    <x v="0"/>
    <s v="USD"/>
    <n v="1335574674"/>
    <n v="1330394274"/>
    <b v="1"/>
    <n v="62"/>
    <b v="1"/>
    <s v="film &amp; video/documentary"/>
    <n v="1.476"/>
    <n v="95.23"/>
    <x v="0"/>
    <d v="2012-02-28T01:57:54"/>
    <d v="2012-04-28T00:57:54"/>
    <x v="4"/>
  </r>
  <r>
    <x v="0"/>
    <x v="0"/>
    <s v="USD"/>
    <n v="1432416219"/>
    <n v="1429824219"/>
    <b v="1"/>
    <n v="951"/>
    <b v="1"/>
    <s v="film &amp; video/documentary"/>
    <n v="1.1037999999999999"/>
    <n v="75.44"/>
    <x v="0"/>
    <d v="2015-04-23T21:23:39"/>
    <d v="2015-05-23T21:23:39"/>
    <x v="4"/>
  </r>
  <r>
    <x v="0"/>
    <x v="0"/>
    <s v="USD"/>
    <n v="1350003539"/>
    <n v="1347411539"/>
    <b v="1"/>
    <n v="415"/>
    <b v="1"/>
    <s v="film &amp; video/documentary"/>
    <n v="1.5035000000000001"/>
    <n v="97.82"/>
    <x v="0"/>
    <d v="2012-09-12T00:58:59"/>
    <d v="2012-10-12T00:58:59"/>
    <x v="4"/>
  </r>
  <r>
    <x v="0"/>
    <x v="0"/>
    <s v="USD"/>
    <n v="1488160860"/>
    <n v="1485237096"/>
    <b v="1"/>
    <n v="305"/>
    <b v="1"/>
    <s v="film &amp; video/documentary"/>
    <n v="1.5731999999999999"/>
    <n v="87.69"/>
    <x v="0"/>
    <d v="2017-01-24T05:51:36"/>
    <d v="2017-02-27T02:01:00"/>
    <x v="4"/>
  </r>
  <r>
    <x v="0"/>
    <x v="0"/>
    <s v="USD"/>
    <n v="1401459035"/>
    <n v="1397571035"/>
    <b v="1"/>
    <n v="2139"/>
    <b v="1"/>
    <s v="film &amp; video/documentary"/>
    <n v="1.5613999999999999"/>
    <n v="54.75"/>
    <x v="0"/>
    <d v="2014-04-15T14:10:35"/>
    <d v="2014-05-30T14:10:35"/>
    <x v="4"/>
  </r>
  <r>
    <x v="0"/>
    <x v="0"/>
    <s v="USD"/>
    <n v="1249932360"/>
    <n v="1242532513"/>
    <b v="1"/>
    <n v="79"/>
    <b v="1"/>
    <s v="film &amp; video/documentary"/>
    <n v="1.2059"/>
    <n v="83.95"/>
    <x v="0"/>
    <d v="2009-05-17T03:55:13"/>
    <d v="2009-08-10T19:26:00"/>
    <x v="4"/>
  </r>
  <r>
    <x v="0"/>
    <x v="0"/>
    <s v="USD"/>
    <n v="1266876000"/>
    <n v="1263679492"/>
    <b v="1"/>
    <n v="179"/>
    <b v="1"/>
    <s v="film &amp; video/documentary"/>
    <n v="1.0119"/>
    <n v="254.39"/>
    <x v="0"/>
    <d v="2010-01-16T22:04:52"/>
    <d v="2010-02-22T22:00:00"/>
    <x v="4"/>
  </r>
  <r>
    <x v="0"/>
    <x v="0"/>
    <s v="USD"/>
    <n v="1306904340"/>
    <n v="1305219744"/>
    <b v="1"/>
    <n v="202"/>
    <b v="1"/>
    <s v="film &amp; video/documentary"/>
    <n v="1.1427"/>
    <n v="101.83"/>
    <x v="0"/>
    <d v="2011-05-12T17:02:24"/>
    <d v="2011-06-01T04:59:00"/>
    <x v="4"/>
  </r>
  <r>
    <x v="0"/>
    <x v="0"/>
    <s v="USD"/>
    <n v="1327167780"/>
    <n v="1325007780"/>
    <b v="1"/>
    <n v="760"/>
    <b v="1"/>
    <s v="film &amp; video/documentary"/>
    <n v="1.0463"/>
    <n v="55.07"/>
    <x v="0"/>
    <d v="2011-12-27T17:43:00"/>
    <d v="2012-01-21T17:43:00"/>
    <x v="4"/>
  </r>
  <r>
    <x v="0"/>
    <x v="0"/>
    <s v="USD"/>
    <n v="1379614128"/>
    <n v="1377022128"/>
    <b v="1"/>
    <n v="563"/>
    <b v="1"/>
    <s v="film &amp; video/documentary"/>
    <n v="2.2883"/>
    <n v="56.9"/>
    <x v="0"/>
    <d v="2013-08-20T18:08:48"/>
    <d v="2013-09-19T18:08:48"/>
    <x v="4"/>
  </r>
  <r>
    <x v="0"/>
    <x v="0"/>
    <s v="USD"/>
    <n v="1364236524"/>
    <n v="1360352124"/>
    <b v="1"/>
    <n v="135"/>
    <b v="1"/>
    <s v="film &amp; video/documentary"/>
    <n v="1.0914999999999999"/>
    <n v="121.28"/>
    <x v="0"/>
    <d v="2013-02-08T19:35:24"/>
    <d v="2013-03-25T18:35:24"/>
    <x v="4"/>
  </r>
  <r>
    <x v="0"/>
    <x v="0"/>
    <s v="USD"/>
    <n v="1351828800"/>
    <n v="1349160018"/>
    <b v="1"/>
    <n v="290"/>
    <b v="1"/>
    <s v="film &amp; video/documentary"/>
    <n v="1.7629999999999999"/>
    <n v="91.19"/>
    <x v="0"/>
    <d v="2012-10-02T06:40:18"/>
    <d v="2012-11-02T04:00:00"/>
    <x v="4"/>
  </r>
  <r>
    <x v="0"/>
    <x v="0"/>
    <s v="USD"/>
    <n v="1340683393"/>
    <n v="1337659393"/>
    <b v="1"/>
    <n v="447"/>
    <b v="1"/>
    <s v="film &amp; video/documentary"/>
    <n v="1.0321"/>
    <n v="115.45"/>
    <x v="0"/>
    <d v="2012-05-22T04:03:13"/>
    <d v="2012-06-26T04:03:13"/>
    <x v="4"/>
  </r>
  <r>
    <x v="0"/>
    <x v="1"/>
    <s v="GBP"/>
    <n v="1383389834"/>
    <n v="1380797834"/>
    <b v="1"/>
    <n v="232"/>
    <b v="1"/>
    <s v="film &amp; video/documentary"/>
    <n v="1.0482"/>
    <n v="67.77"/>
    <x v="0"/>
    <d v="2013-10-03T10:57:14"/>
    <d v="2013-11-02T10:57:14"/>
    <x v="4"/>
  </r>
  <r>
    <x v="0"/>
    <x v="0"/>
    <s v="USD"/>
    <n v="1296633540"/>
    <n v="1292316697"/>
    <b v="1"/>
    <n v="168"/>
    <b v="1"/>
    <s v="film &amp; video/documentary"/>
    <n v="1.0668"/>
    <n v="28.58"/>
    <x v="0"/>
    <d v="2010-12-14T08:51:37"/>
    <d v="2011-02-02T07:59:00"/>
    <x v="4"/>
  </r>
  <r>
    <x v="0"/>
    <x v="0"/>
    <s v="USD"/>
    <n v="1367366460"/>
    <n v="1365791246"/>
    <b v="1"/>
    <n v="128"/>
    <b v="1"/>
    <s v="film &amp; video/documentary"/>
    <n v="1.2001999999999999"/>
    <n v="46.88"/>
    <x v="0"/>
    <d v="2013-04-12T18:27:26"/>
    <d v="2013-05-01T00:01:00"/>
    <x v="4"/>
  </r>
  <r>
    <x v="0"/>
    <x v="0"/>
    <s v="USD"/>
    <n v="1319860740"/>
    <n v="1317064599"/>
    <b v="1"/>
    <n v="493"/>
    <b v="1"/>
    <s v="film &amp; video/documentary"/>
    <n v="1.0150999999999999"/>
    <n v="154.41999999999999"/>
    <x v="0"/>
    <d v="2011-09-26T19:16:39"/>
    <d v="2011-10-29T03:59:00"/>
    <x v="4"/>
  </r>
  <r>
    <x v="0"/>
    <x v="0"/>
    <s v="USD"/>
    <n v="1398009714"/>
    <n v="1395417714"/>
    <b v="1"/>
    <n v="131"/>
    <b v="1"/>
    <s v="film &amp; video/documentary"/>
    <n v="1.0138"/>
    <n v="201.22"/>
    <x v="0"/>
    <d v="2014-03-21T16:01:54"/>
    <d v="2014-04-20T16:01:54"/>
    <x v="4"/>
  </r>
  <r>
    <x v="0"/>
    <x v="0"/>
    <s v="USD"/>
    <n v="1279555200"/>
    <n v="1276480894"/>
    <b v="1"/>
    <n v="50"/>
    <b v="1"/>
    <s v="film &amp; video/documentary"/>
    <n v="1"/>
    <n v="100"/>
    <x v="0"/>
    <d v="2010-06-14T02:01:34"/>
    <d v="2010-07-19T16:00:00"/>
    <x v="4"/>
  </r>
  <r>
    <x v="0"/>
    <x v="0"/>
    <s v="USD"/>
    <n v="1383264000"/>
    <n v="1378080409"/>
    <b v="1"/>
    <n v="665"/>
    <b v="1"/>
    <s v="film &amp; video/documentary"/>
    <n v="1.3310999999999999"/>
    <n v="100.08"/>
    <x v="0"/>
    <d v="2013-09-02T00:06:49"/>
    <d v="2013-11-01T00:00:00"/>
    <x v="4"/>
  </r>
  <r>
    <x v="0"/>
    <x v="0"/>
    <s v="USD"/>
    <n v="1347017083"/>
    <n v="1344857083"/>
    <b v="1"/>
    <n v="129"/>
    <b v="1"/>
    <s v="film &amp; video/documentary"/>
    <n v="1.1873"/>
    <n v="230.09"/>
    <x v="0"/>
    <d v="2012-08-13T11:24:43"/>
    <d v="2012-09-07T11:24:43"/>
    <x v="4"/>
  </r>
  <r>
    <x v="0"/>
    <x v="0"/>
    <s v="USD"/>
    <n v="1430452740"/>
    <n v="1427390901"/>
    <b v="1"/>
    <n v="142"/>
    <b v="1"/>
    <s v="film &amp; video/documentary"/>
    <n v="1.0064"/>
    <n v="141.75"/>
    <x v="0"/>
    <d v="2015-03-26T17:28:21"/>
    <d v="2015-05-01T03:59:00"/>
    <x v="4"/>
  </r>
  <r>
    <x v="0"/>
    <x v="0"/>
    <s v="USD"/>
    <n v="1399669200"/>
    <n v="1394536048"/>
    <b v="1"/>
    <n v="2436"/>
    <b v="1"/>
    <s v="film &amp; video/documentary"/>
    <n v="1.0892999999999999"/>
    <n v="56.34"/>
    <x v="0"/>
    <d v="2014-03-11T11:07:28"/>
    <d v="2014-05-09T21:00:00"/>
    <x v="4"/>
  </r>
  <r>
    <x v="0"/>
    <x v="0"/>
    <s v="USD"/>
    <n v="1289975060"/>
    <n v="1287379460"/>
    <b v="1"/>
    <n v="244"/>
    <b v="1"/>
    <s v="film &amp; video/documentary"/>
    <n v="1.7895000000000001"/>
    <n v="73.34"/>
    <x v="0"/>
    <d v="2010-10-18T05:24:20"/>
    <d v="2010-11-17T06:24:20"/>
    <x v="4"/>
  </r>
  <r>
    <x v="0"/>
    <x v="0"/>
    <s v="USD"/>
    <n v="1303686138"/>
    <n v="1301007738"/>
    <b v="1"/>
    <n v="298"/>
    <b v="1"/>
    <s v="film &amp; video/documentary"/>
    <n v="1.0172000000000001"/>
    <n v="85.34"/>
    <x v="0"/>
    <d v="2011-03-24T23:02:18"/>
    <d v="2011-04-24T23:02:18"/>
    <x v="4"/>
  </r>
  <r>
    <x v="0"/>
    <x v="0"/>
    <s v="USD"/>
    <n v="1363711335"/>
    <n v="1360258935"/>
    <b v="1"/>
    <n v="251"/>
    <b v="1"/>
    <s v="film &amp; video/documentary"/>
    <n v="1.1874"/>
    <n v="61.5"/>
    <x v="0"/>
    <d v="2013-02-07T17:42:15"/>
    <d v="2013-03-19T16:42:15"/>
    <x v="4"/>
  </r>
  <r>
    <x v="0"/>
    <x v="0"/>
    <s v="USD"/>
    <n v="1330115638"/>
    <n v="1327523638"/>
    <b v="1"/>
    <n v="108"/>
    <b v="1"/>
    <s v="film &amp; video/documentary"/>
    <n v="1.0045999999999999"/>
    <n v="93.02"/>
    <x v="0"/>
    <d v="2012-01-25T20:33:58"/>
    <d v="2012-02-24T20:33:58"/>
    <x v="4"/>
  </r>
  <r>
    <x v="0"/>
    <x v="0"/>
    <s v="USD"/>
    <n v="1338601346"/>
    <n v="1336009346"/>
    <b v="1"/>
    <n v="82"/>
    <b v="1"/>
    <s v="film &amp; video/documentary"/>
    <n v="1.3747"/>
    <n v="50.29"/>
    <x v="0"/>
    <d v="2012-05-03T01:42:26"/>
    <d v="2012-06-02T01:42:26"/>
    <x v="4"/>
  </r>
  <r>
    <x v="0"/>
    <x v="0"/>
    <s v="USD"/>
    <n v="1346464800"/>
    <n v="1343096197"/>
    <b v="1"/>
    <n v="74"/>
    <b v="1"/>
    <s v="film &amp; video/documentary"/>
    <n v="2.3165"/>
    <n v="106.43"/>
    <x v="0"/>
    <d v="2012-07-24T02:16:37"/>
    <d v="2012-09-01T02:00:00"/>
    <x v="4"/>
  </r>
  <r>
    <x v="0"/>
    <x v="0"/>
    <s v="USD"/>
    <n v="1331392049"/>
    <n v="1328800049"/>
    <b v="1"/>
    <n v="189"/>
    <b v="1"/>
    <s v="film &amp; video/documentary"/>
    <n v="1.3032999999999999"/>
    <n v="51.72"/>
    <x v="0"/>
    <d v="2012-02-09T15:07:29"/>
    <d v="2012-03-10T15:07:29"/>
    <x v="4"/>
  </r>
  <r>
    <x v="0"/>
    <x v="0"/>
    <s v="USD"/>
    <n v="1363806333"/>
    <n v="1362081933"/>
    <b v="1"/>
    <n v="80"/>
    <b v="1"/>
    <s v="film &amp; video/documentary"/>
    <n v="2.9289999999999998"/>
    <n v="36.61"/>
    <x v="0"/>
    <d v="2013-02-28T20:05:33"/>
    <d v="2013-03-20T19:05:33"/>
    <x v="4"/>
  </r>
  <r>
    <x v="0"/>
    <x v="0"/>
    <s v="USD"/>
    <n v="1360276801"/>
    <n v="1357684801"/>
    <b v="1"/>
    <n v="576"/>
    <b v="1"/>
    <s v="film &amp; video/documentary"/>
    <n v="1.1132"/>
    <n v="42.52"/>
    <x v="0"/>
    <d v="2013-01-08T22:40:01"/>
    <d v="2013-02-07T22:40:01"/>
    <x v="4"/>
  </r>
  <r>
    <x v="0"/>
    <x v="0"/>
    <s v="USD"/>
    <n v="1299775210"/>
    <n v="1295887210"/>
    <b v="1"/>
    <n v="202"/>
    <b v="1"/>
    <s v="film &amp; video/documentary"/>
    <n v="1.0557000000000001"/>
    <n v="62.71"/>
    <x v="0"/>
    <d v="2011-01-24T16:40:10"/>
    <d v="2011-03-10T16:40:10"/>
    <x v="4"/>
  </r>
  <r>
    <x v="0"/>
    <x v="0"/>
    <s v="USD"/>
    <n v="1346695334"/>
    <n v="1344880934"/>
    <b v="1"/>
    <n v="238"/>
    <b v="1"/>
    <s v="film &amp; video/documentary"/>
    <n v="1.1894"/>
    <n v="89.96"/>
    <x v="0"/>
    <d v="2012-08-13T18:02:14"/>
    <d v="2012-09-03T18:02:14"/>
    <x v="4"/>
  </r>
  <r>
    <x v="0"/>
    <x v="0"/>
    <s v="USD"/>
    <n v="1319076000"/>
    <n v="1317788623"/>
    <b v="1"/>
    <n v="36"/>
    <b v="1"/>
    <s v="film &amp; video/documentary"/>
    <n v="1.0412999999999999"/>
    <n v="28.92"/>
    <x v="0"/>
    <d v="2011-10-05T04:23:43"/>
    <d v="2011-10-20T02:00:00"/>
    <x v="4"/>
  </r>
  <r>
    <x v="0"/>
    <x v="0"/>
    <s v="USD"/>
    <n v="1325404740"/>
    <n v="1321852592"/>
    <b v="1"/>
    <n v="150"/>
    <b v="1"/>
    <s v="film &amp; video/documentary"/>
    <n v="1.0409999999999999"/>
    <n v="138.80000000000001"/>
    <x v="0"/>
    <d v="2011-11-21T05:16:32"/>
    <d v="2012-01-01T07:59:00"/>
    <x v="4"/>
  </r>
  <r>
    <x v="0"/>
    <x v="0"/>
    <s v="USD"/>
    <n v="1365973432"/>
    <n v="1363381432"/>
    <b v="1"/>
    <n v="146"/>
    <b v="1"/>
    <s v="film &amp; video/documentary"/>
    <n v="1.1188"/>
    <n v="61.3"/>
    <x v="0"/>
    <d v="2013-03-15T21:03:52"/>
    <d v="2013-04-14T21:03:52"/>
    <x v="4"/>
  </r>
  <r>
    <x v="0"/>
    <x v="0"/>
    <s v="USD"/>
    <n v="1281542340"/>
    <n v="1277702894"/>
    <b v="1"/>
    <n v="222"/>
    <b v="1"/>
    <s v="film &amp; video/documentary"/>
    <n v="1.0474000000000001"/>
    <n v="80.2"/>
    <x v="0"/>
    <d v="2010-06-28T05:28:14"/>
    <d v="2010-08-11T15:59:00"/>
    <x v="4"/>
  </r>
  <r>
    <x v="0"/>
    <x v="0"/>
    <s v="USD"/>
    <n v="1362167988"/>
    <n v="1359575988"/>
    <b v="1"/>
    <n v="120"/>
    <b v="1"/>
    <s v="film &amp; video/documentary"/>
    <n v="3.8515000000000001"/>
    <n v="32.1"/>
    <x v="0"/>
    <d v="2013-01-30T19:59:48"/>
    <d v="2013-03-01T19:59:48"/>
    <x v="4"/>
  </r>
  <r>
    <x v="0"/>
    <x v="0"/>
    <s v="USD"/>
    <n v="1345660334"/>
    <n v="1343068334"/>
    <b v="1"/>
    <n v="126"/>
    <b v="1"/>
    <s v="film &amp; video/documentary"/>
    <n v="1.0125"/>
    <n v="200.89"/>
    <x v="0"/>
    <d v="2012-07-23T18:32:14"/>
    <d v="2012-08-22T18:32:14"/>
    <x v="4"/>
  </r>
  <r>
    <x v="0"/>
    <x v="5"/>
    <s v="CAD"/>
    <n v="1418273940"/>
    <n v="1415398197"/>
    <b v="1"/>
    <n v="158"/>
    <b v="1"/>
    <s v="film &amp; video/documentary"/>
    <n v="1.1376999999999999"/>
    <n v="108.01"/>
    <x v="0"/>
    <d v="2014-11-07T22:09:57"/>
    <d v="2014-12-11T04:59:00"/>
    <x v="4"/>
  </r>
  <r>
    <x v="0"/>
    <x v="0"/>
    <s v="USD"/>
    <n v="1386778483"/>
    <n v="1384186483"/>
    <b v="1"/>
    <n v="316"/>
    <b v="1"/>
    <s v="film &amp; video/documentary"/>
    <n v="1.008"/>
    <n v="95.7"/>
    <x v="0"/>
    <d v="2013-11-11T16:14:43"/>
    <d v="2013-12-11T16:14:43"/>
    <x v="4"/>
  </r>
  <r>
    <x v="0"/>
    <x v="0"/>
    <s v="USD"/>
    <n v="1364342151"/>
    <n v="1361753751"/>
    <b v="1"/>
    <n v="284"/>
    <b v="1"/>
    <s v="film &amp; video/documentary"/>
    <n v="2.8332000000000002"/>
    <n v="49.88"/>
    <x v="0"/>
    <d v="2013-02-25T00:55:51"/>
    <d v="2013-03-26T23:55:51"/>
    <x v="4"/>
  </r>
  <r>
    <x v="0"/>
    <x v="0"/>
    <s v="USD"/>
    <n v="1265097540"/>
    <n v="1257538029"/>
    <b v="1"/>
    <n v="51"/>
    <b v="1"/>
    <s v="film &amp; video/documentary"/>
    <n v="1.1268"/>
    <n v="110.47"/>
    <x v="0"/>
    <d v="2009-11-06T20:07:09"/>
    <d v="2010-02-02T07:59:00"/>
    <x v="4"/>
  </r>
  <r>
    <x v="0"/>
    <x v="1"/>
    <s v="GBP"/>
    <n v="1450825200"/>
    <n v="1448284433"/>
    <b v="1"/>
    <n v="158"/>
    <b v="1"/>
    <s v="film &amp; video/documentary"/>
    <n v="1.0658000000000001"/>
    <n v="134.91"/>
    <x v="0"/>
    <d v="2015-11-23T13:13:53"/>
    <d v="2015-12-22T23:00:00"/>
    <x v="4"/>
  </r>
  <r>
    <x v="0"/>
    <x v="12"/>
    <s v="EUR"/>
    <n v="1478605386"/>
    <n v="1475577786"/>
    <b v="1"/>
    <n v="337"/>
    <b v="1"/>
    <s v="film &amp; video/documentary"/>
    <n v="1.0266"/>
    <n v="106.62"/>
    <x v="0"/>
    <d v="2016-10-04T10:43:06"/>
    <d v="2016-11-08T11:43:06"/>
    <x v="4"/>
  </r>
  <r>
    <x v="0"/>
    <x v="0"/>
    <s v="USD"/>
    <n v="1463146848"/>
    <n v="1460554848"/>
    <b v="1"/>
    <n v="186"/>
    <b v="1"/>
    <s v="film &amp; video/documentary"/>
    <n v="1.0790999999999999"/>
    <n v="145.04"/>
    <x v="0"/>
    <d v="2016-04-13T13:40:48"/>
    <d v="2016-05-13T13:40:48"/>
    <x v="4"/>
  </r>
  <r>
    <x v="0"/>
    <x v="0"/>
    <s v="USD"/>
    <n v="1482307140"/>
    <n v="1479886966"/>
    <b v="1"/>
    <n v="58"/>
    <b v="1"/>
    <s v="film &amp; video/documentary"/>
    <n v="1.2306999999999999"/>
    <n v="114.59"/>
    <x v="0"/>
    <d v="2016-11-23T07:42:46"/>
    <d v="2016-12-21T07:59:00"/>
    <x v="4"/>
  </r>
  <r>
    <x v="0"/>
    <x v="0"/>
    <s v="USD"/>
    <n v="1438441308"/>
    <n v="1435590108"/>
    <b v="1"/>
    <n v="82"/>
    <b v="1"/>
    <s v="film &amp; video/documentary"/>
    <n v="1.016"/>
    <n v="105.32"/>
    <x v="0"/>
    <d v="2015-06-29T15:01:48"/>
    <d v="2015-08-01T15:01:48"/>
    <x v="4"/>
  </r>
  <r>
    <x v="0"/>
    <x v="0"/>
    <s v="USD"/>
    <n v="1482208233"/>
    <n v="1479184233"/>
    <b v="1"/>
    <n v="736"/>
    <b v="1"/>
    <s v="film &amp; video/documentary"/>
    <n v="1.044"/>
    <n v="70.92"/>
    <x v="0"/>
    <d v="2016-11-15T04:30:33"/>
    <d v="2016-12-20T04:30:33"/>
    <x v="4"/>
  </r>
  <r>
    <x v="0"/>
    <x v="0"/>
    <s v="USD"/>
    <n v="1489532220"/>
    <n v="1486625606"/>
    <b v="1"/>
    <n v="1151"/>
    <b v="1"/>
    <s v="film &amp; video/documentary"/>
    <n v="1.1293"/>
    <n v="147.16999999999999"/>
    <x v="0"/>
    <d v="2017-02-09T07:33:26"/>
    <d v="2017-03-14T22:57:00"/>
    <x v="4"/>
  </r>
  <r>
    <x v="0"/>
    <x v="0"/>
    <s v="USD"/>
    <n v="1427011200"/>
    <n v="1424669929"/>
    <b v="1"/>
    <n v="34"/>
    <b v="1"/>
    <s v="film &amp; video/documentary"/>
    <n v="1.3640000000000001"/>
    <n v="160.47"/>
    <x v="0"/>
    <d v="2015-02-23T05:38:49"/>
    <d v="2015-03-22T08:00:00"/>
    <x v="4"/>
  </r>
  <r>
    <x v="0"/>
    <x v="0"/>
    <s v="USD"/>
    <n v="1446350400"/>
    <n v="1443739388"/>
    <b v="1"/>
    <n v="498"/>
    <b v="1"/>
    <s v="film &amp; video/documentary"/>
    <n v="1.0361"/>
    <n v="156.05000000000001"/>
    <x v="0"/>
    <d v="2015-10-01T22:43:08"/>
    <d v="2015-11-01T04:00:00"/>
    <x v="4"/>
  </r>
  <r>
    <x v="0"/>
    <x v="0"/>
    <s v="USD"/>
    <n v="1446868800"/>
    <n v="1444821127"/>
    <b v="1"/>
    <n v="167"/>
    <b v="1"/>
    <s v="film &amp; video/documentary"/>
    <n v="1.0549999999999999"/>
    <n v="63.17"/>
    <x v="0"/>
    <d v="2015-10-14T11:12:07"/>
    <d v="2015-11-07T04:00:00"/>
    <x v="4"/>
  </r>
  <r>
    <x v="0"/>
    <x v="0"/>
    <s v="USD"/>
    <n v="1368763140"/>
    <n v="1366028563"/>
    <b v="1"/>
    <n v="340"/>
    <b v="1"/>
    <s v="film &amp; video/documentary"/>
    <n v="1.0183"/>
    <n v="104.82"/>
    <x v="0"/>
    <d v="2013-04-15T12:22:43"/>
    <d v="2013-05-17T03:59:00"/>
    <x v="4"/>
  </r>
  <r>
    <x v="0"/>
    <x v="0"/>
    <s v="USD"/>
    <n v="1466171834"/>
    <n v="1463493434"/>
    <b v="1"/>
    <n v="438"/>
    <b v="1"/>
    <s v="film &amp; video/documentary"/>
    <n v="1.0661"/>
    <n v="97.36"/>
    <x v="0"/>
    <d v="2016-05-17T13:57:14"/>
    <d v="2016-06-17T13:57:14"/>
    <x v="4"/>
  </r>
  <r>
    <x v="0"/>
    <x v="0"/>
    <s v="USD"/>
    <n v="1446019200"/>
    <n v="1442420377"/>
    <b v="1"/>
    <n v="555"/>
    <b v="1"/>
    <s v="film &amp; video/documentary"/>
    <n v="1.1302000000000001"/>
    <n v="203.63"/>
    <x v="0"/>
    <d v="2015-09-16T16:19:37"/>
    <d v="2015-10-28T08:00:00"/>
    <x v="4"/>
  </r>
  <r>
    <x v="0"/>
    <x v="0"/>
    <s v="USD"/>
    <n v="1460038591"/>
    <n v="1457450191"/>
    <b v="1"/>
    <n v="266"/>
    <b v="1"/>
    <s v="film &amp; video/documentary"/>
    <n v="1.2523"/>
    <n v="188.31"/>
    <x v="0"/>
    <d v="2016-03-08T15:16:31"/>
    <d v="2016-04-07T14:16:31"/>
    <x v="4"/>
  </r>
  <r>
    <x v="0"/>
    <x v="0"/>
    <s v="USD"/>
    <n v="1431716400"/>
    <n v="1428423757"/>
    <b v="1"/>
    <n v="69"/>
    <b v="1"/>
    <s v="film &amp; video/documentary"/>
    <n v="1.0119"/>
    <n v="146.65"/>
    <x v="0"/>
    <d v="2015-04-07T16:22:37"/>
    <d v="2015-05-15T19:00:00"/>
    <x v="4"/>
  </r>
  <r>
    <x v="0"/>
    <x v="0"/>
    <s v="USD"/>
    <n v="1431122400"/>
    <n v="1428428515"/>
    <b v="1"/>
    <n v="80"/>
    <b v="1"/>
    <s v="film &amp; video/documentary"/>
    <n v="1.0276000000000001"/>
    <n v="109.19"/>
    <x v="0"/>
    <d v="2015-04-07T17:41:55"/>
    <d v="2015-05-08T22:00:00"/>
    <x v="4"/>
  </r>
  <r>
    <x v="0"/>
    <x v="0"/>
    <s v="USD"/>
    <n v="1447427918"/>
    <n v="1444832318"/>
    <b v="1"/>
    <n v="493"/>
    <b v="1"/>
    <s v="film &amp; video/documentary"/>
    <n v="1.1684000000000001"/>
    <n v="59.25"/>
    <x v="0"/>
    <d v="2015-10-14T14:18:38"/>
    <d v="2015-11-13T15:18:38"/>
    <x v="4"/>
  </r>
  <r>
    <x v="0"/>
    <x v="0"/>
    <s v="USD"/>
    <n v="1426298708"/>
    <n v="1423710308"/>
    <b v="1"/>
    <n v="31"/>
    <b v="1"/>
    <s v="film &amp; video/documentary"/>
    <n v="1.0117"/>
    <n v="97.9"/>
    <x v="0"/>
    <d v="2015-02-12T03:05:08"/>
    <d v="2015-03-14T02:05:08"/>
    <x v="4"/>
  </r>
  <r>
    <x v="0"/>
    <x v="0"/>
    <s v="USD"/>
    <n v="1472864400"/>
    <n v="1468001290"/>
    <b v="1"/>
    <n v="236"/>
    <b v="1"/>
    <s v="film &amp; video/documentary"/>
    <n v="1.1012999999999999"/>
    <n v="70"/>
    <x v="0"/>
    <d v="2016-07-08T18:08:10"/>
    <d v="2016-09-03T01:00:00"/>
    <x v="4"/>
  </r>
  <r>
    <x v="0"/>
    <x v="0"/>
    <s v="USD"/>
    <n v="1430331268"/>
    <n v="1427739268"/>
    <b v="1"/>
    <n v="89"/>
    <b v="1"/>
    <s v="film &amp; video/documentary"/>
    <n v="1.0808"/>
    <n v="72.87"/>
    <x v="0"/>
    <d v="2015-03-30T18:14:28"/>
    <d v="2015-04-29T18:14:28"/>
    <x v="4"/>
  </r>
  <r>
    <x v="0"/>
    <x v="0"/>
    <s v="USD"/>
    <n v="1489006800"/>
    <n v="1486397007"/>
    <b v="1"/>
    <n v="299"/>
    <b v="1"/>
    <s v="film &amp; video/documentary"/>
    <n v="1.2502"/>
    <n v="146.35"/>
    <x v="0"/>
    <d v="2017-02-06T16:03:27"/>
    <d v="2017-03-08T21:00:00"/>
    <x v="4"/>
  </r>
  <r>
    <x v="0"/>
    <x v="0"/>
    <s v="USD"/>
    <n v="1412135940"/>
    <n v="1410555998"/>
    <b v="1"/>
    <n v="55"/>
    <b v="1"/>
    <s v="film &amp; video/documentary"/>
    <n v="1.0670999999999999"/>
    <n v="67.91"/>
    <x v="0"/>
    <d v="2014-09-12T21:06:38"/>
    <d v="2014-10-01T03:59:00"/>
    <x v="4"/>
  </r>
  <r>
    <x v="0"/>
    <x v="0"/>
    <s v="USD"/>
    <n v="1461955465"/>
    <n v="1459363465"/>
    <b v="1"/>
    <n v="325"/>
    <b v="1"/>
    <s v="film &amp; video/documentary"/>
    <n v="1.0037"/>
    <n v="169.85"/>
    <x v="0"/>
    <d v="2016-03-30T18:44:25"/>
    <d v="2016-04-29T18:44:25"/>
    <x v="4"/>
  </r>
  <r>
    <x v="0"/>
    <x v="0"/>
    <s v="USD"/>
    <n v="1415934000"/>
    <n v="1413308545"/>
    <b v="1"/>
    <n v="524"/>
    <b v="1"/>
    <s v="film &amp; video/documentary"/>
    <n v="1.0203"/>
    <n v="58.41"/>
    <x v="0"/>
    <d v="2014-10-14T17:42:25"/>
    <d v="2014-11-14T03:00:00"/>
    <x v="4"/>
  </r>
  <r>
    <x v="0"/>
    <x v="0"/>
    <s v="USD"/>
    <n v="1433125200"/>
    <n v="1429312694"/>
    <b v="1"/>
    <n v="285"/>
    <b v="1"/>
    <s v="film &amp; video/documentary"/>
    <n v="1.0207999999999999"/>
    <n v="119.99"/>
    <x v="0"/>
    <d v="2015-04-17T23:18:14"/>
    <d v="2015-06-01T02:20:00"/>
    <x v="4"/>
  </r>
  <r>
    <x v="0"/>
    <x v="0"/>
    <s v="USD"/>
    <n v="1432161590"/>
    <n v="1429569590"/>
    <b v="1"/>
    <n v="179"/>
    <b v="1"/>
    <s v="film &amp; video/documentary"/>
    <n v="1.2327999999999999"/>
    <n v="99.86"/>
    <x v="0"/>
    <d v="2015-04-20T22:39:50"/>
    <d v="2015-05-20T22:39:50"/>
    <x v="4"/>
  </r>
  <r>
    <x v="0"/>
    <x v="0"/>
    <s v="USD"/>
    <n v="1444824021"/>
    <n v="1442232021"/>
    <b v="1"/>
    <n v="188"/>
    <b v="1"/>
    <s v="film &amp; video/documentary"/>
    <n v="1.7029000000000001"/>
    <n v="90.58"/>
    <x v="0"/>
    <d v="2015-09-14T12:00:21"/>
    <d v="2015-10-14T12:00:21"/>
    <x v="4"/>
  </r>
  <r>
    <x v="0"/>
    <x v="0"/>
    <s v="USD"/>
    <n v="1447505609"/>
    <n v="1444910009"/>
    <b v="1"/>
    <n v="379"/>
    <b v="1"/>
    <s v="film &amp; video/documentary"/>
    <n v="1.1158999999999999"/>
    <n v="117.77"/>
    <x v="0"/>
    <d v="2015-10-15T11:53:29"/>
    <d v="2015-11-14T12:53:29"/>
    <x v="4"/>
  </r>
  <r>
    <x v="0"/>
    <x v="0"/>
    <s v="USD"/>
    <n v="1440165916"/>
    <n v="1437573916"/>
    <b v="1"/>
    <n v="119"/>
    <b v="1"/>
    <s v="film &amp; video/documentary"/>
    <n v="1.03"/>
    <n v="86.55"/>
    <x v="0"/>
    <d v="2015-07-22T14:05:16"/>
    <d v="2015-08-21T14:05:16"/>
    <x v="4"/>
  </r>
  <r>
    <x v="0"/>
    <x v="0"/>
    <s v="USD"/>
    <n v="1487937508"/>
    <n v="1485345508"/>
    <b v="1"/>
    <n v="167"/>
    <b v="1"/>
    <s v="film &amp; video/documentary"/>
    <n v="1.0664"/>
    <n v="71.900000000000006"/>
    <x v="0"/>
    <d v="2017-01-25T11:58:28"/>
    <d v="2017-02-24T11:58:28"/>
    <x v="4"/>
  </r>
  <r>
    <x v="0"/>
    <x v="0"/>
    <s v="USD"/>
    <n v="1473566340"/>
    <n v="1470274509"/>
    <b v="1"/>
    <n v="221"/>
    <b v="1"/>
    <s v="film &amp; video/documentary"/>
    <n v="1.1476"/>
    <n v="129.82"/>
    <x v="0"/>
    <d v="2016-08-04T01:35:09"/>
    <d v="2016-09-11T03:59:00"/>
    <x v="4"/>
  </r>
  <r>
    <x v="0"/>
    <x v="3"/>
    <s v="EUR"/>
    <n v="1460066954"/>
    <n v="1456614554"/>
    <b v="1"/>
    <n v="964"/>
    <b v="1"/>
    <s v="film &amp; video/documentary"/>
    <n v="1.2734000000000001"/>
    <n v="44.91"/>
    <x v="0"/>
    <d v="2016-02-27T23:09:14"/>
    <d v="2016-04-07T22:09:14"/>
    <x v="4"/>
  </r>
  <r>
    <x v="0"/>
    <x v="0"/>
    <s v="USD"/>
    <n v="1412740868"/>
    <n v="1410148868"/>
    <b v="1"/>
    <n v="286"/>
    <b v="1"/>
    <s v="film &amp; video/documentary"/>
    <n v="1.1656"/>
    <n v="40.76"/>
    <x v="0"/>
    <d v="2014-09-08T04:01:08"/>
    <d v="2014-10-08T04:01:08"/>
    <x v="4"/>
  </r>
  <r>
    <x v="0"/>
    <x v="0"/>
    <s v="USD"/>
    <n v="1447963219"/>
    <n v="1445367619"/>
    <b v="1"/>
    <n v="613"/>
    <b v="1"/>
    <s v="film &amp; video/documentary"/>
    <n v="1.0862000000000001"/>
    <n v="103.52"/>
    <x v="0"/>
    <d v="2015-10-20T19:00:19"/>
    <d v="2015-11-19T20:00:19"/>
    <x v="4"/>
  </r>
  <r>
    <x v="0"/>
    <x v="0"/>
    <s v="USD"/>
    <n v="1460141521"/>
    <n v="1457553121"/>
    <b v="1"/>
    <n v="29"/>
    <b v="1"/>
    <s v="film &amp; video/documentary"/>
    <n v="1.0394000000000001"/>
    <n v="125.45"/>
    <x v="0"/>
    <d v="2016-03-09T19:52:01"/>
    <d v="2016-04-08T18:52:01"/>
    <x v="4"/>
  </r>
  <r>
    <x v="0"/>
    <x v="0"/>
    <s v="USD"/>
    <n v="1417420994"/>
    <n v="1414738994"/>
    <b v="1"/>
    <n v="165"/>
    <b v="1"/>
    <s v="film &amp; video/documentary"/>
    <n v="1.1626000000000001"/>
    <n v="246.61"/>
    <x v="0"/>
    <d v="2014-10-31T07:03:14"/>
    <d v="2014-12-01T08:03:14"/>
    <x v="4"/>
  </r>
  <r>
    <x v="0"/>
    <x v="0"/>
    <s v="USD"/>
    <n v="1458152193"/>
    <n v="1455563793"/>
    <b v="1"/>
    <n v="97"/>
    <b v="1"/>
    <s v="film &amp; video/documentary"/>
    <n v="1.0268999999999999"/>
    <n v="79.400000000000006"/>
    <x v="0"/>
    <d v="2016-02-15T19:16:33"/>
    <d v="2016-03-16T18:16:33"/>
    <x v="4"/>
  </r>
  <r>
    <x v="0"/>
    <x v="0"/>
    <s v="USD"/>
    <n v="1429852797"/>
    <n v="1426396797"/>
    <b v="1"/>
    <n v="303"/>
    <b v="1"/>
    <s v="film &amp; video/documentary"/>
    <n v="1.74"/>
    <n v="86.14"/>
    <x v="0"/>
    <d v="2015-03-15T05:19:57"/>
    <d v="2015-04-24T05:19:57"/>
    <x v="4"/>
  </r>
  <r>
    <x v="0"/>
    <x v="0"/>
    <s v="USD"/>
    <n v="1466002800"/>
    <n v="1463517521"/>
    <b v="1"/>
    <n v="267"/>
    <b v="1"/>
    <s v="film &amp; video/documentary"/>
    <n v="1.0308999999999999"/>
    <n v="193.05"/>
    <x v="0"/>
    <d v="2016-05-17T20:38:41"/>
    <d v="2016-06-15T15:00:00"/>
    <x v="4"/>
  </r>
  <r>
    <x v="0"/>
    <x v="0"/>
    <s v="USD"/>
    <n v="1415941920"/>
    <n v="1414028490"/>
    <b v="1"/>
    <n v="302"/>
    <b v="1"/>
    <s v="film &amp; video/documentary"/>
    <n v="1.0486"/>
    <n v="84.02"/>
    <x v="0"/>
    <d v="2014-10-23T01:41:30"/>
    <d v="2014-11-14T05:12:00"/>
    <x v="4"/>
  </r>
  <r>
    <x v="0"/>
    <x v="0"/>
    <s v="USD"/>
    <n v="1437621060"/>
    <n v="1433799180"/>
    <b v="0"/>
    <n v="87"/>
    <b v="1"/>
    <s v="film &amp; video/documentary"/>
    <n v="1.0138"/>
    <n v="139.83000000000001"/>
    <x v="0"/>
    <d v="2015-06-08T21:33:00"/>
    <d v="2015-07-23T03:11:00"/>
    <x v="4"/>
  </r>
  <r>
    <x v="0"/>
    <x v="0"/>
    <s v="USD"/>
    <n v="1416704506"/>
    <n v="1414108906"/>
    <b v="0"/>
    <n v="354"/>
    <b v="1"/>
    <s v="film &amp; video/documentary"/>
    <n v="1.1108"/>
    <n v="109.82"/>
    <x v="0"/>
    <d v="2014-10-24T00:01:46"/>
    <d v="2014-11-23T01:01:46"/>
    <x v="4"/>
  </r>
  <r>
    <x v="0"/>
    <x v="0"/>
    <s v="USD"/>
    <n v="1407456000"/>
    <n v="1405573391"/>
    <b v="0"/>
    <n v="86"/>
    <b v="1"/>
    <s v="film &amp; video/documentary"/>
    <n v="1.2416"/>
    <n v="139.53"/>
    <x v="0"/>
    <d v="2014-07-17T05:03:11"/>
    <d v="2014-08-08T00:00:00"/>
    <x v="4"/>
  </r>
  <r>
    <x v="0"/>
    <x v="0"/>
    <s v="USD"/>
    <n v="1272828120"/>
    <n v="1268934736"/>
    <b v="0"/>
    <n v="26"/>
    <b v="1"/>
    <s v="film &amp; video/documentary"/>
    <n v="1.0133000000000001"/>
    <n v="347.85"/>
    <x v="0"/>
    <d v="2010-03-18T17:52:16"/>
    <d v="2010-05-02T19:22:00"/>
    <x v="4"/>
  </r>
  <r>
    <x v="0"/>
    <x v="0"/>
    <s v="USD"/>
    <n v="1403323140"/>
    <n v="1400704672"/>
    <b v="0"/>
    <n v="113"/>
    <b v="1"/>
    <s v="film &amp; video/documentary"/>
    <n v="1.1015999999999999"/>
    <n v="68.239999999999995"/>
    <x v="0"/>
    <d v="2014-05-21T20:37:52"/>
    <d v="2014-06-21T03:59:00"/>
    <x v="4"/>
  </r>
  <r>
    <x v="0"/>
    <x v="1"/>
    <s v="GBP"/>
    <n v="1393597999"/>
    <n v="1391005999"/>
    <b v="0"/>
    <n v="65"/>
    <b v="1"/>
    <s v="film &amp; video/documentary"/>
    <n v="1.0397000000000001"/>
    <n v="239.94"/>
    <x v="0"/>
    <d v="2014-01-29T14:33:19"/>
    <d v="2014-02-28T14:33:19"/>
    <x v="4"/>
  </r>
  <r>
    <x v="0"/>
    <x v="0"/>
    <s v="USD"/>
    <n v="1337540518"/>
    <n v="1334948518"/>
    <b v="0"/>
    <n v="134"/>
    <b v="1"/>
    <s v="film &amp; video/documentary"/>
    <n v="1.0132000000000001"/>
    <n v="287.31"/>
    <x v="0"/>
    <d v="2012-04-20T19:01:58"/>
    <d v="2012-05-20T19:01:58"/>
    <x v="4"/>
  </r>
  <r>
    <x v="0"/>
    <x v="0"/>
    <s v="USD"/>
    <n v="1367384340"/>
    <n v="1363960278"/>
    <b v="0"/>
    <n v="119"/>
    <b v="1"/>
    <s v="film &amp; video/documentary"/>
    <n v="1.0335000000000001"/>
    <n v="86.85"/>
    <x v="0"/>
    <d v="2013-03-22T13:51:18"/>
    <d v="2013-05-01T04:59:00"/>
    <x v="4"/>
  </r>
  <r>
    <x v="0"/>
    <x v="0"/>
    <s v="USD"/>
    <n v="1426426322"/>
    <n v="1423405922"/>
    <b v="0"/>
    <n v="159"/>
    <b v="1"/>
    <s v="film &amp; video/documentary"/>
    <n v="1.0410999999999999"/>
    <n v="81.849999999999994"/>
    <x v="0"/>
    <d v="2015-02-08T14:32:02"/>
    <d v="2015-03-15T13:32:02"/>
    <x v="4"/>
  </r>
  <r>
    <x v="0"/>
    <x v="0"/>
    <s v="USD"/>
    <n v="1326633269"/>
    <n v="1324041269"/>
    <b v="0"/>
    <n v="167"/>
    <b v="1"/>
    <s v="film &amp; video/documentary"/>
    <n v="1.1015999999999999"/>
    <n v="42.87"/>
    <x v="0"/>
    <d v="2011-12-16T13:14:29"/>
    <d v="2012-01-15T13:14:29"/>
    <x v="4"/>
  </r>
  <r>
    <x v="0"/>
    <x v="0"/>
    <s v="USD"/>
    <n v="1483729500"/>
    <n v="1481137500"/>
    <b v="0"/>
    <n v="43"/>
    <b v="1"/>
    <s v="film &amp; video/documentary"/>
    <n v="1.2202"/>
    <n v="709.42"/>
    <x v="0"/>
    <d v="2016-12-07T19:05:00"/>
    <d v="2017-01-06T19:05:00"/>
    <x v="4"/>
  </r>
  <r>
    <x v="0"/>
    <x v="0"/>
    <s v="USD"/>
    <n v="1359743139"/>
    <n v="1355855139"/>
    <b v="0"/>
    <n v="1062"/>
    <b v="1"/>
    <s v="film &amp; video/documentary"/>
    <n v="1.1416999999999999"/>
    <n v="161.26"/>
    <x v="0"/>
    <d v="2012-12-18T18:25:39"/>
    <d v="2013-02-01T18:25:39"/>
    <x v="4"/>
  </r>
  <r>
    <x v="0"/>
    <x v="1"/>
    <s v="GBP"/>
    <n v="1459872000"/>
    <n v="1456408244"/>
    <b v="0"/>
    <n v="9"/>
    <b v="1"/>
    <s v="film &amp; video/documentary"/>
    <n v="1.2533000000000001"/>
    <n v="41.78"/>
    <x v="0"/>
    <d v="2016-02-25T13:50:44"/>
    <d v="2016-04-05T16:00:00"/>
    <x v="4"/>
  </r>
  <r>
    <x v="0"/>
    <x v="0"/>
    <s v="USD"/>
    <n v="1342648398"/>
    <n v="1340056398"/>
    <b v="0"/>
    <n v="89"/>
    <b v="1"/>
    <s v="film &amp; video/documentary"/>
    <n v="1.0667"/>
    <n v="89.89"/>
    <x v="0"/>
    <d v="2012-06-18T21:53:18"/>
    <d v="2012-07-18T21:53:18"/>
    <x v="4"/>
  </r>
  <r>
    <x v="0"/>
    <x v="0"/>
    <s v="USD"/>
    <n v="1316208031"/>
    <n v="1312320031"/>
    <b v="0"/>
    <n v="174"/>
    <b v="1"/>
    <s v="film &amp; video/documentary"/>
    <n v="1.3065"/>
    <n v="45.05"/>
    <x v="0"/>
    <d v="2011-08-02T21:20:31"/>
    <d v="2011-09-16T21:20:31"/>
    <x v="4"/>
  </r>
  <r>
    <x v="0"/>
    <x v="0"/>
    <s v="USD"/>
    <n v="1393694280"/>
    <n v="1390088311"/>
    <b v="0"/>
    <n v="14"/>
    <b v="1"/>
    <s v="film &amp; video/documentary"/>
    <n v="1.2"/>
    <n v="42.86"/>
    <x v="0"/>
    <d v="2014-01-18T23:38:31"/>
    <d v="2014-03-01T17:18:00"/>
    <x v="4"/>
  </r>
  <r>
    <x v="0"/>
    <x v="1"/>
    <s v="GBP"/>
    <n v="1472122316"/>
    <n v="1469443916"/>
    <b v="0"/>
    <n v="48"/>
    <b v="1"/>
    <s v="film &amp; video/documentary"/>
    <n v="1.0596000000000001"/>
    <n v="54.08"/>
    <x v="0"/>
    <d v="2016-07-25T10:51:56"/>
    <d v="2016-08-25T10:51:56"/>
    <x v="4"/>
  </r>
  <r>
    <x v="0"/>
    <x v="0"/>
    <s v="USD"/>
    <n v="1447484460"/>
    <n v="1444888868"/>
    <b v="0"/>
    <n v="133"/>
    <b v="1"/>
    <s v="film &amp; video/documentary"/>
    <n v="1.1439999999999999"/>
    <n v="103.22"/>
    <x v="0"/>
    <d v="2015-10-15T06:01:08"/>
    <d v="2015-11-14T07:01:00"/>
    <x v="4"/>
  </r>
  <r>
    <x v="0"/>
    <x v="5"/>
    <s v="CAD"/>
    <n v="1453765920"/>
    <n v="1451655808"/>
    <b v="0"/>
    <n v="83"/>
    <b v="1"/>
    <s v="film &amp; video/documentary"/>
    <n v="1.1176999999999999"/>
    <n v="40.4"/>
    <x v="0"/>
    <d v="2016-01-01T13:43:28"/>
    <d v="2016-01-25T23:52:00"/>
    <x v="4"/>
  </r>
  <r>
    <x v="0"/>
    <x v="0"/>
    <s v="USD"/>
    <n v="1336062672"/>
    <n v="1332174672"/>
    <b v="0"/>
    <n v="149"/>
    <b v="1"/>
    <s v="film &amp; video/documentary"/>
    <n v="1.1608000000000001"/>
    <n v="116.86"/>
    <x v="0"/>
    <d v="2012-03-19T16:31:12"/>
    <d v="2012-05-03T16:31:12"/>
    <x v="4"/>
  </r>
  <r>
    <x v="0"/>
    <x v="0"/>
    <s v="USD"/>
    <n v="1453569392"/>
    <n v="1451409392"/>
    <b v="0"/>
    <n v="49"/>
    <b v="1"/>
    <s v="film &amp; video/documentary"/>
    <n v="1.415"/>
    <n v="115.51"/>
    <x v="0"/>
    <d v="2015-12-29T17:16:32"/>
    <d v="2016-01-23T17:16:32"/>
    <x v="4"/>
  </r>
  <r>
    <x v="0"/>
    <x v="0"/>
    <s v="USD"/>
    <n v="1343624400"/>
    <n v="1340642717"/>
    <b v="0"/>
    <n v="251"/>
    <b v="1"/>
    <s v="film &amp; video/documentary"/>
    <n v="1.0472999999999999"/>
    <n v="104.31"/>
    <x v="0"/>
    <d v="2012-06-25T16:45:17"/>
    <d v="2012-07-30T05:00:00"/>
    <x v="4"/>
  </r>
  <r>
    <x v="0"/>
    <x v="0"/>
    <s v="USD"/>
    <n v="1346950900"/>
    <n v="1345741300"/>
    <b v="0"/>
    <n v="22"/>
    <b v="1"/>
    <s v="film &amp; video/documentary"/>
    <n v="2.5583"/>
    <n v="69.77"/>
    <x v="0"/>
    <d v="2012-08-23T17:01:40"/>
    <d v="2012-09-06T17:01:40"/>
    <x v="4"/>
  </r>
  <r>
    <x v="0"/>
    <x v="0"/>
    <s v="USD"/>
    <n v="1400467759"/>
    <n v="1398480559"/>
    <b v="0"/>
    <n v="48"/>
    <b v="1"/>
    <s v="film &amp; video/documentary"/>
    <n v="2.0670999999999999"/>
    <n v="43.02"/>
    <x v="0"/>
    <d v="2014-04-26T02:49:19"/>
    <d v="2014-05-19T02:49:19"/>
    <x v="4"/>
  </r>
  <r>
    <x v="0"/>
    <x v="0"/>
    <s v="USD"/>
    <n v="1420569947"/>
    <n v="1417977947"/>
    <b v="0"/>
    <n v="383"/>
    <b v="1"/>
    <s v="film &amp; video/documentary"/>
    <n v="1.1211"/>
    <n v="58.54"/>
    <x v="0"/>
    <d v="2014-12-07T18:45:47"/>
    <d v="2015-01-06T18:45:47"/>
    <x v="4"/>
  </r>
  <r>
    <x v="0"/>
    <x v="0"/>
    <s v="USD"/>
    <n v="1416582101"/>
    <n v="1413986501"/>
    <b v="0"/>
    <n v="237"/>
    <b v="1"/>
    <s v="film &amp; video/documentary"/>
    <n v="1.0598000000000001"/>
    <n v="111.8"/>
    <x v="0"/>
    <d v="2014-10-22T14:01:41"/>
    <d v="2014-11-21T15:01:41"/>
    <x v="4"/>
  </r>
  <r>
    <x v="0"/>
    <x v="0"/>
    <s v="USD"/>
    <n v="1439246991"/>
    <n v="1437950991"/>
    <b v="0"/>
    <n v="13"/>
    <b v="1"/>
    <s v="film &amp; video/documentary"/>
    <n v="1.0017"/>
    <n v="46.23"/>
    <x v="0"/>
    <d v="2015-07-26T22:49:51"/>
    <d v="2015-08-10T22:49:51"/>
    <x v="4"/>
  </r>
  <r>
    <x v="0"/>
    <x v="0"/>
    <s v="USD"/>
    <n v="1439618400"/>
    <n v="1436976858"/>
    <b v="0"/>
    <n v="562"/>
    <b v="1"/>
    <s v="film &amp; video/documentary"/>
    <n v="2.1398999999999999"/>
    <n v="144.69"/>
    <x v="0"/>
    <d v="2015-07-15T16:14:18"/>
    <d v="2015-08-15T06:00:00"/>
    <x v="4"/>
  </r>
  <r>
    <x v="0"/>
    <x v="0"/>
    <s v="USD"/>
    <n v="1469670580"/>
    <n v="1467078580"/>
    <b v="0"/>
    <n v="71"/>
    <b v="1"/>
    <s v="film &amp; video/documentary"/>
    <n v="1.2616000000000001"/>
    <n v="88.85"/>
    <x v="0"/>
    <d v="2016-06-28T01:49:40"/>
    <d v="2016-07-28T01:49:40"/>
    <x v="4"/>
  </r>
  <r>
    <x v="0"/>
    <x v="0"/>
    <s v="USD"/>
    <n v="1394233140"/>
    <n v="1391477450"/>
    <b v="0"/>
    <n v="1510"/>
    <b v="1"/>
    <s v="film &amp; video/documentary"/>
    <n v="1.8153999999999999"/>
    <n v="81.75"/>
    <x v="0"/>
    <d v="2014-02-04T01:30:50"/>
    <d v="2014-03-07T22:59:00"/>
    <x v="4"/>
  </r>
  <r>
    <x v="0"/>
    <x v="0"/>
    <s v="USD"/>
    <n v="1431046372"/>
    <n v="1429318372"/>
    <b v="0"/>
    <n v="14"/>
    <b v="1"/>
    <s v="film &amp; video/documentary"/>
    <n v="1"/>
    <n v="71.430000000000007"/>
    <x v="0"/>
    <d v="2015-04-18T00:52:52"/>
    <d v="2015-05-08T00:52:52"/>
    <x v="4"/>
  </r>
  <r>
    <x v="0"/>
    <x v="0"/>
    <s v="USD"/>
    <n v="1324169940"/>
    <n v="1321578051"/>
    <b v="0"/>
    <n v="193"/>
    <b v="1"/>
    <s v="film &amp; video/documentary"/>
    <n v="1.0061"/>
    <n v="104.26"/>
    <x v="0"/>
    <d v="2011-11-18T01:00:51"/>
    <d v="2011-12-18T00:59:00"/>
    <x v="4"/>
  </r>
  <r>
    <x v="0"/>
    <x v="0"/>
    <s v="USD"/>
    <n v="1315450800"/>
    <n v="1312823571"/>
    <b v="0"/>
    <n v="206"/>
    <b v="1"/>
    <s v="film &amp; video/documentary"/>
    <n v="1.0089999999999999"/>
    <n v="90.62"/>
    <x v="0"/>
    <d v="2011-08-08T17:12:51"/>
    <d v="2011-09-08T03:00:00"/>
    <x v="4"/>
  </r>
  <r>
    <x v="0"/>
    <x v="0"/>
    <s v="USD"/>
    <n v="1381424452"/>
    <n v="1378746052"/>
    <b v="0"/>
    <n v="351"/>
    <b v="1"/>
    <s v="film &amp; video/documentary"/>
    <n v="1.1045"/>
    <n v="157.33000000000001"/>
    <x v="0"/>
    <d v="2013-09-09T17:00:52"/>
    <d v="2013-10-10T17:00:52"/>
    <x v="4"/>
  </r>
  <r>
    <x v="0"/>
    <x v="3"/>
    <s v="EUR"/>
    <n v="1460918282"/>
    <n v="1455737882"/>
    <b v="0"/>
    <n v="50"/>
    <b v="1"/>
    <s v="film &amp; video/documentary"/>
    <n v="1.1189"/>
    <n v="105.18"/>
    <x v="0"/>
    <d v="2016-02-17T19:38:02"/>
    <d v="2016-04-17T18:38:02"/>
    <x v="4"/>
  </r>
  <r>
    <x v="0"/>
    <x v="0"/>
    <s v="USD"/>
    <n v="1335562320"/>
    <n v="1332452960"/>
    <b v="0"/>
    <n v="184"/>
    <b v="1"/>
    <s v="film &amp; video/documentary"/>
    <n v="1.0804"/>
    <n v="58.72"/>
    <x v="0"/>
    <d v="2012-03-22T21:49:20"/>
    <d v="2012-04-27T21:32:00"/>
    <x v="4"/>
  </r>
  <r>
    <x v="0"/>
    <x v="0"/>
    <s v="USD"/>
    <n v="1341668006"/>
    <n v="1340372006"/>
    <b v="0"/>
    <n v="196"/>
    <b v="1"/>
    <s v="film &amp; video/documentary"/>
    <n v="1.0667"/>
    <n v="81.63"/>
    <x v="0"/>
    <d v="2012-06-22T13:33:26"/>
    <d v="2012-07-07T13:33:26"/>
    <x v="4"/>
  </r>
  <r>
    <x v="0"/>
    <x v="0"/>
    <s v="USD"/>
    <n v="1283312640"/>
    <n v="1279651084"/>
    <b v="0"/>
    <n v="229"/>
    <b v="1"/>
    <s v="film &amp; video/documentary"/>
    <n v="1.0389999999999999"/>
    <n v="56.46"/>
    <x v="0"/>
    <d v="2010-07-20T18:38:04"/>
    <d v="2010-09-01T03:44:00"/>
    <x v="4"/>
  </r>
  <r>
    <x v="0"/>
    <x v="0"/>
    <s v="USD"/>
    <n v="1430334126"/>
    <n v="1426446126"/>
    <b v="0"/>
    <n v="67"/>
    <b v="1"/>
    <s v="film &amp; video/documentary"/>
    <n v="1.2516"/>
    <n v="140.1"/>
    <x v="0"/>
    <d v="2015-03-15T19:02:06"/>
    <d v="2015-04-29T19:02:06"/>
    <x v="4"/>
  </r>
  <r>
    <x v="0"/>
    <x v="1"/>
    <s v="GBP"/>
    <n v="1481716800"/>
    <n v="1479070867"/>
    <b v="0"/>
    <n v="95"/>
    <b v="1"/>
    <s v="film &amp; video/documentary"/>
    <n v="1.0681"/>
    <n v="224.85"/>
    <x v="0"/>
    <d v="2016-11-13T21:01:07"/>
    <d v="2016-12-14T12:00:00"/>
    <x v="4"/>
  </r>
  <r>
    <x v="0"/>
    <x v="0"/>
    <s v="USD"/>
    <n v="1400297400"/>
    <n v="1397661347"/>
    <b v="0"/>
    <n v="62"/>
    <b v="1"/>
    <s v="film &amp; video/documentary"/>
    <n v="1.123"/>
    <n v="181.13"/>
    <x v="0"/>
    <d v="2014-04-16T15:15:47"/>
    <d v="2014-05-17T03:30:00"/>
    <x v="4"/>
  </r>
  <r>
    <x v="0"/>
    <x v="0"/>
    <s v="USD"/>
    <n v="1312747970"/>
    <n v="1310155970"/>
    <b v="0"/>
    <n v="73"/>
    <b v="1"/>
    <s v="film &amp; video/documentary"/>
    <n v="1.0381"/>
    <n v="711.04"/>
    <x v="0"/>
    <d v="2011-07-08T20:12:50"/>
    <d v="2011-08-07T20:12:50"/>
    <x v="4"/>
  </r>
  <r>
    <x v="0"/>
    <x v="0"/>
    <s v="USD"/>
    <n v="1446731817"/>
    <n v="1444913817"/>
    <b v="0"/>
    <n v="43"/>
    <b v="1"/>
    <s v="film &amp; video/documentary"/>
    <n v="1.4165000000000001"/>
    <n v="65.88"/>
    <x v="0"/>
    <d v="2015-10-15T12:56:57"/>
    <d v="2015-11-05T13:56:57"/>
    <x v="4"/>
  </r>
  <r>
    <x v="0"/>
    <x v="0"/>
    <s v="USD"/>
    <n v="1312960080"/>
    <n v="1308900441"/>
    <b v="0"/>
    <n v="70"/>
    <b v="1"/>
    <s v="film &amp; video/documentary"/>
    <n v="1.0526"/>
    <n v="75.19"/>
    <x v="0"/>
    <d v="2011-06-24T07:27:21"/>
    <d v="2011-08-10T07:08:00"/>
    <x v="4"/>
  </r>
  <r>
    <x v="0"/>
    <x v="0"/>
    <s v="USD"/>
    <n v="1391641440"/>
    <n v="1389107062"/>
    <b v="0"/>
    <n v="271"/>
    <b v="1"/>
    <s v="film &amp; video/documentary"/>
    <n v="1.0308999999999999"/>
    <n v="133.13999999999999"/>
    <x v="0"/>
    <d v="2014-01-07T15:04:22"/>
    <d v="2014-02-05T23:04:00"/>
    <x v="4"/>
  </r>
  <r>
    <x v="0"/>
    <x v="0"/>
    <s v="USD"/>
    <n v="1394071339"/>
    <n v="1391479339"/>
    <b v="0"/>
    <n v="55"/>
    <b v="1"/>
    <s v="film &amp; video/documentary"/>
    <n v="1.0766"/>
    <n v="55.2"/>
    <x v="0"/>
    <d v="2014-02-04T02:02:19"/>
    <d v="2014-03-06T02:02:19"/>
    <x v="4"/>
  </r>
  <r>
    <x v="0"/>
    <x v="0"/>
    <s v="USD"/>
    <n v="1304920740"/>
    <n v="1301975637"/>
    <b v="0"/>
    <n v="35"/>
    <b v="1"/>
    <s v="film &amp; video/documentary"/>
    <n v="1.077"/>
    <n v="86.16"/>
    <x v="0"/>
    <d v="2011-04-05T03:53:57"/>
    <d v="2011-05-09T05:59:00"/>
    <x v="4"/>
  </r>
  <r>
    <x v="0"/>
    <x v="0"/>
    <s v="USD"/>
    <n v="1321739650"/>
    <n v="1316552050"/>
    <b v="0"/>
    <n v="22"/>
    <b v="1"/>
    <s v="film &amp; video/documentary"/>
    <n v="1.0155000000000001"/>
    <n v="92.32"/>
    <x v="0"/>
    <d v="2011-09-20T20:54:10"/>
    <d v="2011-11-19T21:54:10"/>
    <x v="4"/>
  </r>
  <r>
    <x v="0"/>
    <x v="0"/>
    <s v="USD"/>
    <n v="1383676790"/>
    <n v="1380217190"/>
    <b v="0"/>
    <n v="38"/>
    <b v="1"/>
    <s v="film &amp; video/documentary"/>
    <n v="1.0144"/>
    <n v="160.16"/>
    <x v="0"/>
    <d v="2013-09-26T17:39:50"/>
    <d v="2013-11-05T18:39:50"/>
    <x v="4"/>
  </r>
  <r>
    <x v="0"/>
    <x v="1"/>
    <s v="GBP"/>
    <n v="1469220144"/>
    <n v="1466628144"/>
    <b v="0"/>
    <n v="15"/>
    <b v="1"/>
    <s v="film &amp; video/documentary"/>
    <n v="1.3680000000000001"/>
    <n v="45.6"/>
    <x v="0"/>
    <d v="2016-06-22T20:42:24"/>
    <d v="2016-07-22T20:42:24"/>
    <x v="4"/>
  </r>
  <r>
    <x v="0"/>
    <x v="5"/>
    <s v="CAD"/>
    <n v="1434670397"/>
    <n v="1429486397"/>
    <b v="0"/>
    <n v="7"/>
    <b v="1"/>
    <s v="film &amp; video/documentary"/>
    <n v="1.2829999999999999"/>
    <n v="183.29"/>
    <x v="0"/>
    <d v="2015-04-19T23:33:17"/>
    <d v="2015-06-18T23:33:17"/>
    <x v="4"/>
  </r>
  <r>
    <x v="0"/>
    <x v="0"/>
    <s v="USD"/>
    <n v="1387688400"/>
    <n v="1384920804"/>
    <b v="0"/>
    <n v="241"/>
    <b v="1"/>
    <s v="film &amp; video/documentary"/>
    <n v="1.0105"/>
    <n v="125.79"/>
    <x v="0"/>
    <d v="2013-11-20T04:13:24"/>
    <d v="2013-12-22T05:00:00"/>
    <x v="4"/>
  </r>
  <r>
    <x v="0"/>
    <x v="0"/>
    <s v="USD"/>
    <n v="1343238578"/>
    <n v="1341856178"/>
    <b v="0"/>
    <n v="55"/>
    <b v="1"/>
    <s v="film &amp; video/documentary"/>
    <n v="1.2684"/>
    <n v="57.65"/>
    <x v="0"/>
    <d v="2012-07-09T17:49:38"/>
    <d v="2012-07-25T17:49:38"/>
    <x v="4"/>
  </r>
  <r>
    <x v="0"/>
    <x v="0"/>
    <s v="USD"/>
    <n v="1342731811"/>
    <n v="1340139811"/>
    <b v="0"/>
    <n v="171"/>
    <b v="1"/>
    <s v="film &amp; video/documentary"/>
    <n v="1.0508999999999999"/>
    <n v="78.66"/>
    <x v="0"/>
    <d v="2012-06-19T21:03:31"/>
    <d v="2012-07-19T21:03:31"/>
    <x v="4"/>
  </r>
  <r>
    <x v="0"/>
    <x v="0"/>
    <s v="USD"/>
    <n v="1381541465"/>
    <n v="1378949465"/>
    <b v="0"/>
    <n v="208"/>
    <b v="1"/>
    <s v="film &amp; video/documentary"/>
    <n v="1.0285"/>
    <n v="91.48"/>
    <x v="0"/>
    <d v="2013-09-12T01:31:05"/>
    <d v="2013-10-12T01:31:05"/>
    <x v="4"/>
  </r>
  <r>
    <x v="0"/>
    <x v="5"/>
    <s v="CAD"/>
    <n v="1413547200"/>
    <n v="1411417602"/>
    <b v="0"/>
    <n v="21"/>
    <b v="1"/>
    <s v="film &amp; video/documentary"/>
    <n v="1.0215000000000001"/>
    <n v="68.099999999999994"/>
    <x v="0"/>
    <d v="2014-09-22T20:26:42"/>
    <d v="2014-10-17T12:00:00"/>
    <x v="4"/>
  </r>
  <r>
    <x v="0"/>
    <x v="0"/>
    <s v="USD"/>
    <n v="1391851831"/>
    <n v="1389259831"/>
    <b v="0"/>
    <n v="25"/>
    <b v="1"/>
    <s v="film &amp; video/documentary"/>
    <n v="1.2021999999999999"/>
    <n v="48.09"/>
    <x v="0"/>
    <d v="2014-01-09T09:30:31"/>
    <d v="2014-02-08T09:30:31"/>
    <x v="4"/>
  </r>
  <r>
    <x v="0"/>
    <x v="0"/>
    <s v="USD"/>
    <n v="1365395580"/>
    <n v="1364426260"/>
    <b v="0"/>
    <n v="52"/>
    <b v="1"/>
    <s v="film &amp; video/documentary"/>
    <n v="1.0024999999999999"/>
    <n v="202.42"/>
    <x v="0"/>
    <d v="2013-03-27T23:17:40"/>
    <d v="2013-04-08T04:33:00"/>
    <x v="4"/>
  </r>
  <r>
    <x v="0"/>
    <x v="0"/>
    <s v="USD"/>
    <n v="1437633997"/>
    <n v="1435041997"/>
    <b v="0"/>
    <n v="104"/>
    <b v="1"/>
    <s v="film &amp; video/documentary"/>
    <n v="1.0063"/>
    <n v="216.75"/>
    <x v="0"/>
    <d v="2015-06-23T06:46:37"/>
    <d v="2015-07-23T06:46:37"/>
    <x v="4"/>
  </r>
  <r>
    <x v="0"/>
    <x v="0"/>
    <s v="USD"/>
    <n v="1372536787"/>
    <n v="1367352787"/>
    <b v="0"/>
    <n v="73"/>
    <b v="1"/>
    <s v="film &amp; video/documentary"/>
    <n v="1.0044"/>
    <n v="110.07"/>
    <x v="0"/>
    <d v="2013-04-30T20:13:07"/>
    <d v="2013-06-29T20:13:07"/>
    <x v="4"/>
  </r>
  <r>
    <x v="2"/>
    <x v="0"/>
    <s v="USD"/>
    <n v="1394772031"/>
    <n v="1392183631"/>
    <b v="0"/>
    <n v="3"/>
    <b v="0"/>
    <s v="film &amp; video/animation"/>
    <n v="4.4000000000000003E-3"/>
    <n v="4.83"/>
    <x v="0"/>
    <d v="2014-02-12T05:40:31"/>
    <d v="2014-03-14T04:40:31"/>
    <x v="5"/>
  </r>
  <r>
    <x v="2"/>
    <x v="0"/>
    <s v="USD"/>
    <n v="1440157656"/>
    <n v="1434973656"/>
    <b v="0"/>
    <n v="6"/>
    <b v="0"/>
    <s v="film &amp; video/animation"/>
    <n v="2.01E-2"/>
    <n v="50.17"/>
    <x v="0"/>
    <d v="2015-06-22T11:47:36"/>
    <d v="2015-08-21T11:47:36"/>
    <x v="5"/>
  </r>
  <r>
    <x v="2"/>
    <x v="0"/>
    <s v="USD"/>
    <n v="1410416097"/>
    <n v="1407824097"/>
    <b v="0"/>
    <n v="12"/>
    <b v="0"/>
    <s v="film &amp; video/animation"/>
    <n v="1.0800000000000001E-2"/>
    <n v="35.83"/>
    <x v="0"/>
    <d v="2014-08-12T06:14:57"/>
    <d v="2014-09-11T06:14:57"/>
    <x v="5"/>
  </r>
  <r>
    <x v="2"/>
    <x v="0"/>
    <s v="USD"/>
    <n v="1370470430"/>
    <n v="1367878430"/>
    <b v="0"/>
    <n v="13"/>
    <b v="0"/>
    <s v="film &amp; video/animation"/>
    <n v="7.7000000000000002E-3"/>
    <n v="11.77"/>
    <x v="0"/>
    <d v="2013-05-06T22:13:50"/>
    <d v="2013-06-05T22:13:50"/>
    <x v="5"/>
  </r>
  <r>
    <x v="2"/>
    <x v="0"/>
    <s v="USD"/>
    <n v="1332748899"/>
    <n v="1327568499"/>
    <b v="0"/>
    <n v="5"/>
    <b v="0"/>
    <s v="film &amp; video/animation"/>
    <n v="6.8000000000000005E-2"/>
    <n v="40.78"/>
    <x v="0"/>
    <d v="2012-01-26T09:01:39"/>
    <d v="2012-03-26T08:01:39"/>
    <x v="5"/>
  </r>
  <r>
    <x v="2"/>
    <x v="0"/>
    <s v="USD"/>
    <n v="1448660404"/>
    <n v="1443472804"/>
    <b v="0"/>
    <n v="2"/>
    <b v="0"/>
    <s v="film &amp; video/animation"/>
    <n v="1E-4"/>
    <n v="3"/>
    <x v="0"/>
    <d v="2015-09-28T20:40:04"/>
    <d v="2015-11-27T21:40:04"/>
    <x v="5"/>
  </r>
  <r>
    <x v="2"/>
    <x v="0"/>
    <s v="USD"/>
    <n v="1456851914"/>
    <n v="1454259914"/>
    <b v="0"/>
    <n v="8"/>
    <b v="0"/>
    <s v="film &amp; video/animation"/>
    <n v="1.3299999999999999E-2"/>
    <n v="16.63"/>
    <x v="0"/>
    <d v="2016-01-31T17:05:14"/>
    <d v="2016-03-01T17:05:14"/>
    <x v="5"/>
  </r>
  <r>
    <x v="2"/>
    <x v="0"/>
    <s v="USD"/>
    <n v="1445540340"/>
    <n v="1444340940"/>
    <b v="0"/>
    <n v="0"/>
    <b v="0"/>
    <s v="film &amp; video/animation"/>
    <n v="0"/>
    <n v="0"/>
    <x v="0"/>
    <d v="2015-10-08T21:49:00"/>
    <d v="2015-10-22T18:59:00"/>
    <x v="5"/>
  </r>
  <r>
    <x v="2"/>
    <x v="0"/>
    <s v="USD"/>
    <n v="1402956000"/>
    <n v="1400523845"/>
    <b v="0"/>
    <n v="13"/>
    <b v="0"/>
    <s v="film &amp; video/animation"/>
    <n v="5.6300000000000003E-2"/>
    <n v="52"/>
    <x v="0"/>
    <d v="2014-05-19T18:24:05"/>
    <d v="2014-06-16T22:00:00"/>
    <x v="5"/>
  </r>
  <r>
    <x v="2"/>
    <x v="0"/>
    <s v="USD"/>
    <n v="1259297940"/>
    <n v="1252964282"/>
    <b v="0"/>
    <n v="0"/>
    <b v="0"/>
    <s v="film &amp; video/animation"/>
    <n v="0"/>
    <n v="0"/>
    <x v="0"/>
    <d v="2009-09-14T21:38:02"/>
    <d v="2009-11-27T04:59:00"/>
    <x v="5"/>
  </r>
  <r>
    <x v="2"/>
    <x v="0"/>
    <s v="USD"/>
    <n v="1378866867"/>
    <n v="1377570867"/>
    <b v="0"/>
    <n v="5"/>
    <b v="0"/>
    <s v="film &amp; video/animation"/>
    <n v="2.4E-2"/>
    <n v="4.8"/>
    <x v="0"/>
    <d v="2013-08-27T02:34:27"/>
    <d v="2013-09-11T02:34:27"/>
    <x v="5"/>
  </r>
  <r>
    <x v="2"/>
    <x v="1"/>
    <s v="GBP"/>
    <n v="1467752083"/>
    <n v="1465160083"/>
    <b v="0"/>
    <n v="8"/>
    <b v="0"/>
    <s v="film &amp; video/animation"/>
    <n v="0.13830000000000001"/>
    <n v="51.88"/>
    <x v="0"/>
    <d v="2016-06-05T20:54:43"/>
    <d v="2016-07-05T20:54:43"/>
    <x v="5"/>
  </r>
  <r>
    <x v="2"/>
    <x v="0"/>
    <s v="USD"/>
    <n v="1445448381"/>
    <n v="1440264381"/>
    <b v="0"/>
    <n v="8"/>
    <b v="0"/>
    <s v="film &amp; video/animation"/>
    <n v="9.5000000000000001E-2"/>
    <n v="71.25"/>
    <x v="0"/>
    <d v="2015-08-22T17:26:21"/>
    <d v="2015-10-21T17:26:21"/>
    <x v="5"/>
  </r>
  <r>
    <x v="2"/>
    <x v="0"/>
    <s v="USD"/>
    <n v="1444576022"/>
    <n v="1439392022"/>
    <b v="0"/>
    <n v="0"/>
    <b v="0"/>
    <s v="film &amp; video/animation"/>
    <n v="0"/>
    <n v="0"/>
    <x v="0"/>
    <d v="2015-08-12T15:07:02"/>
    <d v="2015-10-11T15:07:02"/>
    <x v="5"/>
  </r>
  <r>
    <x v="2"/>
    <x v="0"/>
    <s v="USD"/>
    <n v="1385931702"/>
    <n v="1383076902"/>
    <b v="0"/>
    <n v="2"/>
    <b v="0"/>
    <s v="film &amp; video/animation"/>
    <n v="0.05"/>
    <n v="62.5"/>
    <x v="0"/>
    <d v="2013-10-29T20:01:42"/>
    <d v="2013-12-01T21:01:42"/>
    <x v="5"/>
  </r>
  <r>
    <x v="2"/>
    <x v="0"/>
    <s v="USD"/>
    <n v="1379094980"/>
    <n v="1376502980"/>
    <b v="0"/>
    <n v="3"/>
    <b v="0"/>
    <s v="film &amp; video/animation"/>
    <n v="0"/>
    <n v="1"/>
    <x v="0"/>
    <d v="2013-08-14T17:56:20"/>
    <d v="2013-09-13T17:56:20"/>
    <x v="5"/>
  </r>
  <r>
    <x v="2"/>
    <x v="0"/>
    <s v="USD"/>
    <n v="1375260113"/>
    <n v="1372668113"/>
    <b v="0"/>
    <n v="0"/>
    <b v="0"/>
    <s v="film &amp; video/animation"/>
    <n v="0"/>
    <n v="0"/>
    <x v="0"/>
    <d v="2013-07-01T08:41:53"/>
    <d v="2013-07-31T08:41:53"/>
    <x v="5"/>
  </r>
  <r>
    <x v="2"/>
    <x v="5"/>
    <s v="CAD"/>
    <n v="1475912326"/>
    <n v="1470728326"/>
    <b v="0"/>
    <n v="0"/>
    <b v="0"/>
    <s v="film &amp; video/animation"/>
    <n v="0"/>
    <n v="0"/>
    <x v="0"/>
    <d v="2016-08-09T07:38:46"/>
    <d v="2016-10-08T07:38:46"/>
    <x v="5"/>
  </r>
  <r>
    <x v="2"/>
    <x v="0"/>
    <s v="USD"/>
    <n v="1447830958"/>
    <n v="1445235358"/>
    <b v="0"/>
    <n v="11"/>
    <b v="0"/>
    <s v="film &amp; video/animation"/>
    <n v="9.3799999999999994E-2"/>
    <n v="170.55"/>
    <x v="0"/>
    <d v="2015-10-19T06:15:58"/>
    <d v="2015-11-18T07:15:58"/>
    <x v="5"/>
  </r>
  <r>
    <x v="2"/>
    <x v="0"/>
    <s v="USD"/>
    <n v="1413569818"/>
    <n v="1412705818"/>
    <b v="0"/>
    <n v="0"/>
    <b v="0"/>
    <s v="film &amp; video/animation"/>
    <n v="0"/>
    <n v="0"/>
    <x v="0"/>
    <d v="2014-10-07T18:16:58"/>
    <d v="2014-10-17T18:16:58"/>
    <x v="5"/>
  </r>
  <r>
    <x v="2"/>
    <x v="0"/>
    <s v="USD"/>
    <n v="1458859153"/>
    <n v="1456270753"/>
    <b v="0"/>
    <n v="1"/>
    <b v="0"/>
    <s v="film &amp; video/animation"/>
    <n v="1E-3"/>
    <n v="5"/>
    <x v="0"/>
    <d v="2016-02-23T23:39:13"/>
    <d v="2016-03-24T22:39:13"/>
    <x v="5"/>
  </r>
  <r>
    <x v="2"/>
    <x v="1"/>
    <s v="GBP"/>
    <n v="1383418996"/>
    <n v="1380826996"/>
    <b v="0"/>
    <n v="0"/>
    <b v="0"/>
    <s v="film &amp; video/animation"/>
    <n v="0"/>
    <n v="0"/>
    <x v="0"/>
    <d v="2013-10-03T19:03:16"/>
    <d v="2013-11-02T19:03:16"/>
    <x v="5"/>
  </r>
  <r>
    <x v="2"/>
    <x v="0"/>
    <s v="USD"/>
    <n v="1424380783"/>
    <n v="1421788783"/>
    <b v="0"/>
    <n v="17"/>
    <b v="0"/>
    <s v="film &amp; video/animation"/>
    <n v="0.39360000000000001"/>
    <n v="393.59"/>
    <x v="0"/>
    <d v="2015-01-20T21:19:43"/>
    <d v="2015-02-19T21:19:43"/>
    <x v="5"/>
  </r>
  <r>
    <x v="2"/>
    <x v="5"/>
    <s v="CAD"/>
    <n v="1391991701"/>
    <n v="1389399701"/>
    <b v="0"/>
    <n v="2"/>
    <b v="0"/>
    <s v="film &amp; video/animation"/>
    <n v="1E-3"/>
    <n v="5"/>
    <x v="0"/>
    <d v="2014-01-11T00:21:41"/>
    <d v="2014-02-10T00:21:41"/>
    <x v="5"/>
  </r>
  <r>
    <x v="2"/>
    <x v="0"/>
    <s v="USD"/>
    <n v="1329342361"/>
    <n v="1324158361"/>
    <b v="0"/>
    <n v="1"/>
    <b v="0"/>
    <s v="film &amp; video/animation"/>
    <n v="0.05"/>
    <n v="50"/>
    <x v="0"/>
    <d v="2011-12-17T21:46:01"/>
    <d v="2012-02-15T21:46:01"/>
    <x v="5"/>
  </r>
  <r>
    <x v="2"/>
    <x v="0"/>
    <s v="USD"/>
    <n v="1432195375"/>
    <n v="1430899375"/>
    <b v="0"/>
    <n v="2"/>
    <b v="0"/>
    <s v="film &amp; video/animation"/>
    <n v="0"/>
    <n v="1"/>
    <x v="0"/>
    <d v="2015-05-06T08:02:55"/>
    <d v="2015-05-21T08:02:55"/>
    <x v="5"/>
  </r>
  <r>
    <x v="2"/>
    <x v="0"/>
    <s v="USD"/>
    <n v="1425434420"/>
    <n v="1422842420"/>
    <b v="0"/>
    <n v="16"/>
    <b v="0"/>
    <s v="film &amp; video/animation"/>
    <n v="7.2999999999999995E-2"/>
    <n v="47.88"/>
    <x v="0"/>
    <d v="2015-02-02T02:00:20"/>
    <d v="2015-03-04T02:00:20"/>
    <x v="5"/>
  </r>
  <r>
    <x v="2"/>
    <x v="1"/>
    <s v="GBP"/>
    <n v="1364041163"/>
    <n v="1361884763"/>
    <b v="0"/>
    <n v="1"/>
    <b v="0"/>
    <s v="film &amp; video/animation"/>
    <n v="2.0000000000000001E-4"/>
    <n v="5"/>
    <x v="0"/>
    <d v="2013-02-26T13:19:23"/>
    <d v="2013-03-23T12:19:23"/>
    <x v="5"/>
  </r>
  <r>
    <x v="2"/>
    <x v="0"/>
    <s v="USD"/>
    <n v="1400091095"/>
    <n v="1398363095"/>
    <b v="0"/>
    <n v="4"/>
    <b v="0"/>
    <s v="film &amp; video/animation"/>
    <n v="3.2800000000000003E-2"/>
    <n v="20.5"/>
    <x v="0"/>
    <d v="2014-04-24T18:11:35"/>
    <d v="2014-05-14T18:11:35"/>
    <x v="5"/>
  </r>
  <r>
    <x v="2"/>
    <x v="1"/>
    <s v="GBP"/>
    <n v="1382017085"/>
    <n v="1379425085"/>
    <b v="0"/>
    <n v="5"/>
    <b v="0"/>
    <s v="film &amp; video/animation"/>
    <n v="2.2499999999999999E-2"/>
    <n v="9"/>
    <x v="0"/>
    <d v="2013-09-17T13:38:05"/>
    <d v="2013-10-17T13:38:05"/>
    <x v="5"/>
  </r>
  <r>
    <x v="2"/>
    <x v="0"/>
    <s v="USD"/>
    <n v="1392417800"/>
    <n v="1389825800"/>
    <b v="0"/>
    <n v="7"/>
    <b v="0"/>
    <s v="film &amp; video/animation"/>
    <n v="7.9000000000000008E-3"/>
    <n v="56.57"/>
    <x v="0"/>
    <d v="2014-01-15T22:43:20"/>
    <d v="2014-02-14T22:43:20"/>
    <x v="5"/>
  </r>
  <r>
    <x v="2"/>
    <x v="0"/>
    <s v="USD"/>
    <n v="1390669791"/>
    <n v="1388077791"/>
    <b v="0"/>
    <n v="0"/>
    <b v="0"/>
    <s v="film &amp; video/animation"/>
    <n v="0"/>
    <n v="0"/>
    <x v="0"/>
    <d v="2013-12-26T17:09:51"/>
    <d v="2014-01-25T17:09:51"/>
    <x v="5"/>
  </r>
  <r>
    <x v="2"/>
    <x v="0"/>
    <s v="USD"/>
    <n v="1431536015"/>
    <n v="1428944015"/>
    <b v="0"/>
    <n v="12"/>
    <b v="0"/>
    <s v="film &amp; video/animation"/>
    <n v="0.64"/>
    <n v="40"/>
    <x v="0"/>
    <d v="2015-04-13T16:53:35"/>
    <d v="2015-05-13T16:53:35"/>
    <x v="5"/>
  </r>
  <r>
    <x v="2"/>
    <x v="0"/>
    <s v="USD"/>
    <n v="1424375279"/>
    <n v="1422992879"/>
    <b v="0"/>
    <n v="2"/>
    <b v="0"/>
    <s v="film &amp; video/animation"/>
    <n v="2.9999999999999997E-4"/>
    <n v="13"/>
    <x v="0"/>
    <d v="2015-02-03T19:47:59"/>
    <d v="2015-02-19T19:47:59"/>
    <x v="5"/>
  </r>
  <r>
    <x v="2"/>
    <x v="0"/>
    <s v="USD"/>
    <n v="1417007640"/>
    <n v="1414343571"/>
    <b v="0"/>
    <n v="5"/>
    <b v="0"/>
    <s v="film &amp; video/animation"/>
    <n v="8.2000000000000007E-3"/>
    <n v="16.399999999999999"/>
    <x v="0"/>
    <d v="2014-10-26T17:12:51"/>
    <d v="2014-11-26T13:14:00"/>
    <x v="5"/>
  </r>
  <r>
    <x v="2"/>
    <x v="0"/>
    <s v="USD"/>
    <n v="1334622660"/>
    <n v="1330733022"/>
    <b v="0"/>
    <n v="2"/>
    <b v="0"/>
    <s v="film &amp; video/animation"/>
    <n v="6.9999999999999999E-4"/>
    <n v="22.5"/>
    <x v="0"/>
    <d v="2012-03-03T00:03:42"/>
    <d v="2012-04-17T00:31:00"/>
    <x v="5"/>
  </r>
  <r>
    <x v="2"/>
    <x v="0"/>
    <s v="USD"/>
    <n v="1382414340"/>
    <n v="1380559201"/>
    <b v="0"/>
    <n v="3"/>
    <b v="0"/>
    <s v="film &amp; video/animation"/>
    <n v="6.8999999999999999E-3"/>
    <n v="20.329999999999998"/>
    <x v="0"/>
    <d v="2013-09-30T16:40:01"/>
    <d v="2013-10-22T03:59:00"/>
    <x v="5"/>
  </r>
  <r>
    <x v="2"/>
    <x v="5"/>
    <s v="CAD"/>
    <n v="1408213512"/>
    <n v="1405621512"/>
    <b v="0"/>
    <n v="0"/>
    <b v="0"/>
    <s v="film &amp; video/animation"/>
    <n v="0"/>
    <n v="0"/>
    <x v="0"/>
    <d v="2014-07-17T18:25:12"/>
    <d v="2014-08-16T18:25:12"/>
    <x v="5"/>
  </r>
  <r>
    <x v="2"/>
    <x v="1"/>
    <s v="GBP"/>
    <n v="1368550060"/>
    <n v="1365958060"/>
    <b v="0"/>
    <n v="49"/>
    <b v="0"/>
    <s v="film &amp; video/animation"/>
    <n v="8.2100000000000006E-2"/>
    <n v="16.760000000000002"/>
    <x v="0"/>
    <d v="2013-04-14T16:47:40"/>
    <d v="2013-05-14T16:47:40"/>
    <x v="5"/>
  </r>
  <r>
    <x v="2"/>
    <x v="0"/>
    <s v="USD"/>
    <n v="1321201327"/>
    <n v="1316013727"/>
    <b v="0"/>
    <n v="1"/>
    <b v="0"/>
    <s v="film &amp; video/animation"/>
    <n v="5.9999999999999995E-4"/>
    <n v="25"/>
    <x v="0"/>
    <d v="2011-09-14T15:22:07"/>
    <d v="2011-11-13T16:22:07"/>
    <x v="5"/>
  </r>
  <r>
    <x v="2"/>
    <x v="0"/>
    <s v="USD"/>
    <n v="1401595200"/>
    <n v="1398862875"/>
    <b v="0"/>
    <n v="2"/>
    <b v="0"/>
    <s v="film &amp; video/animation"/>
    <n v="2.8999999999999998E-3"/>
    <n v="12.5"/>
    <x v="0"/>
    <d v="2014-04-30T13:01:15"/>
    <d v="2014-06-01T04:00:00"/>
    <x v="5"/>
  </r>
  <r>
    <x v="2"/>
    <x v="1"/>
    <s v="GBP"/>
    <n v="1370204367"/>
    <n v="1368476367"/>
    <b v="0"/>
    <n v="0"/>
    <b v="0"/>
    <s v="film &amp; video/animation"/>
    <n v="0"/>
    <n v="0"/>
    <x v="0"/>
    <d v="2013-05-13T20:19:27"/>
    <d v="2013-06-02T20:19:27"/>
    <x v="5"/>
  </r>
  <r>
    <x v="2"/>
    <x v="0"/>
    <s v="USD"/>
    <n v="1312945341"/>
    <n v="1307761341"/>
    <b v="0"/>
    <n v="0"/>
    <b v="0"/>
    <s v="film &amp; video/animation"/>
    <n v="0"/>
    <n v="0"/>
    <x v="0"/>
    <d v="2011-06-11T03:02:21"/>
    <d v="2011-08-10T03:02:21"/>
    <x v="5"/>
  </r>
  <r>
    <x v="2"/>
    <x v="0"/>
    <s v="USD"/>
    <n v="1316883753"/>
    <n v="1311699753"/>
    <b v="0"/>
    <n v="11"/>
    <b v="0"/>
    <s v="film &amp; video/animation"/>
    <n v="2.2700000000000001E-2"/>
    <n v="113.64"/>
    <x v="0"/>
    <d v="2011-07-26T17:02:33"/>
    <d v="2011-09-24T17:02:33"/>
    <x v="5"/>
  </r>
  <r>
    <x v="2"/>
    <x v="12"/>
    <s v="EUR"/>
    <n v="1463602935"/>
    <n v="1461874935"/>
    <b v="0"/>
    <n v="1"/>
    <b v="0"/>
    <s v="film &amp; video/animation"/>
    <n v="1E-3"/>
    <n v="1"/>
    <x v="0"/>
    <d v="2016-04-28T20:22:15"/>
    <d v="2016-05-18T20:22:15"/>
    <x v="5"/>
  </r>
  <r>
    <x v="2"/>
    <x v="0"/>
    <s v="USD"/>
    <n v="1403837574"/>
    <n v="1402455174"/>
    <b v="0"/>
    <n v="8"/>
    <b v="0"/>
    <s v="film &amp; video/animation"/>
    <n v="0.26950000000000002"/>
    <n v="17.25"/>
    <x v="0"/>
    <d v="2014-06-11T02:52:54"/>
    <d v="2014-06-27T02:52:54"/>
    <x v="5"/>
  </r>
  <r>
    <x v="2"/>
    <x v="0"/>
    <s v="USD"/>
    <n v="1347057464"/>
    <n v="1344465464"/>
    <b v="0"/>
    <n v="5"/>
    <b v="0"/>
    <s v="film &amp; video/animation"/>
    <n v="7.6E-3"/>
    <n v="15.2"/>
    <x v="0"/>
    <d v="2012-08-08T22:37:44"/>
    <d v="2012-09-07T22:37:44"/>
    <x v="5"/>
  </r>
  <r>
    <x v="2"/>
    <x v="0"/>
    <s v="USD"/>
    <n v="1348849134"/>
    <n v="1344961134"/>
    <b v="0"/>
    <n v="39"/>
    <b v="0"/>
    <s v="film &amp; video/animation"/>
    <n v="0.21579999999999999"/>
    <n v="110.64"/>
    <x v="0"/>
    <d v="2012-08-14T16:18:54"/>
    <d v="2012-09-28T16:18:54"/>
    <x v="5"/>
  </r>
  <r>
    <x v="2"/>
    <x v="0"/>
    <s v="USD"/>
    <n v="1341978665"/>
    <n v="1336795283"/>
    <b v="0"/>
    <n v="0"/>
    <b v="0"/>
    <s v="film &amp; video/animation"/>
    <n v="0"/>
    <n v="0"/>
    <x v="0"/>
    <d v="2012-05-12T04:01:23"/>
    <d v="2012-07-11T03:51:05"/>
    <x v="5"/>
  </r>
  <r>
    <x v="2"/>
    <x v="1"/>
    <s v="GBP"/>
    <n v="1409960724"/>
    <n v="1404776724"/>
    <b v="0"/>
    <n v="0"/>
    <b v="0"/>
    <s v="film &amp; video/animation"/>
    <n v="0"/>
    <n v="0"/>
    <x v="0"/>
    <d v="2014-07-07T23:45:24"/>
    <d v="2014-09-05T23:45:24"/>
    <x v="5"/>
  </r>
  <r>
    <x v="2"/>
    <x v="0"/>
    <s v="USD"/>
    <n v="1389844800"/>
    <n v="1385524889"/>
    <b v="0"/>
    <n v="2"/>
    <b v="0"/>
    <s v="film &amp; video/animation"/>
    <n v="1.0200000000000001E-2"/>
    <n v="25.5"/>
    <x v="0"/>
    <d v="2013-11-27T04:01:29"/>
    <d v="2014-01-16T04:00:00"/>
    <x v="5"/>
  </r>
  <r>
    <x v="2"/>
    <x v="0"/>
    <s v="USD"/>
    <n v="1397924379"/>
    <n v="1394039979"/>
    <b v="0"/>
    <n v="170"/>
    <b v="0"/>
    <s v="film &amp; video/animation"/>
    <n v="0.11890000000000001"/>
    <n v="38.479999999999997"/>
    <x v="0"/>
    <d v="2014-03-05T17:19:39"/>
    <d v="2014-04-19T16:19:39"/>
    <x v="5"/>
  </r>
  <r>
    <x v="2"/>
    <x v="0"/>
    <s v="USD"/>
    <n v="1408831718"/>
    <n v="1406239718"/>
    <b v="0"/>
    <n v="5"/>
    <b v="0"/>
    <s v="film &amp; video/animation"/>
    <n v="0.17630000000000001"/>
    <n v="28.2"/>
    <x v="0"/>
    <d v="2014-07-24T22:08:38"/>
    <d v="2014-08-23T22:08:38"/>
    <x v="5"/>
  </r>
  <r>
    <x v="2"/>
    <x v="0"/>
    <s v="USD"/>
    <n v="1410972319"/>
    <n v="1408380319"/>
    <b v="0"/>
    <n v="14"/>
    <b v="0"/>
    <s v="film &amp; video/animation"/>
    <n v="2.87E-2"/>
    <n v="61.5"/>
    <x v="0"/>
    <d v="2014-08-18T16:45:19"/>
    <d v="2014-09-17T16:45:19"/>
    <x v="5"/>
  </r>
  <r>
    <x v="2"/>
    <x v="0"/>
    <s v="USD"/>
    <n v="1487318029"/>
    <n v="1484726029"/>
    <b v="0"/>
    <n v="1"/>
    <b v="0"/>
    <s v="film &amp; video/animation"/>
    <n v="2.9999999999999997E-4"/>
    <n v="1"/>
    <x v="0"/>
    <d v="2017-01-18T07:53:49"/>
    <d v="2017-02-17T07:53:49"/>
    <x v="5"/>
  </r>
  <r>
    <x v="2"/>
    <x v="0"/>
    <s v="USD"/>
    <n v="1430877843"/>
    <n v="1428285843"/>
    <b v="0"/>
    <n v="0"/>
    <b v="0"/>
    <s v="film &amp; video/animation"/>
    <n v="0"/>
    <n v="0"/>
    <x v="0"/>
    <d v="2015-04-06T02:04:03"/>
    <d v="2015-05-06T02:04:03"/>
    <x v="5"/>
  </r>
  <r>
    <x v="2"/>
    <x v="0"/>
    <s v="USD"/>
    <n v="1401767940"/>
    <n v="1398727441"/>
    <b v="0"/>
    <n v="124"/>
    <b v="0"/>
    <s v="film &amp; video/animation"/>
    <n v="2.23E-2"/>
    <n v="39.57"/>
    <x v="0"/>
    <d v="2014-04-28T23:24:01"/>
    <d v="2014-06-03T03:59:00"/>
    <x v="5"/>
  </r>
  <r>
    <x v="2"/>
    <x v="0"/>
    <s v="USD"/>
    <n v="1337371334"/>
    <n v="1332187334"/>
    <b v="0"/>
    <n v="0"/>
    <b v="0"/>
    <s v="film &amp; video/animation"/>
    <n v="0"/>
    <n v="0"/>
    <x v="0"/>
    <d v="2012-03-19T20:02:14"/>
    <d v="2012-05-18T20:02:14"/>
    <x v="5"/>
  </r>
  <r>
    <x v="2"/>
    <x v="0"/>
    <s v="USD"/>
    <n v="1427921509"/>
    <n v="1425333109"/>
    <b v="0"/>
    <n v="0"/>
    <b v="0"/>
    <s v="film &amp; video/animation"/>
    <n v="0"/>
    <n v="0"/>
    <x v="0"/>
    <d v="2015-03-02T21:51:49"/>
    <d v="2015-04-01T20:51:49"/>
    <x v="5"/>
  </r>
  <r>
    <x v="2"/>
    <x v="0"/>
    <s v="USD"/>
    <n v="1416566835"/>
    <n v="1411379235"/>
    <b v="0"/>
    <n v="55"/>
    <b v="0"/>
    <s v="film &amp; video/animation"/>
    <n v="0.3256"/>
    <n v="88.8"/>
    <x v="0"/>
    <d v="2014-09-22T09:47:15"/>
    <d v="2014-11-21T10:47:15"/>
    <x v="5"/>
  </r>
  <r>
    <x v="2"/>
    <x v="0"/>
    <s v="USD"/>
    <n v="1376049615"/>
    <n v="1373457615"/>
    <b v="0"/>
    <n v="140"/>
    <b v="0"/>
    <s v="film &amp; video/animation"/>
    <n v="0.19409999999999999"/>
    <n v="55.46"/>
    <x v="0"/>
    <d v="2013-07-10T12:00:15"/>
    <d v="2013-08-09T12:00:15"/>
    <x v="5"/>
  </r>
  <r>
    <x v="2"/>
    <x v="0"/>
    <s v="USD"/>
    <n v="1349885289"/>
    <n v="1347293289"/>
    <b v="0"/>
    <n v="21"/>
    <b v="0"/>
    <s v="film &amp; video/animation"/>
    <n v="6.0999999999999999E-2"/>
    <n v="87.14"/>
    <x v="0"/>
    <d v="2012-09-10T16:08:09"/>
    <d v="2012-10-10T16:08:09"/>
    <x v="5"/>
  </r>
  <r>
    <x v="2"/>
    <x v="0"/>
    <s v="USD"/>
    <n v="1460644440"/>
    <n v="1458336690"/>
    <b v="0"/>
    <n v="1"/>
    <b v="0"/>
    <s v="film &amp; video/animation"/>
    <n v="1E-3"/>
    <n v="10"/>
    <x v="0"/>
    <d v="2016-03-18T21:31:30"/>
    <d v="2016-04-14T14:34:00"/>
    <x v="5"/>
  </r>
  <r>
    <x v="2"/>
    <x v="1"/>
    <s v="GBP"/>
    <n v="1359434672"/>
    <n v="1354250672"/>
    <b v="0"/>
    <n v="147"/>
    <b v="0"/>
    <s v="film &amp; video/animation"/>
    <n v="0.502"/>
    <n v="51.22"/>
    <x v="0"/>
    <d v="2012-11-30T04:44:32"/>
    <d v="2013-01-29T04:44:32"/>
    <x v="5"/>
  </r>
  <r>
    <x v="2"/>
    <x v="1"/>
    <s v="GBP"/>
    <n v="1446766372"/>
    <n v="1443220372"/>
    <b v="0"/>
    <n v="11"/>
    <b v="0"/>
    <s v="film &amp; video/animation"/>
    <n v="1.9E-3"/>
    <n v="13.55"/>
    <x v="0"/>
    <d v="2015-09-25T22:32:52"/>
    <d v="2015-11-05T23:32:52"/>
    <x v="5"/>
  </r>
  <r>
    <x v="2"/>
    <x v="1"/>
    <s v="GBP"/>
    <n v="1368792499"/>
    <n v="1366200499"/>
    <b v="0"/>
    <n v="125"/>
    <b v="0"/>
    <s v="film &amp; video/animation"/>
    <n v="0.21909999999999999"/>
    <n v="66.52"/>
    <x v="0"/>
    <d v="2013-04-17T12:08:19"/>
    <d v="2013-05-17T12:08:19"/>
    <x v="5"/>
  </r>
  <r>
    <x v="2"/>
    <x v="2"/>
    <s v="AUD"/>
    <n v="1401662239"/>
    <n v="1399070239"/>
    <b v="0"/>
    <n v="1"/>
    <b v="0"/>
    <s v="film &amp; video/animation"/>
    <n v="1E-4"/>
    <n v="50"/>
    <x v="0"/>
    <d v="2014-05-02T22:37:19"/>
    <d v="2014-06-01T22:37:19"/>
    <x v="5"/>
  </r>
  <r>
    <x v="2"/>
    <x v="5"/>
    <s v="CAD"/>
    <n v="1482678994"/>
    <n v="1477491394"/>
    <b v="0"/>
    <n v="0"/>
    <b v="0"/>
    <s v="film &amp; video/animation"/>
    <n v="0"/>
    <n v="0"/>
    <x v="0"/>
    <d v="2016-10-26T14:16:34"/>
    <d v="2016-12-25T15:16:34"/>
    <x v="5"/>
  </r>
  <r>
    <x v="2"/>
    <x v="0"/>
    <s v="USD"/>
    <n v="1483924700"/>
    <n v="1481332700"/>
    <b v="0"/>
    <n v="0"/>
    <b v="0"/>
    <s v="film &amp; video/animation"/>
    <n v="0"/>
    <n v="0"/>
    <x v="0"/>
    <d v="2016-12-10T01:18:20"/>
    <d v="2017-01-09T01:18:20"/>
    <x v="5"/>
  </r>
  <r>
    <x v="2"/>
    <x v="0"/>
    <s v="USD"/>
    <n v="1325763180"/>
    <n v="1323084816"/>
    <b v="0"/>
    <n v="3"/>
    <b v="0"/>
    <s v="film &amp; video/animation"/>
    <n v="2.8999999999999998E-3"/>
    <n v="71.67"/>
    <x v="0"/>
    <d v="2011-12-05T11:33:36"/>
    <d v="2012-01-05T11:33:00"/>
    <x v="5"/>
  </r>
  <r>
    <x v="2"/>
    <x v="0"/>
    <s v="USD"/>
    <n v="1345677285"/>
    <n v="1343085285"/>
    <b v="0"/>
    <n v="0"/>
    <b v="0"/>
    <s v="film &amp; video/animation"/>
    <n v="0"/>
    <n v="0"/>
    <x v="0"/>
    <d v="2012-07-23T23:14:45"/>
    <d v="2012-08-22T23:14:45"/>
    <x v="5"/>
  </r>
  <r>
    <x v="2"/>
    <x v="0"/>
    <s v="USD"/>
    <n v="1453937699"/>
    <n v="1451345699"/>
    <b v="0"/>
    <n v="0"/>
    <b v="0"/>
    <s v="film &amp; video/animation"/>
    <n v="0"/>
    <n v="0"/>
    <x v="0"/>
    <d v="2015-12-28T23:34:59"/>
    <d v="2016-01-27T23:34:59"/>
    <x v="5"/>
  </r>
  <r>
    <x v="2"/>
    <x v="11"/>
    <s v="SEK"/>
    <n v="1476319830"/>
    <n v="1471135830"/>
    <b v="0"/>
    <n v="0"/>
    <b v="0"/>
    <s v="film &amp; video/animation"/>
    <n v="0"/>
    <n v="0"/>
    <x v="0"/>
    <d v="2016-08-14T00:50:30"/>
    <d v="2016-10-13T00:50:30"/>
    <x v="5"/>
  </r>
  <r>
    <x v="2"/>
    <x v="1"/>
    <s v="GBP"/>
    <n v="1432142738"/>
    <n v="1429550738"/>
    <b v="0"/>
    <n v="0"/>
    <b v="0"/>
    <s v="film &amp; video/animation"/>
    <n v="0"/>
    <n v="0"/>
    <x v="0"/>
    <d v="2015-04-20T17:25:38"/>
    <d v="2015-05-20T17:25:38"/>
    <x v="5"/>
  </r>
  <r>
    <x v="2"/>
    <x v="0"/>
    <s v="USD"/>
    <n v="1404356400"/>
    <n v="1402343765"/>
    <b v="0"/>
    <n v="3"/>
    <b v="0"/>
    <s v="film &amp; video/animation"/>
    <n v="1.6000000000000001E-3"/>
    <n v="10.33"/>
    <x v="0"/>
    <d v="2014-06-09T19:56:05"/>
    <d v="2014-07-03T03:00:00"/>
    <x v="5"/>
  </r>
  <r>
    <x v="2"/>
    <x v="0"/>
    <s v="USD"/>
    <n v="1437076305"/>
    <n v="1434484305"/>
    <b v="0"/>
    <n v="0"/>
    <b v="0"/>
    <s v="film &amp; video/animation"/>
    <n v="0"/>
    <n v="0"/>
    <x v="0"/>
    <d v="2015-06-16T19:51:45"/>
    <d v="2015-07-16T19:51:45"/>
    <x v="5"/>
  </r>
  <r>
    <x v="2"/>
    <x v="0"/>
    <s v="USD"/>
    <n v="1392070874"/>
    <n v="1386886874"/>
    <b v="0"/>
    <n v="1"/>
    <b v="0"/>
    <s v="film &amp; video/animation"/>
    <n v="0"/>
    <n v="1"/>
    <x v="0"/>
    <d v="2013-12-12T22:21:14"/>
    <d v="2014-02-10T22:21:14"/>
    <x v="5"/>
  </r>
  <r>
    <x v="2"/>
    <x v="0"/>
    <s v="USD"/>
    <n v="1419483600"/>
    <n v="1414889665"/>
    <b v="0"/>
    <n v="3"/>
    <b v="0"/>
    <s v="film &amp; video/animation"/>
    <n v="6.7000000000000002E-3"/>
    <n v="10"/>
    <x v="0"/>
    <d v="2014-11-02T00:54:25"/>
    <d v="2014-12-25T05:00:00"/>
    <x v="5"/>
  </r>
  <r>
    <x v="2"/>
    <x v="0"/>
    <s v="USD"/>
    <n v="1324664249"/>
    <n v="1321035449"/>
    <b v="0"/>
    <n v="22"/>
    <b v="0"/>
    <s v="film &amp; video/animation"/>
    <n v="4.5999999999999999E-2"/>
    <n v="136.09"/>
    <x v="0"/>
    <d v="2011-11-11T18:17:29"/>
    <d v="2011-12-23T18:17:29"/>
    <x v="5"/>
  </r>
  <r>
    <x v="2"/>
    <x v="0"/>
    <s v="USD"/>
    <n v="1255381140"/>
    <n v="1250630968"/>
    <b v="0"/>
    <n v="26"/>
    <b v="0"/>
    <s v="film &amp; video/animation"/>
    <n v="9.5500000000000002E-2"/>
    <n v="73.459999999999994"/>
    <x v="0"/>
    <d v="2009-08-18T21:29:28"/>
    <d v="2009-10-12T20:59:00"/>
    <x v="5"/>
  </r>
  <r>
    <x v="2"/>
    <x v="0"/>
    <s v="USD"/>
    <n v="1273356960"/>
    <n v="1268255751"/>
    <b v="0"/>
    <n v="4"/>
    <b v="0"/>
    <s v="film &amp; video/animation"/>
    <n v="3.3099999999999997E-2"/>
    <n v="53.75"/>
    <x v="0"/>
    <d v="2010-03-10T21:15:51"/>
    <d v="2010-05-08T22:16:00"/>
    <x v="5"/>
  </r>
  <r>
    <x v="2"/>
    <x v="0"/>
    <s v="USD"/>
    <n v="1310189851"/>
    <n v="1307597851"/>
    <b v="0"/>
    <n v="0"/>
    <b v="0"/>
    <s v="film &amp; video/animation"/>
    <n v="0"/>
    <n v="0"/>
    <x v="0"/>
    <d v="2011-06-09T05:37:31"/>
    <d v="2011-07-09T05:37:31"/>
    <x v="5"/>
  </r>
  <r>
    <x v="2"/>
    <x v="0"/>
    <s v="USD"/>
    <n v="1332073025"/>
    <n v="1329484625"/>
    <b v="0"/>
    <n v="4"/>
    <b v="0"/>
    <s v="film &amp; video/animation"/>
    <n v="1.15E-2"/>
    <n v="57.5"/>
    <x v="0"/>
    <d v="2012-02-17T13:17:05"/>
    <d v="2012-03-18T12:17:05"/>
    <x v="5"/>
  </r>
  <r>
    <x v="2"/>
    <x v="1"/>
    <s v="GBP"/>
    <n v="1421498303"/>
    <n v="1418906303"/>
    <b v="0"/>
    <n v="9"/>
    <b v="0"/>
    <s v="film &amp; video/animation"/>
    <n v="1.7500000000000002E-2"/>
    <n v="12.67"/>
    <x v="0"/>
    <d v="2014-12-18T12:38:23"/>
    <d v="2015-01-17T12:38:23"/>
    <x v="5"/>
  </r>
  <r>
    <x v="2"/>
    <x v="0"/>
    <s v="USD"/>
    <n v="1334097387"/>
    <n v="1328916987"/>
    <b v="0"/>
    <n v="5"/>
    <b v="0"/>
    <s v="film &amp; video/animation"/>
    <n v="1.37E-2"/>
    <n v="67"/>
    <x v="0"/>
    <d v="2012-02-10T23:36:27"/>
    <d v="2012-04-10T22:36:27"/>
    <x v="5"/>
  </r>
  <r>
    <x v="2"/>
    <x v="0"/>
    <s v="USD"/>
    <n v="1451010086"/>
    <n v="1447122086"/>
    <b v="0"/>
    <n v="14"/>
    <b v="0"/>
    <s v="film &amp; video/animation"/>
    <n v="4.3E-3"/>
    <n v="3.71"/>
    <x v="0"/>
    <d v="2015-11-10T02:21:26"/>
    <d v="2015-12-25T02:21:26"/>
    <x v="5"/>
  </r>
  <r>
    <x v="2"/>
    <x v="0"/>
    <s v="USD"/>
    <n v="1376140520"/>
    <n v="1373548520"/>
    <b v="0"/>
    <n v="1"/>
    <b v="0"/>
    <s v="film &amp; video/animation"/>
    <n v="1.2999999999999999E-3"/>
    <n v="250"/>
    <x v="0"/>
    <d v="2013-07-11T13:15:20"/>
    <d v="2013-08-10T13:15:20"/>
    <x v="5"/>
  </r>
  <r>
    <x v="2"/>
    <x v="0"/>
    <s v="USD"/>
    <n v="1350687657"/>
    <n v="1346799657"/>
    <b v="0"/>
    <n v="10"/>
    <b v="0"/>
    <s v="film &amp; video/animation"/>
    <n v="3.2000000000000001E-2"/>
    <n v="64"/>
    <x v="0"/>
    <d v="2012-09-04T23:00:57"/>
    <d v="2012-10-19T23:00:57"/>
    <x v="5"/>
  </r>
  <r>
    <x v="2"/>
    <x v="0"/>
    <s v="USD"/>
    <n v="1337955240"/>
    <n v="1332808501"/>
    <b v="0"/>
    <n v="3"/>
    <b v="0"/>
    <s v="film &amp; video/animation"/>
    <n v="8.0000000000000002E-3"/>
    <n v="133.33000000000001"/>
    <x v="0"/>
    <d v="2012-03-27T00:35:01"/>
    <d v="2012-05-25T14:14:00"/>
    <x v="5"/>
  </r>
  <r>
    <x v="2"/>
    <x v="1"/>
    <s v="GBP"/>
    <n v="1435504170"/>
    <n v="1432912170"/>
    <b v="0"/>
    <n v="1"/>
    <b v="0"/>
    <s v="film &amp; video/animation"/>
    <n v="2E-3"/>
    <n v="10"/>
    <x v="0"/>
    <d v="2015-05-29T15:09:30"/>
    <d v="2015-06-28T15:09:30"/>
    <x v="5"/>
  </r>
  <r>
    <x v="2"/>
    <x v="0"/>
    <s v="USD"/>
    <n v="1456805639"/>
    <n v="1454213639"/>
    <b v="0"/>
    <n v="0"/>
    <b v="0"/>
    <s v="film &amp; video/animation"/>
    <n v="0"/>
    <n v="0"/>
    <x v="0"/>
    <d v="2016-01-31T04:13:59"/>
    <d v="2016-03-01T04:13:59"/>
    <x v="5"/>
  </r>
  <r>
    <x v="2"/>
    <x v="0"/>
    <s v="USD"/>
    <n v="1365228982"/>
    <n v="1362640582"/>
    <b v="0"/>
    <n v="5"/>
    <b v="0"/>
    <s v="film &amp; video/animation"/>
    <n v="0.03"/>
    <n v="30"/>
    <x v="0"/>
    <d v="2013-03-07T07:16:22"/>
    <d v="2013-04-06T06:16:22"/>
    <x v="5"/>
  </r>
  <r>
    <x v="2"/>
    <x v="0"/>
    <s v="USD"/>
    <n v="1479667727"/>
    <n v="1475776127"/>
    <b v="0"/>
    <n v="2"/>
    <b v="0"/>
    <s v="film &amp; video/animation"/>
    <n v="1.4E-3"/>
    <n v="5.5"/>
    <x v="0"/>
    <d v="2016-10-06T17:48:47"/>
    <d v="2016-11-20T18:48:47"/>
    <x v="5"/>
  </r>
  <r>
    <x v="2"/>
    <x v="0"/>
    <s v="USD"/>
    <n v="1471244400"/>
    <n v="1467387705"/>
    <b v="0"/>
    <n v="68"/>
    <b v="0"/>
    <s v="film &amp; video/animation"/>
    <n v="0.13919999999999999"/>
    <n v="102.38"/>
    <x v="0"/>
    <d v="2016-07-01T15:41:45"/>
    <d v="2016-08-15T07:00:00"/>
    <x v="5"/>
  </r>
  <r>
    <x v="2"/>
    <x v="5"/>
    <s v="CAD"/>
    <n v="1407595447"/>
    <n v="1405003447"/>
    <b v="0"/>
    <n v="3"/>
    <b v="0"/>
    <s v="film &amp; video/animation"/>
    <n v="3.3300000000000003E-2"/>
    <n v="16.670000000000002"/>
    <x v="0"/>
    <d v="2014-07-10T14:44:07"/>
    <d v="2014-08-09T14:44:07"/>
    <x v="5"/>
  </r>
  <r>
    <x v="2"/>
    <x v="0"/>
    <s v="USD"/>
    <n v="1451389601"/>
    <n v="1447933601"/>
    <b v="0"/>
    <n v="34"/>
    <b v="0"/>
    <s v="film &amp; video/animation"/>
    <n v="0.25409999999999999"/>
    <n v="725.03"/>
    <x v="0"/>
    <d v="2015-11-19T11:46:41"/>
    <d v="2015-12-29T11:46:41"/>
    <x v="5"/>
  </r>
  <r>
    <x v="2"/>
    <x v="1"/>
    <s v="GBP"/>
    <n v="1432752080"/>
    <n v="1427568080"/>
    <b v="0"/>
    <n v="0"/>
    <b v="0"/>
    <s v="film &amp; video/animation"/>
    <n v="0"/>
    <n v="0"/>
    <x v="0"/>
    <d v="2015-03-28T18:41:20"/>
    <d v="2015-05-27T18:41:20"/>
    <x v="5"/>
  </r>
  <r>
    <x v="2"/>
    <x v="0"/>
    <s v="USD"/>
    <n v="1486046761"/>
    <n v="1483454761"/>
    <b v="0"/>
    <n v="3"/>
    <b v="0"/>
    <s v="film &amp; video/animation"/>
    <n v="1.37E-2"/>
    <n v="68.33"/>
    <x v="0"/>
    <d v="2017-01-03T14:46:01"/>
    <d v="2017-02-02T14:46:01"/>
    <x v="5"/>
  </r>
  <r>
    <x v="2"/>
    <x v="0"/>
    <s v="USD"/>
    <n v="1441550760"/>
    <n v="1438958824"/>
    <b v="0"/>
    <n v="0"/>
    <b v="0"/>
    <s v="film &amp; video/animation"/>
    <n v="0"/>
    <n v="0"/>
    <x v="0"/>
    <d v="2015-08-07T14:47:04"/>
    <d v="2015-09-06T14:46:00"/>
    <x v="5"/>
  </r>
  <r>
    <x v="2"/>
    <x v="0"/>
    <s v="USD"/>
    <n v="1354699421"/>
    <n v="1352107421"/>
    <b v="0"/>
    <n v="70"/>
    <b v="0"/>
    <s v="film &amp; video/animation"/>
    <n v="0.2288"/>
    <n v="39.229999999999997"/>
    <x v="0"/>
    <d v="2012-11-05T09:23:41"/>
    <d v="2012-12-05T09:23:41"/>
    <x v="5"/>
  </r>
  <r>
    <x v="0"/>
    <x v="1"/>
    <s v="GBP"/>
    <n v="1449766261"/>
    <n v="1447174261"/>
    <b v="0"/>
    <n v="34"/>
    <b v="1"/>
    <s v="theater/plays"/>
    <n v="1.0209999999999999"/>
    <n v="150.15"/>
    <x v="1"/>
    <d v="2015-11-10T16:51:01"/>
    <d v="2015-12-10T16:51:01"/>
    <x v="6"/>
  </r>
  <r>
    <x v="0"/>
    <x v="0"/>
    <s v="USD"/>
    <n v="1477976340"/>
    <n v="1475460819"/>
    <b v="0"/>
    <n v="56"/>
    <b v="1"/>
    <s v="theater/plays"/>
    <n v="1.0464"/>
    <n v="93.43"/>
    <x v="1"/>
    <d v="2016-10-03T02:13:39"/>
    <d v="2016-11-01T04:59:00"/>
    <x v="6"/>
  </r>
  <r>
    <x v="0"/>
    <x v="0"/>
    <s v="USD"/>
    <n v="1458518325"/>
    <n v="1456793925"/>
    <b v="0"/>
    <n v="31"/>
    <b v="1"/>
    <s v="theater/plays"/>
    <n v="1.1467000000000001"/>
    <n v="110.97"/>
    <x v="1"/>
    <d v="2016-03-01T00:58:45"/>
    <d v="2016-03-20T23:58:45"/>
    <x v="6"/>
  </r>
  <r>
    <x v="0"/>
    <x v="0"/>
    <s v="USD"/>
    <n v="1442805076"/>
    <n v="1440213076"/>
    <b v="0"/>
    <n v="84"/>
    <b v="1"/>
    <s v="theater/plays"/>
    <n v="1.206"/>
    <n v="71.790000000000006"/>
    <x v="1"/>
    <d v="2015-08-22T03:11:16"/>
    <d v="2015-09-21T03:11:16"/>
    <x v="6"/>
  </r>
  <r>
    <x v="0"/>
    <x v="1"/>
    <s v="GBP"/>
    <n v="1464801169"/>
    <n v="1462209169"/>
    <b v="0"/>
    <n v="130"/>
    <b v="1"/>
    <s v="theater/plays"/>
    <n v="1.0867"/>
    <n v="29.26"/>
    <x v="1"/>
    <d v="2016-05-02T17:12:49"/>
    <d v="2016-06-01T17:12:49"/>
    <x v="6"/>
  </r>
  <r>
    <x v="0"/>
    <x v="0"/>
    <s v="USD"/>
    <n v="1410601041"/>
    <n v="1406713041"/>
    <b v="0"/>
    <n v="12"/>
    <b v="1"/>
    <s v="theater/plays"/>
    <n v="1"/>
    <n v="1000"/>
    <x v="1"/>
    <d v="2014-07-30T09:37:21"/>
    <d v="2014-09-13T09:37:21"/>
    <x v="6"/>
  </r>
  <r>
    <x v="0"/>
    <x v="1"/>
    <s v="GBP"/>
    <n v="1438966800"/>
    <n v="1436278344"/>
    <b v="0"/>
    <n v="23"/>
    <b v="1"/>
    <s v="theater/plays"/>
    <n v="1.1399999999999999"/>
    <n v="74.349999999999994"/>
    <x v="1"/>
    <d v="2015-07-07T14:12:24"/>
    <d v="2015-08-07T17:00:00"/>
    <x v="6"/>
  </r>
  <r>
    <x v="0"/>
    <x v="0"/>
    <s v="USD"/>
    <n v="1487347500"/>
    <n v="1484715366"/>
    <b v="0"/>
    <n v="158"/>
    <b v="1"/>
    <s v="theater/plays"/>
    <n v="1.0085"/>
    <n v="63.83"/>
    <x v="1"/>
    <d v="2017-01-18T04:56:06"/>
    <d v="2017-02-17T16:05:00"/>
    <x v="6"/>
  </r>
  <r>
    <x v="0"/>
    <x v="0"/>
    <s v="USD"/>
    <n v="1434921600"/>
    <n v="1433109907"/>
    <b v="0"/>
    <n v="30"/>
    <b v="1"/>
    <s v="theater/plays"/>
    <n v="1.1565000000000001"/>
    <n v="44.33"/>
    <x v="1"/>
    <d v="2015-05-31T22:05:07"/>
    <d v="2015-06-21T21:20:00"/>
    <x v="6"/>
  </r>
  <r>
    <x v="0"/>
    <x v="5"/>
    <s v="CAD"/>
    <n v="1484110800"/>
    <n v="1482281094"/>
    <b v="0"/>
    <n v="18"/>
    <b v="1"/>
    <s v="theater/plays"/>
    <n v="1.3042"/>
    <n v="86.94"/>
    <x v="1"/>
    <d v="2016-12-21T00:44:54"/>
    <d v="2017-01-11T05:00:00"/>
    <x v="6"/>
  </r>
  <r>
    <x v="0"/>
    <x v="0"/>
    <s v="USD"/>
    <n v="1435111200"/>
    <n v="1433254268"/>
    <b v="0"/>
    <n v="29"/>
    <b v="1"/>
    <s v="theater/plays"/>
    <n v="1.0778000000000001"/>
    <n v="126.55"/>
    <x v="1"/>
    <d v="2015-06-02T14:11:08"/>
    <d v="2015-06-24T02:00:00"/>
    <x v="6"/>
  </r>
  <r>
    <x v="0"/>
    <x v="0"/>
    <s v="USD"/>
    <n v="1481957940"/>
    <n v="1478050429"/>
    <b v="0"/>
    <n v="31"/>
    <b v="1"/>
    <s v="theater/plays"/>
    <n v="1"/>
    <n v="129.03"/>
    <x v="1"/>
    <d v="2016-11-02T01:33:49"/>
    <d v="2016-12-17T06:59:00"/>
    <x v="6"/>
  </r>
  <r>
    <x v="0"/>
    <x v="0"/>
    <s v="USD"/>
    <n v="1463098208"/>
    <n v="1460506208"/>
    <b v="0"/>
    <n v="173"/>
    <b v="1"/>
    <s v="theater/plays"/>
    <n v="1.2324999999999999"/>
    <n v="71.239999999999995"/>
    <x v="1"/>
    <d v="2016-04-13T00:10:08"/>
    <d v="2016-05-13T00:10:08"/>
    <x v="6"/>
  </r>
  <r>
    <x v="0"/>
    <x v="1"/>
    <s v="GBP"/>
    <n v="1463394365"/>
    <n v="1461320765"/>
    <b v="0"/>
    <n v="17"/>
    <b v="1"/>
    <s v="theater/plays"/>
    <n v="1.002"/>
    <n v="117.88"/>
    <x v="1"/>
    <d v="2016-04-22T10:26:05"/>
    <d v="2016-05-16T10:26:05"/>
    <x v="6"/>
  </r>
  <r>
    <x v="0"/>
    <x v="10"/>
    <s v="NOK"/>
    <n v="1446418800"/>
    <n v="1443036470"/>
    <b v="0"/>
    <n v="48"/>
    <b v="1"/>
    <s v="theater/plays"/>
    <n v="1.0467"/>
    <n v="327.08"/>
    <x v="1"/>
    <d v="2015-09-23T19:27:50"/>
    <d v="2015-11-01T23:00:00"/>
    <x v="6"/>
  </r>
  <r>
    <x v="0"/>
    <x v="1"/>
    <s v="GBP"/>
    <n v="1483707905"/>
    <n v="1481115905"/>
    <b v="0"/>
    <n v="59"/>
    <b v="1"/>
    <s v="theater/plays"/>
    <n v="1.0249999999999999"/>
    <n v="34.75"/>
    <x v="1"/>
    <d v="2016-12-07T13:05:05"/>
    <d v="2017-01-06T13:05:05"/>
    <x v="6"/>
  </r>
  <r>
    <x v="0"/>
    <x v="1"/>
    <s v="GBP"/>
    <n v="1438624800"/>
    <n v="1435133807"/>
    <b v="0"/>
    <n v="39"/>
    <b v="1"/>
    <s v="theater/plays"/>
    <n v="1.1826000000000001"/>
    <n v="100.06"/>
    <x v="1"/>
    <d v="2015-06-24T08:16:47"/>
    <d v="2015-08-03T18:00:00"/>
    <x v="6"/>
  </r>
  <r>
    <x v="0"/>
    <x v="0"/>
    <s v="USD"/>
    <n v="1446665191"/>
    <n v="1444069591"/>
    <b v="0"/>
    <n v="59"/>
    <b v="1"/>
    <s v="theater/plays"/>
    <n v="1.2050000000000001"/>
    <n v="40.85"/>
    <x v="1"/>
    <d v="2015-10-05T18:26:31"/>
    <d v="2015-11-04T19:26:31"/>
    <x v="6"/>
  </r>
  <r>
    <x v="0"/>
    <x v="0"/>
    <s v="USD"/>
    <n v="1463166263"/>
    <n v="1460574263"/>
    <b v="0"/>
    <n v="60"/>
    <b v="1"/>
    <s v="theater/plays"/>
    <n v="3.0242"/>
    <n v="252.02"/>
    <x v="1"/>
    <d v="2016-04-13T19:04:23"/>
    <d v="2016-05-13T19:04:23"/>
    <x v="6"/>
  </r>
  <r>
    <x v="0"/>
    <x v="1"/>
    <s v="GBP"/>
    <n v="1467681107"/>
    <n v="1465866707"/>
    <b v="0"/>
    <n v="20"/>
    <b v="1"/>
    <s v="theater/plays"/>
    <n v="1.0064"/>
    <n v="25.16"/>
    <x v="1"/>
    <d v="2016-06-14T01:11:47"/>
    <d v="2016-07-05T01:11:47"/>
    <x v="6"/>
  </r>
  <r>
    <x v="2"/>
    <x v="0"/>
    <s v="USD"/>
    <n v="1423078606"/>
    <n v="1420486606"/>
    <b v="0"/>
    <n v="1"/>
    <b v="0"/>
    <s v="technology/web"/>
    <n v="1E-4"/>
    <n v="1"/>
    <x v="2"/>
    <d v="2015-01-05T19:36:46"/>
    <d v="2015-02-04T19:36:46"/>
    <x v="7"/>
  </r>
  <r>
    <x v="2"/>
    <x v="0"/>
    <s v="USD"/>
    <n v="1446080834"/>
    <n v="1443488834"/>
    <b v="0"/>
    <n v="1"/>
    <b v="0"/>
    <s v="technology/web"/>
    <n v="5.5999999999999999E-3"/>
    <n v="25"/>
    <x v="2"/>
    <d v="2015-09-29T01:07:14"/>
    <d v="2015-10-29T01:07:14"/>
    <x v="7"/>
  </r>
  <r>
    <x v="2"/>
    <x v="0"/>
    <s v="USD"/>
    <n v="1462293716"/>
    <n v="1457113316"/>
    <b v="0"/>
    <n v="1"/>
    <b v="0"/>
    <s v="technology/web"/>
    <n v="0"/>
    <n v="1"/>
    <x v="2"/>
    <d v="2016-03-04T17:41:56"/>
    <d v="2016-05-03T16:41:56"/>
    <x v="7"/>
  </r>
  <r>
    <x v="2"/>
    <x v="2"/>
    <s v="AUD"/>
    <n v="1414807962"/>
    <n v="1412215962"/>
    <b v="0"/>
    <n v="2"/>
    <b v="0"/>
    <s v="technology/web"/>
    <n v="3.2000000000000002E-3"/>
    <n v="35"/>
    <x v="2"/>
    <d v="2014-10-02T02:12:42"/>
    <d v="2014-11-01T02:12:42"/>
    <x v="7"/>
  </r>
  <r>
    <x v="2"/>
    <x v="0"/>
    <s v="USD"/>
    <n v="1467647160"/>
    <n v="1465055160"/>
    <b v="0"/>
    <n v="2"/>
    <b v="0"/>
    <s v="technology/web"/>
    <n v="1.2E-2"/>
    <n v="3"/>
    <x v="2"/>
    <d v="2016-06-04T15:46:00"/>
    <d v="2016-07-04T15:46:00"/>
    <x v="7"/>
  </r>
  <r>
    <x v="2"/>
    <x v="6"/>
    <s v="EUR"/>
    <n v="1447600389"/>
    <n v="1444140789"/>
    <b v="0"/>
    <n v="34"/>
    <b v="0"/>
    <s v="technology/web"/>
    <n v="0.27379999999999999"/>
    <n v="402.71"/>
    <x v="2"/>
    <d v="2015-10-06T14:13:09"/>
    <d v="2015-11-15T15:13:09"/>
    <x v="7"/>
  </r>
  <r>
    <x v="2"/>
    <x v="0"/>
    <s v="USD"/>
    <n v="1445097715"/>
    <n v="1441209715"/>
    <b v="0"/>
    <n v="2"/>
    <b v="0"/>
    <s v="technology/web"/>
    <n v="8.9999999999999998E-4"/>
    <n v="26"/>
    <x v="2"/>
    <d v="2015-09-02T16:01:55"/>
    <d v="2015-10-17T16:01:55"/>
    <x v="7"/>
  </r>
  <r>
    <x v="2"/>
    <x v="1"/>
    <s v="GBP"/>
    <n v="1455122564"/>
    <n v="1452530564"/>
    <b v="0"/>
    <n v="0"/>
    <b v="0"/>
    <s v="technology/web"/>
    <n v="0"/>
    <n v="0"/>
    <x v="2"/>
    <d v="2016-01-11T16:42:44"/>
    <d v="2016-02-10T16:42:44"/>
    <x v="7"/>
  </r>
  <r>
    <x v="2"/>
    <x v="1"/>
    <s v="GBP"/>
    <n v="1446154848"/>
    <n v="1443562848"/>
    <b v="0"/>
    <n v="1"/>
    <b v="0"/>
    <s v="technology/web"/>
    <n v="8.9999999999999998E-4"/>
    <n v="9"/>
    <x v="2"/>
    <d v="2015-09-29T21:40:48"/>
    <d v="2015-10-29T21:40:48"/>
    <x v="7"/>
  </r>
  <r>
    <x v="2"/>
    <x v="1"/>
    <s v="GBP"/>
    <n v="1436368622"/>
    <n v="1433776622"/>
    <b v="0"/>
    <n v="8"/>
    <b v="0"/>
    <s v="technology/web"/>
    <n v="2.7199999999999998E-2"/>
    <n v="8.5"/>
    <x v="2"/>
    <d v="2015-06-08T15:17:02"/>
    <d v="2015-07-08T15:17:02"/>
    <x v="7"/>
  </r>
  <r>
    <x v="2"/>
    <x v="5"/>
    <s v="CAD"/>
    <n v="1485838800"/>
    <n v="1484756245"/>
    <b v="0"/>
    <n v="4"/>
    <b v="0"/>
    <s v="technology/web"/>
    <n v="7.0000000000000001E-3"/>
    <n v="8.75"/>
    <x v="2"/>
    <d v="2017-01-18T16:17:25"/>
    <d v="2017-01-31T05:00:00"/>
    <x v="7"/>
  </r>
  <r>
    <x v="2"/>
    <x v="0"/>
    <s v="USD"/>
    <n v="1438451580"/>
    <n v="1434609424"/>
    <b v="0"/>
    <n v="28"/>
    <b v="0"/>
    <s v="technology/web"/>
    <n v="5.04E-2"/>
    <n v="135.04"/>
    <x v="2"/>
    <d v="2015-06-18T06:37:04"/>
    <d v="2015-08-01T17:53:00"/>
    <x v="7"/>
  </r>
  <r>
    <x v="2"/>
    <x v="5"/>
    <s v="CAD"/>
    <n v="1452350896"/>
    <n v="1447166896"/>
    <b v="0"/>
    <n v="0"/>
    <b v="0"/>
    <s v="technology/web"/>
    <n v="0"/>
    <n v="0"/>
    <x v="2"/>
    <d v="2015-11-10T14:48:16"/>
    <d v="2016-01-09T14:48:16"/>
    <x v="7"/>
  </r>
  <r>
    <x v="2"/>
    <x v="0"/>
    <s v="USD"/>
    <n v="1415988991"/>
    <n v="1413393391"/>
    <b v="0"/>
    <n v="6"/>
    <b v="0"/>
    <s v="technology/web"/>
    <n v="4.8999999999999998E-3"/>
    <n v="20.5"/>
    <x v="2"/>
    <d v="2014-10-15T17:16:31"/>
    <d v="2014-11-14T18:16:31"/>
    <x v="7"/>
  </r>
  <r>
    <x v="2"/>
    <x v="0"/>
    <s v="USD"/>
    <n v="1413735972"/>
    <n v="1411143972"/>
    <b v="0"/>
    <n v="22"/>
    <b v="0"/>
    <s v="technology/web"/>
    <n v="0.3659"/>
    <n v="64.36"/>
    <x v="2"/>
    <d v="2014-09-19T16:26:12"/>
    <d v="2014-10-19T16:26:12"/>
    <x v="7"/>
  </r>
  <r>
    <x v="2"/>
    <x v="1"/>
    <s v="GBP"/>
    <n v="1465720143"/>
    <n v="1463128143"/>
    <b v="0"/>
    <n v="0"/>
    <b v="0"/>
    <s v="technology/web"/>
    <n v="0"/>
    <n v="0"/>
    <x v="2"/>
    <d v="2016-05-13T08:29:03"/>
    <d v="2016-06-12T08:29:03"/>
    <x v="7"/>
  </r>
  <r>
    <x v="2"/>
    <x v="0"/>
    <s v="USD"/>
    <n v="1452112717"/>
    <n v="1449520717"/>
    <b v="0"/>
    <n v="1"/>
    <b v="0"/>
    <s v="technology/web"/>
    <n v="2.5000000000000001E-2"/>
    <n v="200"/>
    <x v="2"/>
    <d v="2015-12-07T20:38:37"/>
    <d v="2016-01-06T20:38:37"/>
    <x v="7"/>
  </r>
  <r>
    <x v="2"/>
    <x v="12"/>
    <s v="EUR"/>
    <n v="1480721803"/>
    <n v="1478126203"/>
    <b v="0"/>
    <n v="20"/>
    <b v="0"/>
    <s v="technology/web"/>
    <n v="9.1000000000000004E-3"/>
    <n v="68.3"/>
    <x v="2"/>
    <d v="2016-11-02T22:36:43"/>
    <d v="2016-12-02T23:36:43"/>
    <x v="7"/>
  </r>
  <r>
    <x v="2"/>
    <x v="0"/>
    <s v="USD"/>
    <n v="1427227905"/>
    <n v="1424639505"/>
    <b v="0"/>
    <n v="0"/>
    <b v="0"/>
    <s v="technology/web"/>
    <n v="0"/>
    <n v="0"/>
    <x v="2"/>
    <d v="2015-02-22T21:11:45"/>
    <d v="2015-03-24T20:11:45"/>
    <x v="7"/>
  </r>
  <r>
    <x v="2"/>
    <x v="0"/>
    <s v="USD"/>
    <n v="1449989260"/>
    <n v="1447397260"/>
    <b v="0"/>
    <n v="1"/>
    <b v="0"/>
    <s v="technology/web"/>
    <n v="2.0000000000000001E-4"/>
    <n v="50"/>
    <x v="2"/>
    <d v="2015-11-13T06:47:40"/>
    <d v="2015-12-13T06:47:40"/>
    <x v="7"/>
  </r>
  <r>
    <x v="2"/>
    <x v="5"/>
    <s v="CAD"/>
    <n v="1418841045"/>
    <n v="1416249045"/>
    <b v="0"/>
    <n v="3"/>
    <b v="0"/>
    <s v="technology/web"/>
    <n v="1E-4"/>
    <n v="4"/>
    <x v="2"/>
    <d v="2014-11-17T18:30:45"/>
    <d v="2014-12-17T18:30:45"/>
    <x v="7"/>
  </r>
  <r>
    <x v="2"/>
    <x v="0"/>
    <s v="USD"/>
    <n v="1445874513"/>
    <n v="1442850513"/>
    <b v="0"/>
    <n v="2"/>
    <b v="0"/>
    <s v="technology/web"/>
    <n v="3.7000000000000002E-3"/>
    <n v="27.5"/>
    <x v="2"/>
    <d v="2015-09-21T15:48:33"/>
    <d v="2015-10-26T15:48:33"/>
    <x v="7"/>
  </r>
  <r>
    <x v="2"/>
    <x v="9"/>
    <s v="EUR"/>
    <n v="1482052815"/>
    <n v="1479460815"/>
    <b v="0"/>
    <n v="0"/>
    <b v="0"/>
    <s v="technology/web"/>
    <n v="0"/>
    <n v="0"/>
    <x v="2"/>
    <d v="2016-11-18T09:20:15"/>
    <d v="2016-12-18T09:20:15"/>
    <x v="7"/>
  </r>
  <r>
    <x v="2"/>
    <x v="2"/>
    <s v="AUD"/>
    <n v="1424137247"/>
    <n v="1421545247"/>
    <b v="0"/>
    <n v="2"/>
    <b v="0"/>
    <s v="technology/web"/>
    <n v="8.9999999999999998E-4"/>
    <n v="34"/>
    <x v="2"/>
    <d v="2015-01-18T01:40:47"/>
    <d v="2015-02-17T01:40:47"/>
    <x v="7"/>
  </r>
  <r>
    <x v="2"/>
    <x v="6"/>
    <s v="EUR"/>
    <n v="1457822275"/>
    <n v="1455230275"/>
    <b v="0"/>
    <n v="1"/>
    <b v="0"/>
    <s v="technology/web"/>
    <n v="1E-4"/>
    <n v="1"/>
    <x v="2"/>
    <d v="2016-02-11T22:37:55"/>
    <d v="2016-03-12T22:37:55"/>
    <x v="7"/>
  </r>
  <r>
    <x v="2"/>
    <x v="1"/>
    <s v="GBP"/>
    <n v="1436554249"/>
    <n v="1433962249"/>
    <b v="0"/>
    <n v="0"/>
    <b v="0"/>
    <s v="technology/web"/>
    <n v="0"/>
    <n v="0"/>
    <x v="2"/>
    <d v="2015-06-10T18:50:49"/>
    <d v="2015-07-10T18:50:49"/>
    <x v="7"/>
  </r>
  <r>
    <x v="2"/>
    <x v="0"/>
    <s v="USD"/>
    <n v="1468513533"/>
    <n v="1465921533"/>
    <b v="0"/>
    <n v="1"/>
    <b v="0"/>
    <s v="technology/web"/>
    <n v="2.0000000000000001E-4"/>
    <n v="1"/>
    <x v="2"/>
    <d v="2016-06-14T16:25:33"/>
    <d v="2016-07-14T16:25:33"/>
    <x v="7"/>
  </r>
  <r>
    <x v="2"/>
    <x v="0"/>
    <s v="USD"/>
    <n v="1420143194"/>
    <n v="1417551194"/>
    <b v="0"/>
    <n v="0"/>
    <b v="0"/>
    <s v="technology/web"/>
    <n v="0"/>
    <n v="0"/>
    <x v="2"/>
    <d v="2014-12-02T20:13:14"/>
    <d v="2015-01-01T20:13:14"/>
    <x v="7"/>
  </r>
  <r>
    <x v="2"/>
    <x v="4"/>
    <s v="NZD"/>
    <n v="1452942000"/>
    <n v="1449785223"/>
    <b v="0"/>
    <n v="5"/>
    <b v="0"/>
    <s v="technology/web"/>
    <n v="0.01"/>
    <n v="49"/>
    <x v="2"/>
    <d v="2015-12-10T22:07:03"/>
    <d v="2016-01-16T11:00:00"/>
    <x v="7"/>
  </r>
  <r>
    <x v="2"/>
    <x v="5"/>
    <s v="CAD"/>
    <n v="1451679612"/>
    <n v="1449087612"/>
    <b v="0"/>
    <n v="1"/>
    <b v="0"/>
    <s v="technology/web"/>
    <n v="8.0000000000000002E-3"/>
    <n v="20"/>
    <x v="2"/>
    <d v="2015-12-02T20:20:12"/>
    <d v="2016-01-01T20:20:12"/>
    <x v="7"/>
  </r>
  <r>
    <x v="2"/>
    <x v="0"/>
    <s v="USD"/>
    <n v="1455822569"/>
    <n v="1453230569"/>
    <b v="0"/>
    <n v="1"/>
    <b v="0"/>
    <s v="technology/web"/>
    <n v="1.6999999999999999E-3"/>
    <n v="142"/>
    <x v="2"/>
    <d v="2016-01-19T19:09:29"/>
    <d v="2016-02-18T19:09:29"/>
    <x v="7"/>
  </r>
  <r>
    <x v="2"/>
    <x v="0"/>
    <s v="USD"/>
    <n v="1437969540"/>
    <n v="1436297723"/>
    <b v="0"/>
    <n v="2"/>
    <b v="0"/>
    <s v="technology/web"/>
    <n v="4.1999999999999997E-3"/>
    <n v="53"/>
    <x v="2"/>
    <d v="2015-07-07T19:35:23"/>
    <d v="2015-07-27T03:59:00"/>
    <x v="7"/>
  </r>
  <r>
    <x v="2"/>
    <x v="0"/>
    <s v="USD"/>
    <n v="1446660688"/>
    <n v="1444065088"/>
    <b v="0"/>
    <n v="0"/>
    <b v="0"/>
    <s v="technology/web"/>
    <n v="0"/>
    <n v="0"/>
    <x v="2"/>
    <d v="2015-10-05T17:11:28"/>
    <d v="2015-11-04T18:11:28"/>
    <x v="7"/>
  </r>
  <r>
    <x v="2"/>
    <x v="0"/>
    <s v="USD"/>
    <n v="1421543520"/>
    <n v="1416445931"/>
    <b v="0"/>
    <n v="9"/>
    <b v="0"/>
    <s v="technology/web"/>
    <n v="3.8999999999999998E-3"/>
    <n v="38.44"/>
    <x v="2"/>
    <d v="2014-11-20T01:12:11"/>
    <d v="2015-01-18T01:12:00"/>
    <x v="7"/>
  </r>
  <r>
    <x v="2"/>
    <x v="1"/>
    <s v="GBP"/>
    <n v="1476873507"/>
    <n v="1474281507"/>
    <b v="0"/>
    <n v="4"/>
    <b v="0"/>
    <s v="technology/web"/>
    <n v="7.1999999999999998E-3"/>
    <n v="20"/>
    <x v="2"/>
    <d v="2016-09-19T10:38:27"/>
    <d v="2016-10-19T10:38:27"/>
    <x v="7"/>
  </r>
  <r>
    <x v="2"/>
    <x v="12"/>
    <s v="EUR"/>
    <n v="1434213443"/>
    <n v="1431621443"/>
    <b v="0"/>
    <n v="4"/>
    <b v="0"/>
    <s v="technology/web"/>
    <n v="4.3E-3"/>
    <n v="64.75"/>
    <x v="2"/>
    <d v="2015-05-14T16:37:23"/>
    <d v="2015-06-13T16:37:23"/>
    <x v="7"/>
  </r>
  <r>
    <x v="2"/>
    <x v="0"/>
    <s v="USD"/>
    <n v="1427537952"/>
    <n v="1422357552"/>
    <b v="0"/>
    <n v="1"/>
    <b v="0"/>
    <s v="technology/web"/>
    <n v="0"/>
    <n v="1"/>
    <x v="2"/>
    <d v="2015-01-27T11:19:12"/>
    <d v="2015-03-28T10:19:12"/>
    <x v="7"/>
  </r>
  <r>
    <x v="2"/>
    <x v="0"/>
    <s v="USD"/>
    <n v="1463753302"/>
    <n v="1458569302"/>
    <b v="0"/>
    <n v="1"/>
    <b v="0"/>
    <s v="technology/web"/>
    <n v="2E-3"/>
    <n v="10"/>
    <x v="2"/>
    <d v="2016-03-21T14:08:22"/>
    <d v="2016-05-20T14:08:22"/>
    <x v="7"/>
  </r>
  <r>
    <x v="2"/>
    <x v="1"/>
    <s v="GBP"/>
    <n v="1441633993"/>
    <n v="1439560393"/>
    <b v="0"/>
    <n v="7"/>
    <b v="0"/>
    <s v="technology/web"/>
    <n v="1E-4"/>
    <n v="2"/>
    <x v="2"/>
    <d v="2015-08-14T13:53:13"/>
    <d v="2015-09-07T13:53:13"/>
    <x v="7"/>
  </r>
  <r>
    <x v="2"/>
    <x v="0"/>
    <s v="USD"/>
    <n v="1419539223"/>
    <n v="1416947223"/>
    <b v="0"/>
    <n v="5"/>
    <b v="0"/>
    <s v="technology/web"/>
    <n v="1.46E-2"/>
    <n v="35"/>
    <x v="2"/>
    <d v="2014-11-25T20:27:03"/>
    <d v="2014-12-25T20:27:03"/>
    <x v="7"/>
  </r>
  <r>
    <x v="2"/>
    <x v="0"/>
    <s v="USD"/>
    <n v="1474580867"/>
    <n v="1471988867"/>
    <b v="0"/>
    <n v="1"/>
    <b v="0"/>
    <s v="technology/web"/>
    <n v="2.9999999999999997E-4"/>
    <n v="1"/>
    <x v="2"/>
    <d v="2016-08-23T21:47:47"/>
    <d v="2016-09-22T21:47:47"/>
    <x v="7"/>
  </r>
  <r>
    <x v="2"/>
    <x v="0"/>
    <s v="USD"/>
    <n v="1438474704"/>
    <n v="1435882704"/>
    <b v="0"/>
    <n v="0"/>
    <b v="0"/>
    <s v="technology/web"/>
    <n v="0"/>
    <n v="0"/>
    <x v="2"/>
    <d v="2015-07-03T00:18:24"/>
    <d v="2015-08-02T00:18:24"/>
    <x v="7"/>
  </r>
  <r>
    <x v="2"/>
    <x v="0"/>
    <s v="USD"/>
    <n v="1426442400"/>
    <n v="1424454319"/>
    <b v="0"/>
    <n v="0"/>
    <b v="0"/>
    <s v="technology/web"/>
    <n v="0"/>
    <n v="0"/>
    <x v="2"/>
    <d v="2015-02-20T17:45:19"/>
    <d v="2015-03-15T18:00:00"/>
    <x v="7"/>
  </r>
  <r>
    <x v="2"/>
    <x v="0"/>
    <s v="USD"/>
    <n v="1426800687"/>
    <n v="1424212287"/>
    <b v="0"/>
    <n v="1"/>
    <b v="0"/>
    <s v="technology/web"/>
    <n v="1E-4"/>
    <n v="1"/>
    <x v="2"/>
    <d v="2015-02-17T22:31:27"/>
    <d v="2015-03-19T21:31:27"/>
    <x v="7"/>
  </r>
  <r>
    <x v="2"/>
    <x v="0"/>
    <s v="USD"/>
    <n v="1426522316"/>
    <n v="1423933916"/>
    <b v="0"/>
    <n v="2"/>
    <b v="0"/>
    <s v="technology/web"/>
    <n v="0.01"/>
    <n v="5"/>
    <x v="2"/>
    <d v="2015-02-14T17:11:56"/>
    <d v="2015-03-16T16:11:56"/>
    <x v="7"/>
  </r>
  <r>
    <x v="2"/>
    <x v="1"/>
    <s v="GBP"/>
    <n v="1448928000"/>
    <n v="1444123377"/>
    <b v="0"/>
    <n v="0"/>
    <b v="0"/>
    <s v="technology/web"/>
    <n v="0"/>
    <n v="0"/>
    <x v="2"/>
    <d v="2015-10-06T09:22:57"/>
    <d v="2015-12-01T00:00:00"/>
    <x v="7"/>
  </r>
  <r>
    <x v="2"/>
    <x v="0"/>
    <s v="USD"/>
    <n v="1424032207"/>
    <n v="1421440207"/>
    <b v="0"/>
    <n v="4"/>
    <b v="0"/>
    <s v="technology/web"/>
    <n v="5.5999999999999999E-3"/>
    <n v="14"/>
    <x v="2"/>
    <d v="2015-01-16T20:30:07"/>
    <d v="2015-02-15T20:30:07"/>
    <x v="7"/>
  </r>
  <r>
    <x v="2"/>
    <x v="5"/>
    <s v="CAD"/>
    <n v="1429207833"/>
    <n v="1426615833"/>
    <b v="0"/>
    <n v="7"/>
    <b v="0"/>
    <s v="technology/web"/>
    <n v="9.0800000000000006E-2"/>
    <n v="389.29"/>
    <x v="2"/>
    <d v="2015-03-17T18:10:33"/>
    <d v="2015-04-16T18:10:33"/>
    <x v="7"/>
  </r>
  <r>
    <x v="2"/>
    <x v="13"/>
    <s v="EUR"/>
    <n v="1479410886"/>
    <n v="1474223286"/>
    <b v="0"/>
    <n v="2"/>
    <b v="0"/>
    <s v="technology/web"/>
    <n v="3.3399999999999999E-2"/>
    <n v="150.5"/>
    <x v="2"/>
    <d v="2016-09-18T18:28:06"/>
    <d v="2016-11-17T19:28:06"/>
    <x v="7"/>
  </r>
  <r>
    <x v="2"/>
    <x v="0"/>
    <s v="USD"/>
    <n v="1436366699"/>
    <n v="1435070699"/>
    <b v="0"/>
    <n v="1"/>
    <b v="0"/>
    <s v="technology/web"/>
    <n v="1E-4"/>
    <n v="1"/>
    <x v="2"/>
    <d v="2015-06-23T14:44:59"/>
    <d v="2015-07-08T14:44:59"/>
    <x v="7"/>
  </r>
  <r>
    <x v="2"/>
    <x v="1"/>
    <s v="GBP"/>
    <n v="1454936460"/>
    <n v="1452259131"/>
    <b v="0"/>
    <n v="9"/>
    <b v="0"/>
    <s v="technology/web"/>
    <n v="4.4600000000000001E-2"/>
    <n v="24.78"/>
    <x v="2"/>
    <d v="2016-01-08T13:18:51"/>
    <d v="2016-02-08T13:01:00"/>
    <x v="7"/>
  </r>
  <r>
    <x v="2"/>
    <x v="0"/>
    <s v="USD"/>
    <n v="1437570130"/>
    <n v="1434978130"/>
    <b v="0"/>
    <n v="2"/>
    <b v="0"/>
    <s v="technology/web"/>
    <n v="5.9999999999999995E-4"/>
    <n v="30.5"/>
    <x v="2"/>
    <d v="2015-06-22T13:02:10"/>
    <d v="2015-07-22T13:02:10"/>
    <x v="7"/>
  </r>
  <r>
    <x v="2"/>
    <x v="0"/>
    <s v="USD"/>
    <n v="1417584860"/>
    <n v="1414992860"/>
    <b v="0"/>
    <n v="1"/>
    <b v="0"/>
    <s v="technology/web"/>
    <n v="3.3300000000000003E-2"/>
    <n v="250"/>
    <x v="2"/>
    <d v="2014-11-03T05:34:20"/>
    <d v="2014-12-03T05:34:20"/>
    <x v="7"/>
  </r>
  <r>
    <x v="2"/>
    <x v="1"/>
    <s v="GBP"/>
    <n v="1428333345"/>
    <n v="1425744945"/>
    <b v="0"/>
    <n v="7"/>
    <b v="0"/>
    <s v="technology/web"/>
    <n v="0.23"/>
    <n v="16.43"/>
    <x v="2"/>
    <d v="2015-03-07T16:15:45"/>
    <d v="2015-04-06T15:15:45"/>
    <x v="7"/>
  </r>
  <r>
    <x v="2"/>
    <x v="0"/>
    <s v="USD"/>
    <n v="1460832206"/>
    <n v="1458240206"/>
    <b v="0"/>
    <n v="2"/>
    <b v="0"/>
    <s v="technology/web"/>
    <n v="1E-3"/>
    <n v="13"/>
    <x v="2"/>
    <d v="2016-03-17T18:43:26"/>
    <d v="2016-04-16T18:43:26"/>
    <x v="7"/>
  </r>
  <r>
    <x v="2"/>
    <x v="0"/>
    <s v="USD"/>
    <n v="1430703638"/>
    <n v="1426815638"/>
    <b v="0"/>
    <n v="8"/>
    <b v="0"/>
    <s v="technology/web"/>
    <n v="4.3E-3"/>
    <n v="53.25"/>
    <x v="2"/>
    <d v="2015-03-20T01:40:38"/>
    <d v="2015-05-04T01:40:38"/>
    <x v="7"/>
  </r>
  <r>
    <x v="2"/>
    <x v="0"/>
    <s v="USD"/>
    <n v="1478122292"/>
    <n v="1475530292"/>
    <b v="0"/>
    <n v="2"/>
    <b v="0"/>
    <s v="technology/web"/>
    <n v="2.9999999999999997E-4"/>
    <n v="3"/>
    <x v="2"/>
    <d v="2016-10-03T21:31:32"/>
    <d v="2016-11-02T21:31:32"/>
    <x v="7"/>
  </r>
  <r>
    <x v="2"/>
    <x v="0"/>
    <s v="USD"/>
    <n v="1469980800"/>
    <n v="1466787335"/>
    <b v="0"/>
    <n v="2"/>
    <b v="0"/>
    <s v="technology/web"/>
    <n v="2.7000000000000001E-3"/>
    <n v="10"/>
    <x v="2"/>
    <d v="2016-06-24T16:55:35"/>
    <d v="2016-07-31T16:00:00"/>
    <x v="7"/>
  </r>
  <r>
    <x v="2"/>
    <x v="0"/>
    <s v="USD"/>
    <n v="1417737781"/>
    <n v="1415145781"/>
    <b v="0"/>
    <n v="7"/>
    <b v="0"/>
    <s v="technology/web"/>
    <n v="0.34"/>
    <n v="121.43"/>
    <x v="2"/>
    <d v="2014-11-05T00:03:01"/>
    <d v="2014-12-05T00:03:01"/>
    <x v="7"/>
  </r>
  <r>
    <x v="2"/>
    <x v="0"/>
    <s v="USD"/>
    <n v="1425827760"/>
    <n v="1423769402"/>
    <b v="0"/>
    <n v="2"/>
    <b v="0"/>
    <s v="technology/web"/>
    <n v="5.9999999999999995E-4"/>
    <n v="15.5"/>
    <x v="2"/>
    <d v="2015-02-12T19:30:02"/>
    <d v="2015-03-08T15:16:00"/>
    <x v="7"/>
  </r>
  <r>
    <x v="1"/>
    <x v="0"/>
    <s v="USD"/>
    <n v="1431198562"/>
    <n v="1426014562"/>
    <b v="0"/>
    <n v="1"/>
    <b v="0"/>
    <s v="technology/web"/>
    <n v="0.02"/>
    <n v="100"/>
    <x v="2"/>
    <d v="2015-03-10T19:09:22"/>
    <d v="2015-05-09T19:09:22"/>
    <x v="7"/>
  </r>
  <r>
    <x v="1"/>
    <x v="5"/>
    <s v="CAD"/>
    <n v="1419626139"/>
    <n v="1417034139"/>
    <b v="0"/>
    <n v="6"/>
    <b v="0"/>
    <s v="technology/web"/>
    <n v="1.4E-2"/>
    <n v="23.33"/>
    <x v="2"/>
    <d v="2014-11-26T20:35:39"/>
    <d v="2014-12-26T20:35:39"/>
    <x v="7"/>
  </r>
  <r>
    <x v="1"/>
    <x v="0"/>
    <s v="USD"/>
    <n v="1434654215"/>
    <n v="1432062215"/>
    <b v="0"/>
    <n v="0"/>
    <b v="0"/>
    <s v="technology/web"/>
    <n v="0"/>
    <n v="0"/>
    <x v="2"/>
    <d v="2015-05-19T19:03:35"/>
    <d v="2015-06-18T19:03:35"/>
    <x v="7"/>
  </r>
  <r>
    <x v="1"/>
    <x v="0"/>
    <s v="USD"/>
    <n v="1408029623"/>
    <n v="1405437623"/>
    <b v="0"/>
    <n v="13"/>
    <b v="0"/>
    <s v="technology/web"/>
    <n v="3.9300000000000002E-2"/>
    <n v="45.39"/>
    <x v="2"/>
    <d v="2014-07-15T15:20:23"/>
    <d v="2014-08-14T15:20:23"/>
    <x v="7"/>
  </r>
  <r>
    <x v="1"/>
    <x v="0"/>
    <s v="USD"/>
    <n v="1409187056"/>
    <n v="1406595056"/>
    <b v="0"/>
    <n v="0"/>
    <b v="0"/>
    <s v="technology/web"/>
    <n v="0"/>
    <n v="0"/>
    <x v="2"/>
    <d v="2014-07-29T00:50:56"/>
    <d v="2014-08-28T00:50:56"/>
    <x v="7"/>
  </r>
  <r>
    <x v="1"/>
    <x v="0"/>
    <s v="USD"/>
    <n v="1440318908"/>
    <n v="1436430908"/>
    <b v="0"/>
    <n v="8"/>
    <b v="0"/>
    <s v="technology/web"/>
    <n v="2.6200000000000001E-2"/>
    <n v="16.38"/>
    <x v="2"/>
    <d v="2015-07-09T08:35:08"/>
    <d v="2015-08-23T08:35:08"/>
    <x v="7"/>
  </r>
  <r>
    <x v="1"/>
    <x v="9"/>
    <s v="EUR"/>
    <n v="1432479600"/>
    <n v="1428507409"/>
    <b v="0"/>
    <n v="1"/>
    <b v="0"/>
    <s v="technology/web"/>
    <n v="2E-3"/>
    <n v="10"/>
    <x v="2"/>
    <d v="2015-04-08T15:36:49"/>
    <d v="2015-05-24T15:00:00"/>
    <x v="7"/>
  </r>
  <r>
    <x v="1"/>
    <x v="0"/>
    <s v="USD"/>
    <n v="1448225336"/>
    <n v="1445629736"/>
    <b v="0"/>
    <n v="0"/>
    <b v="0"/>
    <s v="technology/web"/>
    <n v="0"/>
    <n v="0"/>
    <x v="2"/>
    <d v="2015-10-23T19:48:56"/>
    <d v="2015-11-22T20:48:56"/>
    <x v="7"/>
  </r>
  <r>
    <x v="1"/>
    <x v="0"/>
    <s v="USD"/>
    <n v="1434405980"/>
    <n v="1431813980"/>
    <b v="0"/>
    <n v="5"/>
    <b v="0"/>
    <s v="technology/web"/>
    <n v="9.7000000000000003E-3"/>
    <n v="292.2"/>
    <x v="2"/>
    <d v="2015-05-16T22:06:20"/>
    <d v="2015-06-15T22:06:20"/>
    <x v="7"/>
  </r>
  <r>
    <x v="1"/>
    <x v="1"/>
    <s v="GBP"/>
    <n v="1448761744"/>
    <n v="1446166144"/>
    <b v="0"/>
    <n v="1"/>
    <b v="0"/>
    <s v="technology/web"/>
    <n v="6.4000000000000003E-3"/>
    <n v="5"/>
    <x v="2"/>
    <d v="2015-10-30T00:49:04"/>
    <d v="2015-11-29T01:49:04"/>
    <x v="7"/>
  </r>
  <r>
    <x v="1"/>
    <x v="0"/>
    <s v="USD"/>
    <n v="1429732586"/>
    <n v="1427140586"/>
    <b v="0"/>
    <n v="0"/>
    <b v="0"/>
    <s v="technology/web"/>
    <n v="0"/>
    <n v="0"/>
    <x v="2"/>
    <d v="2015-03-23T19:56:26"/>
    <d v="2015-04-22T19:56:26"/>
    <x v="7"/>
  </r>
  <r>
    <x v="1"/>
    <x v="6"/>
    <s v="EUR"/>
    <n v="1453210037"/>
    <n v="1448026037"/>
    <b v="0"/>
    <n v="0"/>
    <b v="0"/>
    <s v="technology/web"/>
    <n v="0"/>
    <n v="0"/>
    <x v="2"/>
    <d v="2015-11-20T13:27:17"/>
    <d v="2016-01-19T13:27:17"/>
    <x v="7"/>
  </r>
  <r>
    <x v="1"/>
    <x v="13"/>
    <s v="EUR"/>
    <n v="1472777146"/>
    <n v="1470185146"/>
    <b v="0"/>
    <n v="0"/>
    <b v="0"/>
    <s v="technology/web"/>
    <n v="0"/>
    <n v="0"/>
    <x v="2"/>
    <d v="2016-08-03T00:45:46"/>
    <d v="2016-09-02T00:45:46"/>
    <x v="7"/>
  </r>
  <r>
    <x v="1"/>
    <x v="0"/>
    <s v="USD"/>
    <n v="1443675540"/>
    <n v="1441022120"/>
    <b v="0"/>
    <n v="121"/>
    <b v="0"/>
    <s v="technology/web"/>
    <n v="0.21360000000000001"/>
    <n v="105.93"/>
    <x v="2"/>
    <d v="2015-08-31T11:55:20"/>
    <d v="2015-10-01T04:59:00"/>
    <x v="7"/>
  </r>
  <r>
    <x v="1"/>
    <x v="0"/>
    <s v="USD"/>
    <n v="1466731740"/>
    <n v="1464139740"/>
    <b v="0"/>
    <n v="0"/>
    <b v="0"/>
    <s v="technology/web"/>
    <n v="0"/>
    <n v="0"/>
    <x v="2"/>
    <d v="2016-05-25T01:29:00"/>
    <d v="2016-06-24T01:29:00"/>
    <x v="7"/>
  </r>
  <r>
    <x v="1"/>
    <x v="4"/>
    <s v="NZD"/>
    <n v="1443149759"/>
    <n v="1440557759"/>
    <b v="0"/>
    <n v="0"/>
    <b v="0"/>
    <s v="technology/web"/>
    <n v="0"/>
    <n v="0"/>
    <x v="2"/>
    <d v="2015-08-26T02:55:59"/>
    <d v="2015-09-25T02:55:59"/>
    <x v="7"/>
  </r>
  <r>
    <x v="1"/>
    <x v="6"/>
    <s v="EUR"/>
    <n v="1488013307"/>
    <n v="1485421307"/>
    <b v="0"/>
    <n v="0"/>
    <b v="0"/>
    <s v="technology/web"/>
    <n v="0"/>
    <n v="0"/>
    <x v="2"/>
    <d v="2017-01-26T09:01:47"/>
    <d v="2017-02-25T09:01:47"/>
    <x v="7"/>
  </r>
  <r>
    <x v="1"/>
    <x v="1"/>
    <s v="GBP"/>
    <n v="1431072843"/>
    <n v="1427184843"/>
    <b v="0"/>
    <n v="3"/>
    <b v="0"/>
    <s v="technology/web"/>
    <n v="0.03"/>
    <n v="20"/>
    <x v="2"/>
    <d v="2015-03-24T08:14:03"/>
    <d v="2015-05-08T08:14:03"/>
    <x v="7"/>
  </r>
  <r>
    <x v="1"/>
    <x v="0"/>
    <s v="USD"/>
    <n v="1449689203"/>
    <n v="1447097203"/>
    <b v="0"/>
    <n v="0"/>
    <b v="0"/>
    <s v="technology/web"/>
    <n v="0"/>
    <n v="0"/>
    <x v="2"/>
    <d v="2015-11-09T19:26:43"/>
    <d v="2015-12-09T19:26:43"/>
    <x v="7"/>
  </r>
  <r>
    <x v="1"/>
    <x v="0"/>
    <s v="USD"/>
    <n v="1416933390"/>
    <n v="1411745790"/>
    <b v="0"/>
    <n v="1"/>
    <b v="0"/>
    <s v="technology/web"/>
    <n v="0"/>
    <n v="1"/>
    <x v="2"/>
    <d v="2014-09-26T15:36:30"/>
    <d v="2014-11-25T16:36:30"/>
    <x v="7"/>
  </r>
  <r>
    <x v="1"/>
    <x v="5"/>
    <s v="CAD"/>
    <n v="1408986738"/>
    <n v="1405098738"/>
    <b v="0"/>
    <n v="1"/>
    <b v="0"/>
    <s v="technology/web"/>
    <n v="0.01"/>
    <n v="300"/>
    <x v="2"/>
    <d v="2014-07-11T17:12:18"/>
    <d v="2014-08-25T17:12:18"/>
    <x v="7"/>
  </r>
  <r>
    <x v="1"/>
    <x v="0"/>
    <s v="USD"/>
    <n v="1467934937"/>
    <n v="1465342937"/>
    <b v="0"/>
    <n v="3"/>
    <b v="0"/>
    <s v="technology/web"/>
    <n v="1.04E-2"/>
    <n v="87"/>
    <x v="2"/>
    <d v="2016-06-07T23:42:17"/>
    <d v="2016-07-07T23:42:17"/>
    <x v="7"/>
  </r>
  <r>
    <x v="1"/>
    <x v="0"/>
    <s v="USD"/>
    <n v="1467398138"/>
    <n v="1465670138"/>
    <b v="0"/>
    <n v="9"/>
    <b v="0"/>
    <s v="technology/web"/>
    <n v="5.6800000000000003E-2"/>
    <n v="37.89"/>
    <x v="2"/>
    <d v="2016-06-11T18:35:38"/>
    <d v="2016-07-01T18:35:38"/>
    <x v="7"/>
  </r>
  <r>
    <x v="1"/>
    <x v="2"/>
    <s v="AUD"/>
    <n v="1432771997"/>
    <n v="1430179997"/>
    <b v="0"/>
    <n v="0"/>
    <b v="0"/>
    <s v="technology/web"/>
    <n v="0"/>
    <n v="0"/>
    <x v="2"/>
    <d v="2015-04-28T00:13:17"/>
    <d v="2015-05-28T00:13:17"/>
    <x v="7"/>
  </r>
  <r>
    <x v="1"/>
    <x v="0"/>
    <s v="USD"/>
    <n v="1431647041"/>
    <n v="1429055041"/>
    <b v="0"/>
    <n v="0"/>
    <b v="0"/>
    <s v="technology/web"/>
    <n v="0"/>
    <n v="0"/>
    <x v="2"/>
    <d v="2015-04-14T23:44:01"/>
    <d v="2015-05-14T23:44:01"/>
    <x v="7"/>
  </r>
  <r>
    <x v="1"/>
    <x v="5"/>
    <s v="CAD"/>
    <n v="1490560177"/>
    <n v="1487971777"/>
    <b v="0"/>
    <n v="0"/>
    <b v="0"/>
    <s v="technology/web"/>
    <n v="0"/>
    <n v="0"/>
    <x v="2"/>
    <d v="2017-02-24T21:29:37"/>
    <d v="2017-03-26T20:29:37"/>
    <x v="7"/>
  </r>
  <r>
    <x v="1"/>
    <x v="0"/>
    <s v="USD"/>
    <n v="1439644920"/>
    <n v="1436793939"/>
    <b v="0"/>
    <n v="39"/>
    <b v="0"/>
    <s v="technology/web"/>
    <n v="0.17380000000000001"/>
    <n v="111.41"/>
    <x v="2"/>
    <d v="2015-07-13T13:25:39"/>
    <d v="2015-08-15T13:22:00"/>
    <x v="7"/>
  </r>
  <r>
    <x v="1"/>
    <x v="11"/>
    <s v="SEK"/>
    <n v="1457996400"/>
    <n v="1452842511"/>
    <b v="0"/>
    <n v="1"/>
    <b v="0"/>
    <s v="technology/web"/>
    <n v="2.0000000000000001E-4"/>
    <n v="90"/>
    <x v="2"/>
    <d v="2016-01-15T07:21:51"/>
    <d v="2016-03-14T23:00:00"/>
    <x v="7"/>
  </r>
  <r>
    <x v="1"/>
    <x v="0"/>
    <s v="USD"/>
    <n v="1405269457"/>
    <n v="1402677457"/>
    <b v="0"/>
    <n v="0"/>
    <b v="0"/>
    <s v="technology/web"/>
    <n v="0"/>
    <n v="0"/>
    <x v="2"/>
    <d v="2014-06-13T16:37:37"/>
    <d v="2014-07-13T16:37:37"/>
    <x v="7"/>
  </r>
  <r>
    <x v="1"/>
    <x v="2"/>
    <s v="AUD"/>
    <n v="1463239108"/>
    <n v="1460647108"/>
    <b v="0"/>
    <n v="3"/>
    <b v="0"/>
    <s v="technology/web"/>
    <n v="1.8E-3"/>
    <n v="116.67"/>
    <x v="2"/>
    <d v="2016-04-14T15:18:28"/>
    <d v="2016-05-14T15:18:28"/>
    <x v="7"/>
  </r>
  <r>
    <x v="1"/>
    <x v="0"/>
    <s v="USD"/>
    <n v="1441516200"/>
    <n v="1438959121"/>
    <b v="0"/>
    <n v="1"/>
    <b v="0"/>
    <s v="technology/web"/>
    <n v="8.0000000000000004E-4"/>
    <n v="10"/>
    <x v="2"/>
    <d v="2015-08-07T14:52:01"/>
    <d v="2015-09-06T05:10:00"/>
    <x v="7"/>
  </r>
  <r>
    <x v="1"/>
    <x v="5"/>
    <s v="CAD"/>
    <n v="1464460329"/>
    <n v="1461954729"/>
    <b v="0"/>
    <n v="9"/>
    <b v="0"/>
    <s v="technology/web"/>
    <n v="1.38E-2"/>
    <n v="76.67"/>
    <x v="2"/>
    <d v="2016-04-29T18:32:09"/>
    <d v="2016-05-28T18:32:09"/>
    <x v="7"/>
  </r>
  <r>
    <x v="1"/>
    <x v="9"/>
    <s v="EUR"/>
    <n v="1448470165"/>
    <n v="1445874565"/>
    <b v="0"/>
    <n v="0"/>
    <b v="0"/>
    <s v="technology/web"/>
    <n v="0"/>
    <n v="0"/>
    <x v="2"/>
    <d v="2015-10-26T15:49:25"/>
    <d v="2015-11-25T16:49:25"/>
    <x v="7"/>
  </r>
  <r>
    <x v="1"/>
    <x v="0"/>
    <s v="USD"/>
    <n v="1466204400"/>
    <n v="1463469062"/>
    <b v="0"/>
    <n v="25"/>
    <b v="0"/>
    <s v="technology/web"/>
    <n v="0.1245"/>
    <n v="49.8"/>
    <x v="2"/>
    <d v="2016-05-17T07:11:02"/>
    <d v="2016-06-17T23:00:00"/>
    <x v="7"/>
  </r>
  <r>
    <x v="1"/>
    <x v="0"/>
    <s v="USD"/>
    <n v="1424989029"/>
    <n v="1422397029"/>
    <b v="0"/>
    <n v="1"/>
    <b v="0"/>
    <s v="technology/web"/>
    <n v="2.0000000000000001E-4"/>
    <n v="1"/>
    <x v="2"/>
    <d v="2015-01-27T22:17:09"/>
    <d v="2015-02-26T22:17:09"/>
    <x v="7"/>
  </r>
  <r>
    <x v="1"/>
    <x v="0"/>
    <s v="USD"/>
    <n v="1428804762"/>
    <n v="1426212762"/>
    <b v="0"/>
    <n v="1"/>
    <b v="0"/>
    <s v="technology/web"/>
    <n v="1E-4"/>
    <n v="2"/>
    <x v="2"/>
    <d v="2015-03-13T02:12:42"/>
    <d v="2015-04-12T02:12:42"/>
    <x v="7"/>
  </r>
  <r>
    <x v="1"/>
    <x v="1"/>
    <s v="GBP"/>
    <n v="1433587620"/>
    <n v="1430996150"/>
    <b v="0"/>
    <n v="1"/>
    <b v="0"/>
    <s v="technology/web"/>
    <n v="2E-3"/>
    <n v="4"/>
    <x v="2"/>
    <d v="2015-05-07T10:55:50"/>
    <d v="2015-06-06T10:47:00"/>
    <x v="7"/>
  </r>
  <r>
    <x v="1"/>
    <x v="1"/>
    <s v="GBP"/>
    <n v="1488063840"/>
    <n v="1485558318"/>
    <b v="0"/>
    <n v="0"/>
    <b v="0"/>
    <s v="technology/web"/>
    <n v="0"/>
    <n v="0"/>
    <x v="2"/>
    <d v="2017-01-27T23:05:18"/>
    <d v="2017-02-25T23:04:00"/>
    <x v="7"/>
  </r>
  <r>
    <x v="1"/>
    <x v="12"/>
    <s v="EUR"/>
    <n v="1490447662"/>
    <n v="1485267262"/>
    <b v="0"/>
    <n v="6"/>
    <b v="0"/>
    <s v="technology/web"/>
    <n v="1E-4"/>
    <n v="3"/>
    <x v="2"/>
    <d v="2017-01-24T14:14:22"/>
    <d v="2017-03-25T13:14:22"/>
    <x v="7"/>
  </r>
  <r>
    <x v="1"/>
    <x v="0"/>
    <s v="USD"/>
    <n v="1413208795"/>
    <n v="1408024795"/>
    <b v="0"/>
    <n v="1"/>
    <b v="0"/>
    <s v="technology/web"/>
    <n v="0"/>
    <n v="1"/>
    <x v="2"/>
    <d v="2014-08-14T13:59:55"/>
    <d v="2014-10-13T13:59:55"/>
    <x v="7"/>
  </r>
  <r>
    <x v="0"/>
    <x v="6"/>
    <s v="EUR"/>
    <n v="1480028400"/>
    <n v="1478685915"/>
    <b v="0"/>
    <n v="2"/>
    <b v="1"/>
    <s v="technology/wearables"/>
    <n v="1.4429000000000001"/>
    <n v="50.5"/>
    <x v="2"/>
    <d v="2016-11-09T10:05:15"/>
    <d v="2016-11-24T23:00:00"/>
    <x v="8"/>
  </r>
  <r>
    <x v="0"/>
    <x v="0"/>
    <s v="USD"/>
    <n v="1439473248"/>
    <n v="1436881248"/>
    <b v="0"/>
    <n v="315"/>
    <b v="1"/>
    <s v="technology/wearables"/>
    <n v="1.1916"/>
    <n v="151.32"/>
    <x v="2"/>
    <d v="2015-07-14T13:40:48"/>
    <d v="2015-08-13T13:40:48"/>
    <x v="8"/>
  </r>
  <r>
    <x v="0"/>
    <x v="12"/>
    <s v="EUR"/>
    <n v="1439998674"/>
    <n v="1436888274"/>
    <b v="0"/>
    <n v="2174"/>
    <b v="1"/>
    <s v="technology/wearables"/>
    <n v="14.604900000000001"/>
    <n v="134.36000000000001"/>
    <x v="2"/>
    <d v="2015-07-14T15:37:54"/>
    <d v="2015-08-19T15:37:54"/>
    <x v="8"/>
  </r>
  <r>
    <x v="0"/>
    <x v="0"/>
    <s v="USD"/>
    <n v="1433085875"/>
    <n v="1428333875"/>
    <b v="0"/>
    <n v="152"/>
    <b v="1"/>
    <s v="technology/wearables"/>
    <n v="1.0581"/>
    <n v="174.03"/>
    <x v="2"/>
    <d v="2015-04-06T15:24:35"/>
    <d v="2015-05-31T15:24:35"/>
    <x v="8"/>
  </r>
  <r>
    <x v="0"/>
    <x v="0"/>
    <s v="USD"/>
    <n v="1414544400"/>
    <n v="1410883139"/>
    <b v="0"/>
    <n v="1021"/>
    <b v="1"/>
    <s v="technology/wearables"/>
    <n v="3.0011999999999999"/>
    <n v="73.489999999999995"/>
    <x v="2"/>
    <d v="2014-09-16T15:58:59"/>
    <d v="2014-10-29T01:00:00"/>
    <x v="8"/>
  </r>
  <r>
    <x v="0"/>
    <x v="0"/>
    <s v="USD"/>
    <n v="1470962274"/>
    <n v="1468370274"/>
    <b v="0"/>
    <n v="237"/>
    <b v="1"/>
    <s v="technology/wearables"/>
    <n v="2.7869999999999999"/>
    <n v="23.52"/>
    <x v="2"/>
    <d v="2016-07-13T00:37:54"/>
    <d v="2016-08-12T00:37:54"/>
    <x v="8"/>
  </r>
  <r>
    <x v="0"/>
    <x v="0"/>
    <s v="USD"/>
    <n v="1407788867"/>
    <n v="1405196867"/>
    <b v="0"/>
    <n v="27"/>
    <b v="1"/>
    <s v="technology/wearables"/>
    <n v="1.3188"/>
    <n v="39.07"/>
    <x v="2"/>
    <d v="2014-07-12T20:27:47"/>
    <d v="2014-08-11T20:27:47"/>
    <x v="8"/>
  </r>
  <r>
    <x v="0"/>
    <x v="5"/>
    <s v="CAD"/>
    <n v="1458235549"/>
    <n v="1455647149"/>
    <b v="0"/>
    <n v="17"/>
    <b v="1"/>
    <s v="technology/wearables"/>
    <n v="1.0705"/>
    <n v="125.94"/>
    <x v="2"/>
    <d v="2016-02-16T18:25:49"/>
    <d v="2016-03-17T17:25:49"/>
    <x v="8"/>
  </r>
  <r>
    <x v="0"/>
    <x v="0"/>
    <s v="USD"/>
    <n v="1413304708"/>
    <n v="1410280708"/>
    <b v="0"/>
    <n v="27"/>
    <b v="1"/>
    <s v="technology/wearables"/>
    <n v="1.2682"/>
    <n v="1644"/>
    <x v="2"/>
    <d v="2014-09-09T16:38:28"/>
    <d v="2014-10-14T16:38:28"/>
    <x v="8"/>
  </r>
  <r>
    <x v="0"/>
    <x v="0"/>
    <s v="USD"/>
    <n v="1410904413"/>
    <n v="1409090013"/>
    <b v="0"/>
    <n v="82"/>
    <b v="1"/>
    <s v="technology/wearables"/>
    <n v="1.3996"/>
    <n v="42.67"/>
    <x v="2"/>
    <d v="2014-08-26T21:53:33"/>
    <d v="2014-09-16T21:53:33"/>
    <x v="8"/>
  </r>
  <r>
    <x v="0"/>
    <x v="0"/>
    <s v="USD"/>
    <n v="1418953984"/>
    <n v="1413766384"/>
    <b v="0"/>
    <n v="48"/>
    <b v="1"/>
    <s v="technology/wearables"/>
    <n v="1.1240000000000001"/>
    <n v="35.130000000000003"/>
    <x v="2"/>
    <d v="2014-10-20T00:53:04"/>
    <d v="2014-12-19T01:53:04"/>
    <x v="8"/>
  </r>
  <r>
    <x v="0"/>
    <x v="0"/>
    <s v="USD"/>
    <n v="1418430311"/>
    <n v="1415838311"/>
    <b v="0"/>
    <n v="105"/>
    <b v="1"/>
    <s v="technology/wearables"/>
    <n v="1.0053000000000001"/>
    <n v="239.35"/>
    <x v="2"/>
    <d v="2014-11-13T00:25:11"/>
    <d v="2014-12-13T00:25:11"/>
    <x v="8"/>
  </r>
  <r>
    <x v="0"/>
    <x v="0"/>
    <s v="USD"/>
    <n v="1480613650"/>
    <n v="1478018050"/>
    <b v="0"/>
    <n v="28"/>
    <b v="1"/>
    <s v="technology/wearables"/>
    <n v="1.0046999999999999"/>
    <n v="107.64"/>
    <x v="2"/>
    <d v="2016-11-01T16:34:10"/>
    <d v="2016-12-01T17:34:10"/>
    <x v="8"/>
  </r>
  <r>
    <x v="0"/>
    <x v="0"/>
    <s v="USD"/>
    <n v="1440082240"/>
    <n v="1436885440"/>
    <b v="0"/>
    <n v="1107"/>
    <b v="1"/>
    <s v="technology/wearables"/>
    <n v="1.4145000000000001"/>
    <n v="95.83"/>
    <x v="2"/>
    <d v="2015-07-14T14:50:40"/>
    <d v="2015-08-20T14:50:40"/>
    <x v="8"/>
  </r>
  <r>
    <x v="0"/>
    <x v="0"/>
    <s v="USD"/>
    <n v="1436396313"/>
    <n v="1433804313"/>
    <b v="0"/>
    <n v="1013"/>
    <b v="1"/>
    <s v="technology/wearables"/>
    <n v="2.6728999999999998"/>
    <n v="31.66"/>
    <x v="2"/>
    <d v="2015-06-08T22:58:33"/>
    <d v="2015-07-08T22:58:33"/>
    <x v="8"/>
  </r>
  <r>
    <x v="0"/>
    <x v="0"/>
    <s v="USD"/>
    <n v="1426197512"/>
    <n v="1423609112"/>
    <b v="0"/>
    <n v="274"/>
    <b v="1"/>
    <s v="technology/wearables"/>
    <n v="1.4689000000000001"/>
    <n v="42.89"/>
    <x v="2"/>
    <d v="2015-02-10T22:58:32"/>
    <d v="2015-03-12T21:58:32"/>
    <x v="8"/>
  </r>
  <r>
    <x v="0"/>
    <x v="0"/>
    <s v="USD"/>
    <n v="1460917119"/>
    <n v="1455736719"/>
    <b v="0"/>
    <n v="87"/>
    <b v="1"/>
    <s v="technology/wearables"/>
    <n v="2.1356000000000002"/>
    <n v="122.74"/>
    <x v="2"/>
    <d v="2016-02-17T19:18:39"/>
    <d v="2016-04-17T18:18:39"/>
    <x v="8"/>
  </r>
  <r>
    <x v="0"/>
    <x v="0"/>
    <s v="USD"/>
    <n v="1450901872"/>
    <n v="1448309872"/>
    <b v="0"/>
    <n v="99"/>
    <b v="1"/>
    <s v="technology/wearables"/>
    <n v="1.2569999999999999"/>
    <n v="190.45"/>
    <x v="2"/>
    <d v="2015-11-23T20:17:52"/>
    <d v="2015-12-23T20:17:52"/>
    <x v="8"/>
  </r>
  <r>
    <x v="0"/>
    <x v="0"/>
    <s v="USD"/>
    <n v="1437933600"/>
    <n v="1435117889"/>
    <b v="0"/>
    <n v="276"/>
    <b v="1"/>
    <s v="technology/wearables"/>
    <n v="1.0446"/>
    <n v="109.34"/>
    <x v="2"/>
    <d v="2015-06-24T03:51:29"/>
    <d v="2015-07-26T18:00:00"/>
    <x v="8"/>
  </r>
  <r>
    <x v="0"/>
    <x v="0"/>
    <s v="USD"/>
    <n v="1440339295"/>
    <n v="1437747295"/>
    <b v="0"/>
    <n v="21"/>
    <b v="1"/>
    <s v="technology/wearables"/>
    <n v="1.0057"/>
    <n v="143.66999999999999"/>
    <x v="2"/>
    <d v="2015-07-24T14:14:55"/>
    <d v="2015-08-23T14:14:55"/>
    <x v="8"/>
  </r>
  <r>
    <x v="2"/>
    <x v="0"/>
    <s v="USD"/>
    <n v="1415558879"/>
    <n v="1412963279"/>
    <b v="0"/>
    <n v="18"/>
    <b v="0"/>
    <s v="technology/wearables"/>
    <n v="3.0599999999999999E-2"/>
    <n v="84.94"/>
    <x v="2"/>
    <d v="2014-10-10T17:47:59"/>
    <d v="2014-11-09T18:47:59"/>
    <x v="8"/>
  </r>
  <r>
    <x v="2"/>
    <x v="0"/>
    <s v="USD"/>
    <n v="1477236559"/>
    <n v="1474644559"/>
    <b v="0"/>
    <n v="9"/>
    <b v="0"/>
    <s v="technology/wearables"/>
    <n v="9.4999999999999998E-3"/>
    <n v="10.56"/>
    <x v="2"/>
    <d v="2016-09-23T15:29:19"/>
    <d v="2016-10-23T15:29:19"/>
    <x v="8"/>
  </r>
  <r>
    <x v="2"/>
    <x v="0"/>
    <s v="USD"/>
    <n v="1421404247"/>
    <n v="1418812247"/>
    <b v="0"/>
    <n v="4"/>
    <b v="0"/>
    <s v="technology/wearables"/>
    <n v="4.0000000000000001E-3"/>
    <n v="39"/>
    <x v="2"/>
    <d v="2014-12-17T10:30:47"/>
    <d v="2015-01-16T10:30:47"/>
    <x v="8"/>
  </r>
  <r>
    <x v="2"/>
    <x v="8"/>
    <s v="DKK"/>
    <n v="1437250456"/>
    <n v="1434658456"/>
    <b v="0"/>
    <n v="7"/>
    <b v="0"/>
    <s v="technology/wearables"/>
    <n v="3.5000000000000001E-3"/>
    <n v="100"/>
    <x v="2"/>
    <d v="2015-06-18T20:14:16"/>
    <d v="2015-07-18T20:14:16"/>
    <x v="8"/>
  </r>
  <r>
    <x v="2"/>
    <x v="0"/>
    <s v="USD"/>
    <n v="1428940775"/>
    <n v="1426348775"/>
    <b v="0"/>
    <n v="29"/>
    <b v="0"/>
    <s v="technology/wearables"/>
    <n v="7.5300000000000006E-2"/>
    <n v="31.17"/>
    <x v="2"/>
    <d v="2015-03-14T15:59:35"/>
    <d v="2015-04-13T15:59:35"/>
    <x v="8"/>
  </r>
  <r>
    <x v="2"/>
    <x v="0"/>
    <s v="USD"/>
    <n v="1484327061"/>
    <n v="1479143061"/>
    <b v="0"/>
    <n v="12"/>
    <b v="0"/>
    <s v="technology/wearables"/>
    <n v="0.18640000000000001"/>
    <n v="155.33000000000001"/>
    <x v="2"/>
    <d v="2016-11-14T17:04:21"/>
    <d v="2017-01-13T17:04:21"/>
    <x v="8"/>
  </r>
  <r>
    <x v="2"/>
    <x v="0"/>
    <s v="USD"/>
    <n v="1408305498"/>
    <n v="1405713498"/>
    <b v="0"/>
    <n v="4"/>
    <b v="0"/>
    <s v="technology/wearables"/>
    <n v="0"/>
    <n v="2"/>
    <x v="2"/>
    <d v="2014-07-18T19:58:18"/>
    <d v="2014-08-17T19:58:18"/>
    <x v="8"/>
  </r>
  <r>
    <x v="2"/>
    <x v="13"/>
    <s v="EUR"/>
    <n v="1477731463"/>
    <n v="1474275463"/>
    <b v="0"/>
    <n v="28"/>
    <b v="0"/>
    <s v="technology/wearables"/>
    <n v="0.1002"/>
    <n v="178.93"/>
    <x v="2"/>
    <d v="2016-09-19T08:57:43"/>
    <d v="2016-10-29T08:57:43"/>
    <x v="8"/>
  </r>
  <r>
    <x v="2"/>
    <x v="0"/>
    <s v="USD"/>
    <n v="1431374222"/>
    <n v="1427486222"/>
    <b v="0"/>
    <n v="25"/>
    <b v="0"/>
    <s v="technology/wearables"/>
    <n v="4.5600000000000002E-2"/>
    <n v="27.36"/>
    <x v="2"/>
    <d v="2015-03-27T19:57:02"/>
    <d v="2015-05-11T19:57:02"/>
    <x v="8"/>
  </r>
  <r>
    <x v="2"/>
    <x v="11"/>
    <s v="SEK"/>
    <n v="1467817258"/>
    <n v="1465225258"/>
    <b v="0"/>
    <n v="28"/>
    <b v="0"/>
    <s v="technology/wearables"/>
    <n v="0.21510000000000001"/>
    <n v="1536.25"/>
    <x v="2"/>
    <d v="2016-06-06T15:00:58"/>
    <d v="2016-07-06T15:00:58"/>
    <x v="8"/>
  </r>
  <r>
    <x v="2"/>
    <x v="13"/>
    <s v="EUR"/>
    <n v="1466323800"/>
    <n v="1463418120"/>
    <b v="0"/>
    <n v="310"/>
    <b v="0"/>
    <s v="technology/wearables"/>
    <n v="0.2928"/>
    <n v="85"/>
    <x v="2"/>
    <d v="2016-05-16T17:02:00"/>
    <d v="2016-06-19T08:10:00"/>
    <x v="8"/>
  </r>
  <r>
    <x v="2"/>
    <x v="0"/>
    <s v="USD"/>
    <n v="1421208000"/>
    <n v="1418315852"/>
    <b v="0"/>
    <n v="15"/>
    <b v="0"/>
    <s v="technology/wearables"/>
    <n v="0.39429999999999998"/>
    <n v="788.53"/>
    <x v="2"/>
    <d v="2014-12-11T16:37:32"/>
    <d v="2015-01-14T04:00:00"/>
    <x v="8"/>
  </r>
  <r>
    <x v="2"/>
    <x v="0"/>
    <s v="USD"/>
    <n v="1420088340"/>
    <n v="1417410964"/>
    <b v="0"/>
    <n v="215"/>
    <b v="0"/>
    <s v="technology/wearables"/>
    <n v="0.21629999999999999"/>
    <n v="50.3"/>
    <x v="2"/>
    <d v="2014-12-01T05:16:04"/>
    <d v="2015-01-01T04:59:00"/>
    <x v="8"/>
  </r>
  <r>
    <x v="2"/>
    <x v="0"/>
    <s v="USD"/>
    <n v="1409602217"/>
    <n v="1405714217"/>
    <b v="0"/>
    <n v="3"/>
    <b v="0"/>
    <s v="technology/wearables"/>
    <n v="2.0999999999999999E-3"/>
    <n v="68.33"/>
    <x v="2"/>
    <d v="2014-07-18T20:10:17"/>
    <d v="2014-09-01T20:10:17"/>
    <x v="8"/>
  </r>
  <r>
    <x v="2"/>
    <x v="0"/>
    <s v="USD"/>
    <n v="1407811627"/>
    <n v="1402627627"/>
    <b v="0"/>
    <n v="2"/>
    <b v="0"/>
    <s v="technology/wearables"/>
    <n v="2.9999999999999997E-4"/>
    <n v="7.5"/>
    <x v="2"/>
    <d v="2014-06-13T02:47:07"/>
    <d v="2014-08-12T02:47:07"/>
    <x v="8"/>
  </r>
  <r>
    <x v="2"/>
    <x v="0"/>
    <s v="USD"/>
    <n v="1420095540"/>
    <n v="1417558804"/>
    <b v="0"/>
    <n v="26"/>
    <b v="0"/>
    <s v="technology/wearables"/>
    <n v="0.14849999999999999"/>
    <n v="34.270000000000003"/>
    <x v="2"/>
    <d v="2014-12-02T22:20:04"/>
    <d v="2015-01-01T06:59:00"/>
    <x v="8"/>
  </r>
  <r>
    <x v="2"/>
    <x v="5"/>
    <s v="CAD"/>
    <n v="1423333581"/>
    <n v="1420741581"/>
    <b v="0"/>
    <n v="24"/>
    <b v="0"/>
    <s v="technology/wearables"/>
    <n v="1.47E-2"/>
    <n v="61.29"/>
    <x v="2"/>
    <d v="2015-01-08T18:26:21"/>
    <d v="2015-02-07T18:26:21"/>
    <x v="8"/>
  </r>
  <r>
    <x v="2"/>
    <x v="13"/>
    <s v="EUR"/>
    <n v="1467106895"/>
    <n v="1463218895"/>
    <b v="0"/>
    <n v="96"/>
    <b v="0"/>
    <s v="technology/wearables"/>
    <n v="0.25580000000000003"/>
    <n v="133.25"/>
    <x v="2"/>
    <d v="2016-05-14T09:41:35"/>
    <d v="2016-06-28T09:41:35"/>
    <x v="8"/>
  </r>
  <r>
    <x v="2"/>
    <x v="0"/>
    <s v="USD"/>
    <n v="1463821338"/>
    <n v="1461229338"/>
    <b v="0"/>
    <n v="17"/>
    <b v="0"/>
    <s v="technology/wearables"/>
    <n v="3.8199999999999998E-2"/>
    <n v="65.180000000000007"/>
    <x v="2"/>
    <d v="2016-04-21T09:02:18"/>
    <d v="2016-05-21T09:02:18"/>
    <x v="8"/>
  </r>
  <r>
    <x v="2"/>
    <x v="0"/>
    <s v="USD"/>
    <n v="1472920909"/>
    <n v="1467736909"/>
    <b v="0"/>
    <n v="94"/>
    <b v="0"/>
    <s v="technology/wearables"/>
    <n v="0.15490000000000001"/>
    <n v="93.9"/>
    <x v="2"/>
    <d v="2016-07-05T16:41:49"/>
    <d v="2016-09-03T16:41:49"/>
    <x v="8"/>
  </r>
  <r>
    <x v="2"/>
    <x v="0"/>
    <s v="USD"/>
    <n v="1410955331"/>
    <n v="1407931331"/>
    <b v="0"/>
    <n v="129"/>
    <b v="0"/>
    <s v="technology/wearables"/>
    <n v="0.2591"/>
    <n v="150.65"/>
    <x v="2"/>
    <d v="2014-08-13T12:02:11"/>
    <d v="2014-09-17T12:02:11"/>
    <x v="8"/>
  </r>
  <r>
    <x v="2"/>
    <x v="0"/>
    <s v="USD"/>
    <n v="1477509604"/>
    <n v="1474917604"/>
    <b v="0"/>
    <n v="1"/>
    <b v="0"/>
    <s v="technology/wearables"/>
    <n v="4.0000000000000002E-4"/>
    <n v="1"/>
    <x v="2"/>
    <d v="2016-09-26T19:20:04"/>
    <d v="2016-10-26T19:20:04"/>
    <x v="8"/>
  </r>
  <r>
    <x v="2"/>
    <x v="0"/>
    <s v="USD"/>
    <n v="1489512122"/>
    <n v="1486923722"/>
    <b v="0"/>
    <n v="4"/>
    <b v="0"/>
    <s v="technology/wearables"/>
    <n v="1.1000000000000001E-3"/>
    <n v="13.25"/>
    <x v="2"/>
    <d v="2017-02-12T18:22:02"/>
    <d v="2017-03-14T17:22:02"/>
    <x v="8"/>
  </r>
  <r>
    <x v="2"/>
    <x v="0"/>
    <s v="USD"/>
    <n v="1477949764"/>
    <n v="1474493764"/>
    <b v="0"/>
    <n v="3"/>
    <b v="0"/>
    <s v="technology/wearables"/>
    <n v="8.5000000000000006E-3"/>
    <n v="99.33"/>
    <x v="2"/>
    <d v="2016-09-21T21:36:04"/>
    <d v="2016-10-31T21:36:04"/>
    <x v="8"/>
  </r>
  <r>
    <x v="2"/>
    <x v="0"/>
    <s v="USD"/>
    <n v="1406257200"/>
    <n v="1403176891"/>
    <b v="0"/>
    <n v="135"/>
    <b v="0"/>
    <s v="technology/wearables"/>
    <n v="7.4800000000000005E-2"/>
    <n v="177.39"/>
    <x v="2"/>
    <d v="2014-06-19T11:21:31"/>
    <d v="2014-07-25T03:00:00"/>
    <x v="8"/>
  </r>
  <r>
    <x v="2"/>
    <x v="0"/>
    <s v="USD"/>
    <n v="1421095672"/>
    <n v="1417207672"/>
    <b v="0"/>
    <n v="10"/>
    <b v="0"/>
    <s v="technology/wearables"/>
    <n v="0.27650000000000002"/>
    <n v="55.3"/>
    <x v="2"/>
    <d v="2014-11-28T20:47:52"/>
    <d v="2015-01-12T20:47:52"/>
    <x v="8"/>
  </r>
  <r>
    <x v="2"/>
    <x v="13"/>
    <s v="EUR"/>
    <n v="1438618170"/>
    <n v="1436026170"/>
    <b v="0"/>
    <n v="0"/>
    <b v="0"/>
    <s v="technology/wearables"/>
    <n v="0"/>
    <n v="0"/>
    <x v="2"/>
    <d v="2015-07-04T16:09:30"/>
    <d v="2015-08-03T16:09:30"/>
    <x v="8"/>
  </r>
  <r>
    <x v="2"/>
    <x v="14"/>
    <s v="MXN"/>
    <n v="1486317653"/>
    <n v="1481133653"/>
    <b v="0"/>
    <n v="6"/>
    <b v="0"/>
    <s v="technology/wearables"/>
    <n v="3.5499999999999997E-2"/>
    <n v="591.66999999999996"/>
    <x v="2"/>
    <d v="2016-12-07T18:00:53"/>
    <d v="2017-02-05T18:00:53"/>
    <x v="8"/>
  </r>
  <r>
    <x v="2"/>
    <x v="0"/>
    <s v="USD"/>
    <n v="1444876253"/>
    <n v="1442284253"/>
    <b v="0"/>
    <n v="36"/>
    <b v="0"/>
    <s v="technology/wearables"/>
    <n v="0.72989999999999999"/>
    <n v="405.5"/>
    <x v="2"/>
    <d v="2015-09-15T02:30:53"/>
    <d v="2015-10-15T02:30:53"/>
    <x v="8"/>
  </r>
  <r>
    <x v="2"/>
    <x v="0"/>
    <s v="USD"/>
    <n v="1481173140"/>
    <n v="1478016097"/>
    <b v="0"/>
    <n v="336"/>
    <b v="0"/>
    <s v="technology/wearables"/>
    <n v="0.57650000000000001"/>
    <n v="343.15"/>
    <x v="2"/>
    <d v="2016-11-01T16:01:37"/>
    <d v="2016-12-08T04:59:00"/>
    <x v="8"/>
  </r>
  <r>
    <x v="2"/>
    <x v="0"/>
    <s v="USD"/>
    <n v="1473400800"/>
    <n v="1469718841"/>
    <b v="0"/>
    <n v="34"/>
    <b v="0"/>
    <s v="technology/wearables"/>
    <n v="0.1234"/>
    <n v="72.59"/>
    <x v="2"/>
    <d v="2016-07-28T15:14:01"/>
    <d v="2016-09-09T06:00:00"/>
    <x v="8"/>
  </r>
  <r>
    <x v="2"/>
    <x v="0"/>
    <s v="USD"/>
    <n v="1435711246"/>
    <n v="1433292046"/>
    <b v="0"/>
    <n v="10"/>
    <b v="0"/>
    <s v="technology/wearables"/>
    <n v="5.1999999999999998E-3"/>
    <n v="26"/>
    <x v="2"/>
    <d v="2015-06-03T00:40:46"/>
    <d v="2015-07-01T00:40:46"/>
    <x v="8"/>
  </r>
  <r>
    <x v="2"/>
    <x v="1"/>
    <s v="GBP"/>
    <n v="1482397263"/>
    <n v="1479805263"/>
    <b v="0"/>
    <n v="201"/>
    <b v="0"/>
    <s v="technology/wearables"/>
    <n v="6.5299999999999997E-2"/>
    <n v="6.5"/>
    <x v="2"/>
    <d v="2016-11-22T09:01:03"/>
    <d v="2016-12-22T09:01:03"/>
    <x v="8"/>
  </r>
  <r>
    <x v="2"/>
    <x v="0"/>
    <s v="USD"/>
    <n v="1430421827"/>
    <n v="1427829827"/>
    <b v="0"/>
    <n v="296"/>
    <b v="0"/>
    <s v="technology/wearables"/>
    <n v="0.35339999999999999"/>
    <n v="119.39"/>
    <x v="2"/>
    <d v="2015-03-31T19:23:47"/>
    <d v="2015-04-30T19:23:47"/>
    <x v="8"/>
  </r>
  <r>
    <x v="2"/>
    <x v="0"/>
    <s v="USD"/>
    <n v="1485964559"/>
    <n v="1483372559"/>
    <b v="0"/>
    <n v="7"/>
    <b v="0"/>
    <s v="technology/wearables"/>
    <n v="3.8999999999999998E-3"/>
    <n v="84.29"/>
    <x v="2"/>
    <d v="2017-01-02T15:55:59"/>
    <d v="2017-02-01T15:55:59"/>
    <x v="8"/>
  </r>
  <r>
    <x v="2"/>
    <x v="0"/>
    <s v="USD"/>
    <n v="1414758620"/>
    <n v="1412166620"/>
    <b v="0"/>
    <n v="7"/>
    <b v="0"/>
    <s v="technology/wearables"/>
    <n v="1.06E-2"/>
    <n v="90.86"/>
    <x v="2"/>
    <d v="2014-10-01T12:30:20"/>
    <d v="2014-10-31T12:30:20"/>
    <x v="8"/>
  </r>
  <r>
    <x v="2"/>
    <x v="9"/>
    <s v="EUR"/>
    <n v="1406326502"/>
    <n v="1403734502"/>
    <b v="0"/>
    <n v="1"/>
    <b v="0"/>
    <s v="technology/wearables"/>
    <n v="0"/>
    <n v="1"/>
    <x v="2"/>
    <d v="2014-06-25T22:15:02"/>
    <d v="2014-07-25T22:15:02"/>
    <x v="8"/>
  </r>
  <r>
    <x v="2"/>
    <x v="12"/>
    <s v="EUR"/>
    <n v="1454502789"/>
    <n v="1453206789"/>
    <b v="0"/>
    <n v="114"/>
    <b v="0"/>
    <s v="technology/wearables"/>
    <n v="0.46379999999999999"/>
    <n v="20.34"/>
    <x v="2"/>
    <d v="2016-01-19T12:33:09"/>
    <d v="2016-02-03T12:33:09"/>
    <x v="8"/>
  </r>
  <r>
    <x v="2"/>
    <x v="0"/>
    <s v="USD"/>
    <n v="1411005600"/>
    <n v="1408141245"/>
    <b v="0"/>
    <n v="29"/>
    <b v="0"/>
    <s v="technology/wearables"/>
    <n v="0.15390000000000001"/>
    <n v="530.69000000000005"/>
    <x v="2"/>
    <d v="2014-08-15T22:20:45"/>
    <d v="2014-09-18T02:00:00"/>
    <x v="8"/>
  </r>
  <r>
    <x v="2"/>
    <x v="0"/>
    <s v="USD"/>
    <n v="1385136000"/>
    <n v="1381923548"/>
    <b v="0"/>
    <n v="890"/>
    <b v="0"/>
    <s v="technology/wearables"/>
    <n v="0.82420000000000004"/>
    <n v="120.39"/>
    <x v="2"/>
    <d v="2013-10-16T11:39:08"/>
    <d v="2013-11-22T16:00:00"/>
    <x v="8"/>
  </r>
  <r>
    <x v="2"/>
    <x v="3"/>
    <s v="EUR"/>
    <n v="1484065881"/>
    <n v="1481473881"/>
    <b v="0"/>
    <n v="31"/>
    <b v="0"/>
    <s v="technology/wearables"/>
    <n v="2.69E-2"/>
    <n v="13"/>
    <x v="2"/>
    <d v="2016-12-11T16:31:21"/>
    <d v="2017-01-10T16:31:21"/>
    <x v="8"/>
  </r>
  <r>
    <x v="2"/>
    <x v="1"/>
    <s v="GBP"/>
    <n v="1406130880"/>
    <n v="1403538880"/>
    <b v="0"/>
    <n v="21"/>
    <b v="0"/>
    <s v="technology/wearables"/>
    <n v="0.26600000000000001"/>
    <n v="291.33"/>
    <x v="2"/>
    <d v="2014-06-23T15:54:40"/>
    <d v="2014-07-23T15:54:40"/>
    <x v="8"/>
  </r>
  <r>
    <x v="2"/>
    <x v="0"/>
    <s v="USD"/>
    <n v="1480011987"/>
    <n v="1477416387"/>
    <b v="0"/>
    <n v="37"/>
    <b v="0"/>
    <s v="technology/wearables"/>
    <n v="0.30809999999999998"/>
    <n v="124.92"/>
    <x v="2"/>
    <d v="2016-10-25T17:26:27"/>
    <d v="2016-11-24T18:26:27"/>
    <x v="8"/>
  </r>
  <r>
    <x v="2"/>
    <x v="0"/>
    <s v="USD"/>
    <n v="1485905520"/>
    <n v="1481150949"/>
    <b v="0"/>
    <n v="7"/>
    <b v="0"/>
    <s v="technology/wearables"/>
    <n v="5.5800000000000002E-2"/>
    <n v="119.57"/>
    <x v="2"/>
    <d v="2016-12-07T22:49:09"/>
    <d v="2017-01-31T23:32:00"/>
    <x v="8"/>
  </r>
  <r>
    <x v="2"/>
    <x v="5"/>
    <s v="CAD"/>
    <n v="1487565468"/>
    <n v="1482381468"/>
    <b v="0"/>
    <n v="4"/>
    <b v="0"/>
    <s v="technology/wearables"/>
    <n v="8.6999999999999994E-3"/>
    <n v="120.25"/>
    <x v="2"/>
    <d v="2016-12-22T04:37:48"/>
    <d v="2017-02-20T04:37:48"/>
    <x v="8"/>
  </r>
  <r>
    <x v="2"/>
    <x v="9"/>
    <s v="EUR"/>
    <n v="1484999278"/>
    <n v="1482407278"/>
    <b v="0"/>
    <n v="5"/>
    <b v="0"/>
    <s v="technology/wearables"/>
    <n v="9.7999999999999997E-3"/>
    <n v="195.4"/>
    <x v="2"/>
    <d v="2016-12-22T11:47:58"/>
    <d v="2017-01-21T11:47:58"/>
    <x v="8"/>
  </r>
  <r>
    <x v="2"/>
    <x v="3"/>
    <s v="EUR"/>
    <n v="1481740740"/>
    <n v="1478130783"/>
    <b v="0"/>
    <n v="0"/>
    <b v="0"/>
    <s v="technology/wearables"/>
    <n v="0"/>
    <n v="0"/>
    <x v="2"/>
    <d v="2016-11-02T23:53:03"/>
    <d v="2016-12-14T18:39:00"/>
    <x v="8"/>
  </r>
  <r>
    <x v="2"/>
    <x v="1"/>
    <s v="GBP"/>
    <n v="1483286127"/>
    <n v="1479830127"/>
    <b v="0"/>
    <n v="456"/>
    <b v="0"/>
    <s v="technology/wearables"/>
    <n v="0.7893"/>
    <n v="117.7"/>
    <x v="2"/>
    <d v="2016-11-22T15:55:27"/>
    <d v="2017-01-01T15:55:27"/>
    <x v="8"/>
  </r>
  <r>
    <x v="2"/>
    <x v="1"/>
    <s v="GBP"/>
    <n v="1410616600"/>
    <n v="1405432600"/>
    <b v="0"/>
    <n v="369"/>
    <b v="0"/>
    <s v="technology/wearables"/>
    <n v="0.22090000000000001"/>
    <n v="23.95"/>
    <x v="2"/>
    <d v="2014-07-15T13:56:40"/>
    <d v="2014-09-13T13:56:40"/>
    <x v="8"/>
  </r>
  <r>
    <x v="2"/>
    <x v="0"/>
    <s v="USD"/>
    <n v="1417741159"/>
    <n v="1415149159"/>
    <b v="0"/>
    <n v="2"/>
    <b v="0"/>
    <s v="technology/wearables"/>
    <n v="4.1000000000000003E-3"/>
    <n v="30.5"/>
    <x v="2"/>
    <d v="2014-11-05T00:59:19"/>
    <d v="2014-12-05T00:59:19"/>
    <x v="8"/>
  </r>
  <r>
    <x v="2"/>
    <x v="5"/>
    <s v="CAD"/>
    <n v="1408495440"/>
    <n v="1405640302"/>
    <b v="0"/>
    <n v="0"/>
    <b v="0"/>
    <s v="technology/wearables"/>
    <n v="0"/>
    <n v="0"/>
    <x v="2"/>
    <d v="2014-07-17T23:38:22"/>
    <d v="2014-08-20T00:44:00"/>
    <x v="8"/>
  </r>
  <r>
    <x v="2"/>
    <x v="9"/>
    <s v="EUR"/>
    <n v="1481716868"/>
    <n v="1478257268"/>
    <b v="0"/>
    <n v="338"/>
    <b v="0"/>
    <s v="technology/wearables"/>
    <n v="0.33789999999999998"/>
    <n v="99.97"/>
    <x v="2"/>
    <d v="2016-11-04T11:01:08"/>
    <d v="2016-12-14T12:01:08"/>
    <x v="8"/>
  </r>
  <r>
    <x v="2"/>
    <x v="0"/>
    <s v="USD"/>
    <n v="1455466832"/>
    <n v="1452874832"/>
    <b v="0"/>
    <n v="4"/>
    <b v="0"/>
    <s v="technology/wearables"/>
    <n v="2.2000000000000001E-3"/>
    <n v="26.25"/>
    <x v="2"/>
    <d v="2016-01-15T16:20:32"/>
    <d v="2016-02-14T16:20:32"/>
    <x v="8"/>
  </r>
  <r>
    <x v="2"/>
    <x v="13"/>
    <s v="EUR"/>
    <n v="1465130532"/>
    <n v="1462538532"/>
    <b v="0"/>
    <n v="1"/>
    <b v="0"/>
    <s v="technology/wearables"/>
    <n v="8.0000000000000002E-3"/>
    <n v="199"/>
    <x v="2"/>
    <d v="2016-05-06T12:42:12"/>
    <d v="2016-06-05T12:42:12"/>
    <x v="8"/>
  </r>
  <r>
    <x v="2"/>
    <x v="0"/>
    <s v="USD"/>
    <n v="1488308082"/>
    <n v="1483124082"/>
    <b v="0"/>
    <n v="28"/>
    <b v="0"/>
    <s v="technology/wearables"/>
    <n v="0.14990000000000001"/>
    <n v="80.319999999999993"/>
    <x v="2"/>
    <d v="2016-12-30T18:54:42"/>
    <d v="2017-02-28T18:54:42"/>
    <x v="8"/>
  </r>
  <r>
    <x v="2"/>
    <x v="0"/>
    <s v="USD"/>
    <n v="1446693040"/>
    <n v="1443233440"/>
    <b v="0"/>
    <n v="12"/>
    <b v="0"/>
    <s v="technology/wearables"/>
    <n v="5.0500000000000003E-2"/>
    <n v="115.75"/>
    <x v="2"/>
    <d v="2015-09-26T02:10:40"/>
    <d v="2015-11-05T03:10:40"/>
    <x v="8"/>
  </r>
  <r>
    <x v="2"/>
    <x v="0"/>
    <s v="USD"/>
    <n v="1417392000"/>
    <n v="1414511307"/>
    <b v="0"/>
    <n v="16"/>
    <b v="0"/>
    <s v="technology/wearables"/>
    <n v="0.1021"/>
    <n v="44.69"/>
    <x v="2"/>
    <d v="2014-10-28T15:48:27"/>
    <d v="2014-12-01T00:00:00"/>
    <x v="8"/>
  </r>
  <r>
    <x v="2"/>
    <x v="0"/>
    <s v="USD"/>
    <n v="1409949002"/>
    <n v="1407357002"/>
    <b v="0"/>
    <n v="4"/>
    <b v="0"/>
    <s v="technology/wearables"/>
    <n v="3.0999999999999999E-3"/>
    <n v="76.25"/>
    <x v="2"/>
    <d v="2014-08-06T20:30:02"/>
    <d v="2014-09-05T20:30:02"/>
    <x v="8"/>
  </r>
  <r>
    <x v="2"/>
    <x v="0"/>
    <s v="USD"/>
    <n v="1487397540"/>
    <n v="1484684247"/>
    <b v="0"/>
    <n v="4"/>
    <b v="0"/>
    <s v="technology/wearables"/>
    <n v="7.4999999999999997E-3"/>
    <n v="22.5"/>
    <x v="2"/>
    <d v="2017-01-17T20:17:27"/>
    <d v="2017-02-18T05:59:00"/>
    <x v="8"/>
  </r>
  <r>
    <x v="2"/>
    <x v="0"/>
    <s v="USD"/>
    <n v="1456189076"/>
    <n v="1454979476"/>
    <b v="0"/>
    <n v="10"/>
    <b v="0"/>
    <s v="technology/wearables"/>
    <n v="1.29E-2"/>
    <n v="19.399999999999999"/>
    <x v="2"/>
    <d v="2016-02-09T00:57:56"/>
    <d v="2016-02-23T00:57:56"/>
    <x v="8"/>
  </r>
  <r>
    <x v="0"/>
    <x v="0"/>
    <s v="USD"/>
    <n v="1327851291"/>
    <n v="1325432091"/>
    <b v="0"/>
    <n v="41"/>
    <b v="1"/>
    <s v="publishing/nonfiction"/>
    <n v="1.4395"/>
    <n v="66.709999999999994"/>
    <x v="3"/>
    <d v="2012-01-01T15:34:51"/>
    <d v="2012-01-29T15:34:51"/>
    <x v="9"/>
  </r>
  <r>
    <x v="0"/>
    <x v="0"/>
    <s v="USD"/>
    <n v="1406900607"/>
    <n v="1403012607"/>
    <b v="0"/>
    <n v="119"/>
    <b v="1"/>
    <s v="publishing/nonfiction"/>
    <n v="1.2211000000000001"/>
    <n v="84.14"/>
    <x v="3"/>
    <d v="2014-06-17T13:43:27"/>
    <d v="2014-08-01T13:43:27"/>
    <x v="9"/>
  </r>
  <r>
    <x v="0"/>
    <x v="0"/>
    <s v="USD"/>
    <n v="1333909178"/>
    <n v="1331320778"/>
    <b v="0"/>
    <n v="153"/>
    <b v="1"/>
    <s v="publishing/nonfiction"/>
    <n v="1.3202"/>
    <n v="215.73"/>
    <x v="3"/>
    <d v="2012-03-09T19:19:38"/>
    <d v="2012-04-08T18:19:38"/>
    <x v="9"/>
  </r>
  <r>
    <x v="0"/>
    <x v="0"/>
    <s v="USD"/>
    <n v="1438228740"/>
    <n v="1435606549"/>
    <b v="0"/>
    <n v="100"/>
    <b v="1"/>
    <s v="publishing/nonfiction"/>
    <n v="1.0938000000000001"/>
    <n v="54.69"/>
    <x v="3"/>
    <d v="2015-06-29T19:35:49"/>
    <d v="2015-07-30T03:59:00"/>
    <x v="9"/>
  </r>
  <r>
    <x v="0"/>
    <x v="0"/>
    <s v="USD"/>
    <n v="1309447163"/>
    <n v="1306855163"/>
    <b v="0"/>
    <n v="143"/>
    <b v="1"/>
    <s v="publishing/nonfiction"/>
    <n v="1.0547"/>
    <n v="51.63"/>
    <x v="3"/>
    <d v="2011-05-31T15:19:23"/>
    <d v="2011-06-30T15:19:23"/>
    <x v="9"/>
  </r>
  <r>
    <x v="0"/>
    <x v="0"/>
    <s v="USD"/>
    <n v="1450018912"/>
    <n v="1447426912"/>
    <b v="0"/>
    <n v="140"/>
    <b v="1"/>
    <s v="publishing/nonfiction"/>
    <n v="1.0035000000000001"/>
    <n v="143.36000000000001"/>
    <x v="3"/>
    <d v="2015-11-13T15:01:52"/>
    <d v="2015-12-13T15:01:52"/>
    <x v="9"/>
  </r>
  <r>
    <x v="0"/>
    <x v="0"/>
    <s v="USD"/>
    <n v="1365728487"/>
    <n v="1363136487"/>
    <b v="0"/>
    <n v="35"/>
    <b v="1"/>
    <s v="publishing/nonfiction"/>
    <n v="1.014"/>
    <n v="72.430000000000007"/>
    <x v="3"/>
    <d v="2013-03-13T01:01:27"/>
    <d v="2013-04-12T01:01:27"/>
    <x v="9"/>
  </r>
  <r>
    <x v="0"/>
    <x v="0"/>
    <s v="USD"/>
    <n v="1358198400"/>
    <n v="1354580949"/>
    <b v="0"/>
    <n v="149"/>
    <b v="1"/>
    <s v="publishing/nonfiction"/>
    <n v="1.5550999999999999"/>
    <n v="36.53"/>
    <x v="3"/>
    <d v="2012-12-04T00:29:09"/>
    <d v="2013-01-14T21:20:00"/>
    <x v="9"/>
  </r>
  <r>
    <x v="0"/>
    <x v="0"/>
    <s v="USD"/>
    <n v="1313957157"/>
    <n v="1310069157"/>
    <b v="0"/>
    <n v="130"/>
    <b v="1"/>
    <s v="publishing/nonfiction"/>
    <n v="1.0557000000000001"/>
    <n v="60.9"/>
    <x v="3"/>
    <d v="2011-07-07T20:05:57"/>
    <d v="2011-08-21T20:05:57"/>
    <x v="9"/>
  </r>
  <r>
    <x v="0"/>
    <x v="0"/>
    <s v="USD"/>
    <n v="1348028861"/>
    <n v="1342844861"/>
    <b v="0"/>
    <n v="120"/>
    <b v="1"/>
    <s v="publishing/nonfiction"/>
    <n v="1.3065"/>
    <n v="43.55"/>
    <x v="3"/>
    <d v="2012-07-21T04:27:41"/>
    <d v="2012-09-19T04:27:41"/>
    <x v="9"/>
  </r>
  <r>
    <x v="0"/>
    <x v="0"/>
    <s v="USD"/>
    <n v="1323280391"/>
    <n v="1320688391"/>
    <b v="0"/>
    <n v="265"/>
    <b v="1"/>
    <s v="publishing/nonfiction"/>
    <n v="1.3219000000000001"/>
    <n v="99.77"/>
    <x v="3"/>
    <d v="2011-11-07T17:53:11"/>
    <d v="2011-12-07T17:53:11"/>
    <x v="9"/>
  </r>
  <r>
    <x v="0"/>
    <x v="0"/>
    <s v="USD"/>
    <n v="1327212000"/>
    <n v="1322852747"/>
    <b v="0"/>
    <n v="71"/>
    <b v="1"/>
    <s v="publishing/nonfiction"/>
    <n v="1.26"/>
    <n v="88.73"/>
    <x v="3"/>
    <d v="2011-12-02T19:05:47"/>
    <d v="2012-01-22T06:00:00"/>
    <x v="9"/>
  </r>
  <r>
    <x v="0"/>
    <x v="1"/>
    <s v="GBP"/>
    <n v="1380449461"/>
    <n v="1375265461"/>
    <b v="0"/>
    <n v="13"/>
    <b v="1"/>
    <s v="publishing/nonfiction"/>
    <n v="1.6"/>
    <n v="4.92"/>
    <x v="3"/>
    <d v="2013-07-31T10:11:01"/>
    <d v="2013-09-29T10:11:01"/>
    <x v="9"/>
  </r>
  <r>
    <x v="0"/>
    <x v="1"/>
    <s v="GBP"/>
    <n v="1387533892"/>
    <n v="1384941892"/>
    <b v="0"/>
    <n v="169"/>
    <b v="1"/>
    <s v="publishing/nonfiction"/>
    <n v="1.2048000000000001"/>
    <n v="17.82"/>
    <x v="3"/>
    <d v="2013-11-20T10:04:52"/>
    <d v="2013-12-20T10:04:52"/>
    <x v="9"/>
  </r>
  <r>
    <x v="0"/>
    <x v="5"/>
    <s v="CAD"/>
    <n v="1431147600"/>
    <n v="1428465420"/>
    <b v="0"/>
    <n v="57"/>
    <b v="1"/>
    <s v="publishing/nonfiction"/>
    <n v="1.2553000000000001"/>
    <n v="187.19"/>
    <x v="3"/>
    <d v="2015-04-08T03:57:00"/>
    <d v="2015-05-09T05:00:00"/>
    <x v="9"/>
  </r>
  <r>
    <x v="0"/>
    <x v="0"/>
    <s v="USD"/>
    <n v="1417653540"/>
    <n v="1414975346"/>
    <b v="0"/>
    <n v="229"/>
    <b v="1"/>
    <s v="publishing/nonfiction"/>
    <n v="1.1440999999999999"/>
    <n v="234.81"/>
    <x v="3"/>
    <d v="2014-11-03T00:42:26"/>
    <d v="2014-12-04T00:39:00"/>
    <x v="9"/>
  </r>
  <r>
    <x v="0"/>
    <x v="0"/>
    <s v="USD"/>
    <n v="1385009940"/>
    <n v="1383327440"/>
    <b v="0"/>
    <n v="108"/>
    <b v="1"/>
    <s v="publishing/nonfiction"/>
    <n v="3.1514000000000002"/>
    <n v="105.05"/>
    <x v="3"/>
    <d v="2013-11-01T17:37:20"/>
    <d v="2013-11-21T04:59:00"/>
    <x v="9"/>
  </r>
  <r>
    <x v="0"/>
    <x v="0"/>
    <s v="USD"/>
    <n v="1392408000"/>
    <n v="1390890987"/>
    <b v="0"/>
    <n v="108"/>
    <b v="1"/>
    <s v="publishing/nonfiction"/>
    <n v="1.224"/>
    <n v="56.67"/>
    <x v="3"/>
    <d v="2014-01-28T06:36:27"/>
    <d v="2014-02-14T20:00:00"/>
    <x v="9"/>
  </r>
  <r>
    <x v="0"/>
    <x v="0"/>
    <s v="USD"/>
    <n v="1417409940"/>
    <n v="1414765794"/>
    <b v="0"/>
    <n v="41"/>
    <b v="1"/>
    <s v="publishing/nonfiction"/>
    <n v="1.0672999999999999"/>
    <n v="39.049999999999997"/>
    <x v="3"/>
    <d v="2014-10-31T14:29:54"/>
    <d v="2014-12-01T04:59:00"/>
    <x v="9"/>
  </r>
  <r>
    <x v="0"/>
    <x v="0"/>
    <s v="USD"/>
    <n v="1407758629"/>
    <n v="1404907429"/>
    <b v="0"/>
    <n v="139"/>
    <b v="1"/>
    <s v="publishing/nonfiction"/>
    <n v="1.5832999999999999"/>
    <n v="68.349999999999994"/>
    <x v="3"/>
    <d v="2014-07-09T12:03:49"/>
    <d v="2014-08-11T12:03:49"/>
    <x v="9"/>
  </r>
  <r>
    <x v="0"/>
    <x v="0"/>
    <s v="USD"/>
    <n v="1434857482"/>
    <n v="1433647882"/>
    <b v="0"/>
    <n v="19"/>
    <b v="1"/>
    <s v="publishing/nonfiction"/>
    <n v="1.0740000000000001"/>
    <n v="169.58"/>
    <x v="3"/>
    <d v="2015-06-07T03:31:22"/>
    <d v="2015-06-21T03:31:22"/>
    <x v="9"/>
  </r>
  <r>
    <x v="0"/>
    <x v="0"/>
    <s v="USD"/>
    <n v="1370964806"/>
    <n v="1367940806"/>
    <b v="0"/>
    <n v="94"/>
    <b v="1"/>
    <s v="publishing/nonfiction"/>
    <n v="1.0226"/>
    <n v="141.41999999999999"/>
    <x v="3"/>
    <d v="2013-05-07T15:33:26"/>
    <d v="2013-06-11T15:33:26"/>
    <x v="9"/>
  </r>
  <r>
    <x v="0"/>
    <x v="0"/>
    <s v="USD"/>
    <n v="1395435712"/>
    <n v="1392847312"/>
    <b v="0"/>
    <n v="23"/>
    <b v="1"/>
    <s v="publishing/nonfiction"/>
    <n v="1.1071"/>
    <n v="67.39"/>
    <x v="3"/>
    <d v="2014-02-19T22:01:52"/>
    <d v="2014-03-21T21:01:52"/>
    <x v="9"/>
  </r>
  <r>
    <x v="0"/>
    <x v="0"/>
    <s v="USD"/>
    <n v="1334610000"/>
    <n v="1332435685"/>
    <b v="0"/>
    <n v="15"/>
    <b v="1"/>
    <s v="publishing/nonfiction"/>
    <n v="1.48"/>
    <n v="54.27"/>
    <x v="3"/>
    <d v="2012-03-22T17:01:25"/>
    <d v="2012-04-16T21:00:00"/>
    <x v="9"/>
  </r>
  <r>
    <x v="0"/>
    <x v="0"/>
    <s v="USD"/>
    <n v="1355439503"/>
    <n v="1352847503"/>
    <b v="0"/>
    <n v="62"/>
    <b v="1"/>
    <s v="publishing/nonfiction"/>
    <n v="1.0232000000000001"/>
    <n v="82.52"/>
    <x v="3"/>
    <d v="2012-11-13T22:58:23"/>
    <d v="2012-12-13T22:58:23"/>
    <x v="9"/>
  </r>
  <r>
    <x v="0"/>
    <x v="0"/>
    <s v="USD"/>
    <n v="1367588645"/>
    <n v="1364996645"/>
    <b v="0"/>
    <n v="74"/>
    <b v="1"/>
    <s v="publishing/nonfiction"/>
    <n v="1.7909999999999999"/>
    <n v="53.73"/>
    <x v="3"/>
    <d v="2013-04-03T13:44:05"/>
    <d v="2013-05-03T13:44:05"/>
    <x v="9"/>
  </r>
  <r>
    <x v="0"/>
    <x v="0"/>
    <s v="USD"/>
    <n v="1348372740"/>
    <n v="1346806909"/>
    <b v="0"/>
    <n v="97"/>
    <b v="1"/>
    <s v="publishing/nonfiction"/>
    <n v="1.1108"/>
    <n v="34.21"/>
    <x v="3"/>
    <d v="2012-09-05T01:01:49"/>
    <d v="2012-09-23T03:59:00"/>
    <x v="9"/>
  </r>
  <r>
    <x v="0"/>
    <x v="9"/>
    <s v="EUR"/>
    <n v="1421319240"/>
    <n v="1418649019"/>
    <b v="0"/>
    <n v="55"/>
    <b v="1"/>
    <s v="publishing/nonfiction"/>
    <n v="1.0004"/>
    <n v="127.33"/>
    <x v="3"/>
    <d v="2014-12-15T13:10:19"/>
    <d v="2015-01-15T10:54:00"/>
    <x v="9"/>
  </r>
  <r>
    <x v="0"/>
    <x v="0"/>
    <s v="USD"/>
    <n v="1407701966"/>
    <n v="1405109966"/>
    <b v="0"/>
    <n v="44"/>
    <b v="1"/>
    <s v="publishing/nonfiction"/>
    <n v="1.0024999999999999"/>
    <n v="45.57"/>
    <x v="3"/>
    <d v="2014-07-11T20:19:26"/>
    <d v="2014-08-10T20:19:26"/>
    <x v="9"/>
  </r>
  <r>
    <x v="0"/>
    <x v="0"/>
    <s v="USD"/>
    <n v="1485642930"/>
    <n v="1483050930"/>
    <b v="0"/>
    <n v="110"/>
    <b v="1"/>
    <s v="publishing/nonfiction"/>
    <n v="1.0556000000000001"/>
    <n v="95.96"/>
    <x v="3"/>
    <d v="2016-12-29T22:35:30"/>
    <d v="2017-01-28T22:35:30"/>
    <x v="9"/>
  </r>
  <r>
    <x v="0"/>
    <x v="0"/>
    <s v="USD"/>
    <n v="1361739872"/>
    <n v="1359147872"/>
    <b v="0"/>
    <n v="59"/>
    <b v="1"/>
    <s v="publishing/nonfiction"/>
    <n v="1.0259"/>
    <n v="77.27"/>
    <x v="3"/>
    <d v="2013-01-25T21:04:32"/>
    <d v="2013-02-24T21:04:32"/>
    <x v="9"/>
  </r>
  <r>
    <x v="0"/>
    <x v="0"/>
    <s v="USD"/>
    <n v="1312470475"/>
    <n v="1308496075"/>
    <b v="0"/>
    <n v="62"/>
    <b v="1"/>
    <s v="publishing/nonfiction"/>
    <n v="1.1850000000000001"/>
    <n v="57.34"/>
    <x v="3"/>
    <d v="2011-06-19T15:07:55"/>
    <d v="2011-08-04T15:07:55"/>
    <x v="9"/>
  </r>
  <r>
    <x v="0"/>
    <x v="2"/>
    <s v="AUD"/>
    <n v="1476615600"/>
    <n v="1474884417"/>
    <b v="0"/>
    <n v="105"/>
    <b v="1"/>
    <s v="publishing/nonfiction"/>
    <n v="1.117"/>
    <n v="53.19"/>
    <x v="3"/>
    <d v="2016-09-26T10:06:57"/>
    <d v="2016-10-16T11:00:00"/>
    <x v="9"/>
  </r>
  <r>
    <x v="0"/>
    <x v="0"/>
    <s v="USD"/>
    <n v="1423922991"/>
    <n v="1421330991"/>
    <b v="0"/>
    <n v="26"/>
    <b v="1"/>
    <s v="publishing/nonfiction"/>
    <n v="1.28"/>
    <n v="492.31"/>
    <x v="3"/>
    <d v="2015-01-15T14:09:51"/>
    <d v="2015-02-14T14:09:51"/>
    <x v="9"/>
  </r>
  <r>
    <x v="0"/>
    <x v="0"/>
    <s v="USD"/>
    <n v="1357408721"/>
    <n v="1354816721"/>
    <b v="0"/>
    <n v="49"/>
    <b v="1"/>
    <s v="publishing/nonfiction"/>
    <n v="1.0375000000000001"/>
    <n v="42.35"/>
    <x v="3"/>
    <d v="2012-12-06T17:58:41"/>
    <d v="2013-01-05T17:58:41"/>
    <x v="9"/>
  </r>
  <r>
    <x v="0"/>
    <x v="0"/>
    <s v="USD"/>
    <n v="1369010460"/>
    <n v="1366381877"/>
    <b v="0"/>
    <n v="68"/>
    <b v="1"/>
    <s v="publishing/nonfiction"/>
    <n v="1.0190999999999999"/>
    <n v="37.47"/>
    <x v="3"/>
    <d v="2013-04-19T14:31:17"/>
    <d v="2013-05-20T00:41:00"/>
    <x v="9"/>
  </r>
  <r>
    <x v="0"/>
    <x v="0"/>
    <s v="USD"/>
    <n v="1303147459"/>
    <n v="1297880659"/>
    <b v="0"/>
    <n v="22"/>
    <b v="1"/>
    <s v="publishing/nonfiction"/>
    <n v="1.1771"/>
    <n v="37.450000000000003"/>
    <x v="3"/>
    <d v="2011-02-16T18:24:19"/>
    <d v="2011-04-18T17:24:19"/>
    <x v="9"/>
  </r>
  <r>
    <x v="0"/>
    <x v="0"/>
    <s v="USD"/>
    <n v="1354756714"/>
    <n v="1353547114"/>
    <b v="0"/>
    <n v="18"/>
    <b v="1"/>
    <s v="publishing/nonfiction"/>
    <n v="2.38"/>
    <n v="33.06"/>
    <x v="3"/>
    <d v="2012-11-22T01:18:34"/>
    <d v="2012-12-06T01:18:34"/>
    <x v="9"/>
  </r>
  <r>
    <x v="0"/>
    <x v="0"/>
    <s v="USD"/>
    <n v="1286568268"/>
    <n v="1283976268"/>
    <b v="0"/>
    <n v="19"/>
    <b v="1"/>
    <s v="publishing/nonfiction"/>
    <n v="1.02"/>
    <n v="134.21"/>
    <x v="3"/>
    <d v="2010-09-08T20:04:28"/>
    <d v="2010-10-08T20:04:28"/>
    <x v="9"/>
  </r>
  <r>
    <x v="0"/>
    <x v="1"/>
    <s v="GBP"/>
    <n v="1404892539"/>
    <n v="1401436539"/>
    <b v="0"/>
    <n v="99"/>
    <b v="1"/>
    <s v="publishing/nonfiction"/>
    <n v="1.0192000000000001"/>
    <n v="51.47"/>
    <x v="3"/>
    <d v="2014-05-30T07:55:39"/>
    <d v="2014-07-09T07:55:39"/>
    <x v="9"/>
  </r>
  <r>
    <x v="2"/>
    <x v="0"/>
    <s v="USD"/>
    <n v="1480188013"/>
    <n v="1477592413"/>
    <b v="0"/>
    <n v="0"/>
    <b v="0"/>
    <s v="publishing/fiction"/>
    <n v="0"/>
    <n v="0"/>
    <x v="3"/>
    <d v="2016-10-27T18:20:13"/>
    <d v="2016-11-26T19:20:13"/>
    <x v="10"/>
  </r>
  <r>
    <x v="2"/>
    <x v="0"/>
    <s v="USD"/>
    <n v="1391364126"/>
    <n v="1388772126"/>
    <b v="0"/>
    <n v="6"/>
    <b v="0"/>
    <s v="publishing/fiction"/>
    <n v="4.7E-2"/>
    <n v="39.17"/>
    <x v="3"/>
    <d v="2014-01-03T18:02:06"/>
    <d v="2014-02-02T18:02:06"/>
    <x v="10"/>
  </r>
  <r>
    <x v="2"/>
    <x v="14"/>
    <s v="MXN"/>
    <n v="1480831200"/>
    <n v="1479328570"/>
    <b v="0"/>
    <n v="0"/>
    <b v="0"/>
    <s v="publishing/fiction"/>
    <n v="0"/>
    <n v="0"/>
    <x v="3"/>
    <d v="2016-11-16T20:36:10"/>
    <d v="2016-12-04T06:00:00"/>
    <x v="10"/>
  </r>
  <r>
    <x v="2"/>
    <x v="1"/>
    <s v="GBP"/>
    <n v="1376563408"/>
    <n v="1373971408"/>
    <b v="0"/>
    <n v="1"/>
    <b v="0"/>
    <s v="publishing/fiction"/>
    <n v="1.1999999999999999E-3"/>
    <n v="5"/>
    <x v="3"/>
    <d v="2013-07-16T10:43:28"/>
    <d v="2013-08-15T10:43:28"/>
    <x v="10"/>
  </r>
  <r>
    <x v="2"/>
    <x v="0"/>
    <s v="USD"/>
    <n v="1441858161"/>
    <n v="1439266161"/>
    <b v="0"/>
    <n v="0"/>
    <b v="0"/>
    <s v="publishing/fiction"/>
    <n v="0"/>
    <n v="0"/>
    <x v="3"/>
    <d v="2015-08-11T04:09:21"/>
    <d v="2015-09-10T04:09:21"/>
    <x v="10"/>
  </r>
  <r>
    <x v="2"/>
    <x v="0"/>
    <s v="USD"/>
    <n v="1413723684"/>
    <n v="1411131684"/>
    <b v="0"/>
    <n v="44"/>
    <b v="0"/>
    <s v="publishing/fiction"/>
    <n v="0.36009999999999998"/>
    <n v="57.3"/>
    <x v="3"/>
    <d v="2014-09-19T13:01:24"/>
    <d v="2014-10-19T13:01:24"/>
    <x v="10"/>
  </r>
  <r>
    <x v="2"/>
    <x v="5"/>
    <s v="CAD"/>
    <n v="1424112483"/>
    <n v="1421520483"/>
    <b v="0"/>
    <n v="0"/>
    <b v="0"/>
    <s v="publishing/fiction"/>
    <n v="0"/>
    <n v="0"/>
    <x v="3"/>
    <d v="2015-01-17T18:48:03"/>
    <d v="2015-02-16T18:48:03"/>
    <x v="10"/>
  </r>
  <r>
    <x v="2"/>
    <x v="0"/>
    <s v="USD"/>
    <n v="1432178810"/>
    <n v="1429586810"/>
    <b v="0"/>
    <n v="3"/>
    <b v="0"/>
    <s v="publishing/fiction"/>
    <n v="3.5400000000000001E-2"/>
    <n v="59"/>
    <x v="3"/>
    <d v="2015-04-21T03:26:50"/>
    <d v="2015-05-21T03:26:50"/>
    <x v="10"/>
  </r>
  <r>
    <x v="2"/>
    <x v="0"/>
    <s v="USD"/>
    <n v="1387169890"/>
    <n v="1384577890"/>
    <b v="0"/>
    <n v="0"/>
    <b v="0"/>
    <s v="publishing/fiction"/>
    <n v="0"/>
    <n v="0"/>
    <x v="3"/>
    <d v="2013-11-16T04:58:10"/>
    <d v="2013-12-16T04:58:10"/>
    <x v="10"/>
  </r>
  <r>
    <x v="2"/>
    <x v="0"/>
    <s v="USD"/>
    <n v="1388102094"/>
    <n v="1385510094"/>
    <b v="0"/>
    <n v="52"/>
    <b v="0"/>
    <s v="publishing/fiction"/>
    <n v="0.41399999999999998"/>
    <n v="31.85"/>
    <x v="3"/>
    <d v="2013-11-26T23:54:54"/>
    <d v="2013-12-26T23:54:54"/>
    <x v="10"/>
  </r>
  <r>
    <x v="2"/>
    <x v="0"/>
    <s v="USD"/>
    <n v="1361750369"/>
    <n v="1358294369"/>
    <b v="0"/>
    <n v="0"/>
    <b v="0"/>
    <s v="publishing/fiction"/>
    <n v="0"/>
    <n v="0"/>
    <x v="3"/>
    <d v="2013-01-15T23:59:29"/>
    <d v="2013-02-24T23:59:29"/>
    <x v="10"/>
  </r>
  <r>
    <x v="2"/>
    <x v="0"/>
    <s v="USD"/>
    <n v="1454183202"/>
    <n v="1449863202"/>
    <b v="0"/>
    <n v="1"/>
    <b v="0"/>
    <s v="publishing/fiction"/>
    <n v="2.9999999999999997E-4"/>
    <n v="10"/>
    <x v="3"/>
    <d v="2015-12-11T19:46:42"/>
    <d v="2016-01-30T19:46:42"/>
    <x v="10"/>
  </r>
  <r>
    <x v="2"/>
    <x v="0"/>
    <s v="USD"/>
    <n v="1257047940"/>
    <n v="1252718519"/>
    <b v="0"/>
    <n v="1"/>
    <b v="0"/>
    <s v="publishing/fiction"/>
    <n v="3.3300000000000003E-2"/>
    <n v="50"/>
    <x v="3"/>
    <d v="2009-09-12T01:21:59"/>
    <d v="2009-11-01T03:59:00"/>
    <x v="10"/>
  </r>
  <r>
    <x v="2"/>
    <x v="1"/>
    <s v="GBP"/>
    <n v="1431298860"/>
    <n v="1428341985"/>
    <b v="0"/>
    <n v="2"/>
    <b v="0"/>
    <s v="publishing/fiction"/>
    <n v="8.5000000000000006E-3"/>
    <n v="16"/>
    <x v="3"/>
    <d v="2015-04-06T17:39:45"/>
    <d v="2015-05-10T23:01:00"/>
    <x v="10"/>
  </r>
  <r>
    <x v="2"/>
    <x v="0"/>
    <s v="USD"/>
    <n v="1393181018"/>
    <n v="1390589018"/>
    <b v="0"/>
    <n v="9"/>
    <b v="0"/>
    <s v="publishing/fiction"/>
    <n v="0.70199999999999996"/>
    <n v="39"/>
    <x v="3"/>
    <d v="2014-01-24T18:43:38"/>
    <d v="2014-02-23T18:43:38"/>
    <x v="10"/>
  </r>
  <r>
    <x v="2"/>
    <x v="0"/>
    <s v="USD"/>
    <n v="1323998795"/>
    <n v="1321406795"/>
    <b v="0"/>
    <n v="5"/>
    <b v="0"/>
    <s v="publishing/fiction"/>
    <n v="1.7000000000000001E-2"/>
    <n v="34"/>
    <x v="3"/>
    <d v="2011-11-16T01:26:35"/>
    <d v="2011-12-16T01:26:35"/>
    <x v="10"/>
  </r>
  <r>
    <x v="2"/>
    <x v="0"/>
    <s v="USD"/>
    <n v="1444539600"/>
    <n v="1441297645"/>
    <b v="0"/>
    <n v="57"/>
    <b v="0"/>
    <s v="publishing/fiction"/>
    <n v="0.51400000000000001"/>
    <n v="63.12"/>
    <x v="3"/>
    <d v="2015-09-03T16:27:25"/>
    <d v="2015-10-11T05:00:00"/>
    <x v="10"/>
  </r>
  <r>
    <x v="2"/>
    <x v="0"/>
    <s v="USD"/>
    <n v="1375313577"/>
    <n v="1372721577"/>
    <b v="0"/>
    <n v="3"/>
    <b v="0"/>
    <s v="publishing/fiction"/>
    <n v="7.0000000000000001E-3"/>
    <n v="7"/>
    <x v="3"/>
    <d v="2013-07-01T23:32:57"/>
    <d v="2013-07-31T23:32:57"/>
    <x v="10"/>
  </r>
  <r>
    <x v="2"/>
    <x v="0"/>
    <s v="USD"/>
    <n v="1398876680"/>
    <n v="1396284680"/>
    <b v="0"/>
    <n v="1"/>
    <b v="0"/>
    <s v="publishing/fiction"/>
    <n v="4.0000000000000001E-3"/>
    <n v="2"/>
    <x v="3"/>
    <d v="2014-03-31T16:51:20"/>
    <d v="2014-04-30T16:51:20"/>
    <x v="10"/>
  </r>
  <r>
    <x v="2"/>
    <x v="0"/>
    <s v="USD"/>
    <n v="1287115200"/>
    <n v="1284567905"/>
    <b v="0"/>
    <n v="6"/>
    <b v="0"/>
    <s v="publishing/fiction"/>
    <n v="2.6700000000000002E-2"/>
    <n v="66.67"/>
    <x v="3"/>
    <d v="2010-09-15T16:25:05"/>
    <d v="2010-10-15T04:00:00"/>
    <x v="10"/>
  </r>
  <r>
    <x v="0"/>
    <x v="0"/>
    <s v="USD"/>
    <n v="1304439025"/>
    <n v="1301847025"/>
    <b v="0"/>
    <n v="27"/>
    <b v="1"/>
    <s v="music/rock"/>
    <n v="1.04"/>
    <n v="38.520000000000003"/>
    <x v="4"/>
    <d v="2011-04-03T16:10:25"/>
    <d v="2011-05-03T16:10:25"/>
    <x v="11"/>
  </r>
  <r>
    <x v="0"/>
    <x v="0"/>
    <s v="USD"/>
    <n v="1370649674"/>
    <n v="1368057674"/>
    <b v="0"/>
    <n v="25"/>
    <b v="1"/>
    <s v="music/rock"/>
    <n v="1.3314999999999999"/>
    <n v="42.61"/>
    <x v="4"/>
    <d v="2013-05-09T00:01:14"/>
    <d v="2013-06-08T00:01:14"/>
    <x v="11"/>
  </r>
  <r>
    <x v="0"/>
    <x v="0"/>
    <s v="USD"/>
    <n v="1345918302"/>
    <n v="1343326302"/>
    <b v="0"/>
    <n v="14"/>
    <b v="1"/>
    <s v="music/rock"/>
    <n v="1"/>
    <n v="50"/>
    <x v="4"/>
    <d v="2012-07-26T18:11:42"/>
    <d v="2012-08-25T18:11:42"/>
    <x v="11"/>
  </r>
  <r>
    <x v="0"/>
    <x v="0"/>
    <s v="USD"/>
    <n v="1335564000"/>
    <n v="1332182049"/>
    <b v="0"/>
    <n v="35"/>
    <b v="1"/>
    <s v="music/rock"/>
    <n v="1.4813000000000001"/>
    <n v="63.49"/>
    <x v="4"/>
    <d v="2012-03-19T18:34:09"/>
    <d v="2012-04-27T22:00:00"/>
    <x v="11"/>
  </r>
  <r>
    <x v="0"/>
    <x v="0"/>
    <s v="USD"/>
    <n v="1395023719"/>
    <n v="1391571319"/>
    <b v="0"/>
    <n v="10"/>
    <b v="1"/>
    <s v="music/rock"/>
    <n v="1.0249999999999999"/>
    <n v="102.5"/>
    <x v="4"/>
    <d v="2014-02-05T03:35:19"/>
    <d v="2014-03-17T02:35:19"/>
    <x v="11"/>
  </r>
  <r>
    <x v="0"/>
    <x v="0"/>
    <s v="USD"/>
    <n v="1362060915"/>
    <n v="1359468915"/>
    <b v="0"/>
    <n v="29"/>
    <b v="1"/>
    <s v="music/rock"/>
    <n v="1.8063"/>
    <n v="31.14"/>
    <x v="4"/>
    <d v="2013-01-29T14:15:15"/>
    <d v="2013-02-28T14:15:15"/>
    <x v="11"/>
  </r>
  <r>
    <x v="0"/>
    <x v="0"/>
    <s v="USD"/>
    <n v="1336751220"/>
    <n v="1331774434"/>
    <b v="0"/>
    <n v="44"/>
    <b v="1"/>
    <s v="music/rock"/>
    <n v="1.4279999999999999"/>
    <n v="162.27000000000001"/>
    <x v="4"/>
    <d v="2012-03-15T01:20:34"/>
    <d v="2012-05-11T15:47:00"/>
    <x v="11"/>
  </r>
  <r>
    <x v="0"/>
    <x v="0"/>
    <s v="USD"/>
    <n v="1383318226"/>
    <n v="1380726226"/>
    <b v="0"/>
    <n v="17"/>
    <b v="1"/>
    <s v="music/rock"/>
    <n v="1.1416999999999999"/>
    <n v="80.59"/>
    <x v="4"/>
    <d v="2013-10-02T15:03:46"/>
    <d v="2013-11-01T15:03:46"/>
    <x v="11"/>
  </r>
  <r>
    <x v="0"/>
    <x v="0"/>
    <s v="USD"/>
    <n v="1341633540"/>
    <n v="1338336588"/>
    <b v="0"/>
    <n v="34"/>
    <b v="1"/>
    <s v="music/rock"/>
    <n v="2.0350999999999999"/>
    <n v="59.85"/>
    <x v="4"/>
    <d v="2012-05-30T00:09:48"/>
    <d v="2012-07-07T03:59:00"/>
    <x v="11"/>
  </r>
  <r>
    <x v="0"/>
    <x v="0"/>
    <s v="USD"/>
    <n v="1358755140"/>
    <n v="1357187280"/>
    <b v="0"/>
    <n v="14"/>
    <b v="1"/>
    <s v="music/rock"/>
    <n v="1.0941000000000001"/>
    <n v="132.86000000000001"/>
    <x v="4"/>
    <d v="2013-01-03T04:28:00"/>
    <d v="2013-01-21T07:59:00"/>
    <x v="11"/>
  </r>
  <r>
    <x v="0"/>
    <x v="0"/>
    <s v="USD"/>
    <n v="1359680939"/>
    <n v="1357088939"/>
    <b v="0"/>
    <n v="156"/>
    <b v="1"/>
    <s v="music/rock"/>
    <n v="1.4437"/>
    <n v="92.55"/>
    <x v="4"/>
    <d v="2013-01-02T01:08:59"/>
    <d v="2013-02-01T01:08:59"/>
    <x v="11"/>
  </r>
  <r>
    <x v="0"/>
    <x v="0"/>
    <s v="USD"/>
    <n v="1384322340"/>
    <n v="1381430646"/>
    <b v="0"/>
    <n v="128"/>
    <b v="1"/>
    <s v="music/rock"/>
    <n v="1.0387"/>
    <n v="60.86"/>
    <x v="4"/>
    <d v="2013-10-10T18:44:06"/>
    <d v="2013-11-13T05:59:00"/>
    <x v="11"/>
  </r>
  <r>
    <x v="0"/>
    <x v="0"/>
    <s v="USD"/>
    <n v="1383861483"/>
    <n v="1381265883"/>
    <b v="0"/>
    <n v="60"/>
    <b v="1"/>
    <s v="music/rock"/>
    <n v="1.0044"/>
    <n v="41.85"/>
    <x v="4"/>
    <d v="2013-10-08T20:58:03"/>
    <d v="2013-11-07T21:58:03"/>
    <x v="11"/>
  </r>
  <r>
    <x v="0"/>
    <x v="0"/>
    <s v="USD"/>
    <n v="1372827540"/>
    <n v="1371491244"/>
    <b v="0"/>
    <n v="32"/>
    <b v="1"/>
    <s v="music/rock"/>
    <n v="1.0278"/>
    <n v="88.33"/>
    <x v="4"/>
    <d v="2013-06-17T17:47:24"/>
    <d v="2013-07-03T04:59:00"/>
    <x v="11"/>
  </r>
  <r>
    <x v="0"/>
    <x v="0"/>
    <s v="USD"/>
    <n v="1315242360"/>
    <n v="1310438737"/>
    <b v="0"/>
    <n v="53"/>
    <b v="1"/>
    <s v="music/rock"/>
    <n v="1.0530999999999999"/>
    <n v="158.96"/>
    <x v="4"/>
    <d v="2011-07-12T02:45:37"/>
    <d v="2011-09-05T17:06:00"/>
    <x v="11"/>
  </r>
  <r>
    <x v="0"/>
    <x v="0"/>
    <s v="USD"/>
    <n v="1333774740"/>
    <n v="1330094566"/>
    <b v="0"/>
    <n v="184"/>
    <b v="1"/>
    <s v="music/rock"/>
    <n v="1.1178999999999999"/>
    <n v="85.05"/>
    <x v="4"/>
    <d v="2012-02-24T14:42:46"/>
    <d v="2012-04-07T04:59:00"/>
    <x v="11"/>
  </r>
  <r>
    <x v="0"/>
    <x v="0"/>
    <s v="USD"/>
    <n v="1379279400"/>
    <n v="1376687485"/>
    <b v="0"/>
    <n v="90"/>
    <b v="1"/>
    <s v="music/rock"/>
    <n v="1.0135000000000001"/>
    <n v="112.61"/>
    <x v="4"/>
    <d v="2013-08-16T21:11:25"/>
    <d v="2013-09-15T21:10:00"/>
    <x v="11"/>
  </r>
  <r>
    <x v="0"/>
    <x v="0"/>
    <s v="USD"/>
    <n v="1335672000"/>
    <n v="1332978688"/>
    <b v="0"/>
    <n v="71"/>
    <b v="1"/>
    <s v="music/rock"/>
    <n v="1.0752999999999999"/>
    <n v="45.44"/>
    <x v="4"/>
    <d v="2012-03-28T23:51:28"/>
    <d v="2012-04-29T04:00:00"/>
    <x v="11"/>
  </r>
  <r>
    <x v="0"/>
    <x v="0"/>
    <s v="USD"/>
    <n v="1412086187"/>
    <n v="1409494187"/>
    <b v="0"/>
    <n v="87"/>
    <b v="1"/>
    <s v="music/rock"/>
    <n v="1.1489"/>
    <n v="46.22"/>
    <x v="4"/>
    <d v="2014-08-31T14:09:47"/>
    <d v="2014-09-30T14:09:47"/>
    <x v="11"/>
  </r>
  <r>
    <x v="0"/>
    <x v="0"/>
    <s v="USD"/>
    <n v="1335542446"/>
    <n v="1332950446"/>
    <b v="0"/>
    <n v="28"/>
    <b v="1"/>
    <s v="music/rock"/>
    <n v="1.0002"/>
    <n v="178.61"/>
    <x v="4"/>
    <d v="2012-03-28T16:00:46"/>
    <d v="2012-04-27T16:00:46"/>
    <x v="11"/>
  </r>
  <r>
    <x v="0"/>
    <x v="1"/>
    <s v="GBP"/>
    <n v="1410431054"/>
    <n v="1407839054"/>
    <b v="0"/>
    <n v="56"/>
    <b v="1"/>
    <s v="music/rock"/>
    <n v="1.5213000000000001"/>
    <n v="40.75"/>
    <x v="4"/>
    <d v="2014-08-12T10:24:14"/>
    <d v="2014-09-11T10:24:14"/>
    <x v="11"/>
  </r>
  <r>
    <x v="0"/>
    <x v="0"/>
    <s v="USD"/>
    <n v="1309547120"/>
    <n v="1306955120"/>
    <b v="0"/>
    <n v="51"/>
    <b v="1"/>
    <s v="music/rock"/>
    <n v="1.1152"/>
    <n v="43.73"/>
    <x v="4"/>
    <d v="2011-06-01T19:05:20"/>
    <d v="2011-07-01T19:05:20"/>
    <x v="11"/>
  </r>
  <r>
    <x v="0"/>
    <x v="0"/>
    <s v="USD"/>
    <n v="1347854700"/>
    <n v="1343867524"/>
    <b v="0"/>
    <n v="75"/>
    <b v="1"/>
    <s v="music/rock"/>
    <n v="1.0133000000000001"/>
    <n v="81.069999999999993"/>
    <x v="4"/>
    <d v="2012-08-02T00:32:04"/>
    <d v="2012-09-17T04:05:00"/>
    <x v="11"/>
  </r>
  <r>
    <x v="0"/>
    <x v="0"/>
    <s v="USD"/>
    <n v="1306630800"/>
    <n v="1304376478"/>
    <b v="0"/>
    <n v="38"/>
    <b v="1"/>
    <s v="music/rock"/>
    <n v="1.2325999999999999"/>
    <n v="74.61"/>
    <x v="4"/>
    <d v="2011-05-02T22:47:58"/>
    <d v="2011-05-29T01:00:00"/>
    <x v="11"/>
  </r>
  <r>
    <x v="0"/>
    <x v="0"/>
    <s v="USD"/>
    <n v="1311393540"/>
    <n v="1309919526"/>
    <b v="0"/>
    <n v="18"/>
    <b v="1"/>
    <s v="music/rock"/>
    <n v="1"/>
    <n v="305.56"/>
    <x v="4"/>
    <d v="2011-07-06T02:32:06"/>
    <d v="2011-07-23T03:59:00"/>
    <x v="11"/>
  </r>
  <r>
    <x v="0"/>
    <x v="0"/>
    <s v="USD"/>
    <n v="1310857200"/>
    <n v="1306525512"/>
    <b v="0"/>
    <n v="54"/>
    <b v="1"/>
    <s v="music/rock"/>
    <n v="1.05"/>
    <n v="58.33"/>
    <x v="4"/>
    <d v="2011-05-27T19:45:12"/>
    <d v="2011-07-16T23:00:00"/>
    <x v="11"/>
  </r>
  <r>
    <x v="0"/>
    <x v="0"/>
    <s v="USD"/>
    <n v="1315413339"/>
    <n v="1312821339"/>
    <b v="0"/>
    <n v="71"/>
    <b v="1"/>
    <s v="music/rock"/>
    <n v="1.0444"/>
    <n v="117.68"/>
    <x v="4"/>
    <d v="2011-08-08T16:35:39"/>
    <d v="2011-09-07T16:35:39"/>
    <x v="11"/>
  </r>
  <r>
    <x v="0"/>
    <x v="0"/>
    <s v="USD"/>
    <n v="1488333600"/>
    <n v="1485270311"/>
    <b v="0"/>
    <n v="57"/>
    <b v="1"/>
    <s v="music/rock"/>
    <n v="1.0512999999999999"/>
    <n v="73.77"/>
    <x v="4"/>
    <d v="2017-01-24T15:05:11"/>
    <d v="2017-03-01T02:00:00"/>
    <x v="11"/>
  </r>
  <r>
    <x v="0"/>
    <x v="5"/>
    <s v="CAD"/>
    <n v="1419224340"/>
    <n v="1416363886"/>
    <b v="0"/>
    <n v="43"/>
    <b v="1"/>
    <s v="music/rock"/>
    <n v="1"/>
    <n v="104.65"/>
    <x v="4"/>
    <d v="2014-11-19T02:24:46"/>
    <d v="2014-12-22T04:59:00"/>
    <x v="11"/>
  </r>
  <r>
    <x v="0"/>
    <x v="0"/>
    <s v="USD"/>
    <n v="1390161630"/>
    <n v="1387569630"/>
    <b v="0"/>
    <n v="52"/>
    <b v="1"/>
    <s v="music/rock"/>
    <n v="1.0378000000000001"/>
    <n v="79.83"/>
    <x v="4"/>
    <d v="2013-12-20T20:00:30"/>
    <d v="2014-01-19T20:00:30"/>
    <x v="11"/>
  </r>
  <r>
    <x v="0"/>
    <x v="0"/>
    <s v="USD"/>
    <n v="1346462462"/>
    <n v="1343870462"/>
    <b v="0"/>
    <n v="27"/>
    <b v="1"/>
    <s v="music/rock"/>
    <n v="1.05"/>
    <n v="58.33"/>
    <x v="4"/>
    <d v="2012-08-02T01:21:02"/>
    <d v="2012-09-01T01:21:02"/>
    <x v="11"/>
  </r>
  <r>
    <x v="0"/>
    <x v="0"/>
    <s v="USD"/>
    <n v="1373475120"/>
    <n v="1371569202"/>
    <b v="0"/>
    <n v="12"/>
    <b v="1"/>
    <s v="music/rock"/>
    <n v="1.04"/>
    <n v="86.67"/>
    <x v="4"/>
    <d v="2013-06-18T15:26:42"/>
    <d v="2013-07-10T16:52:00"/>
    <x v="11"/>
  </r>
  <r>
    <x v="0"/>
    <x v="0"/>
    <s v="USD"/>
    <n v="1362146280"/>
    <n v="1357604752"/>
    <b v="0"/>
    <n v="33"/>
    <b v="1"/>
    <s v="music/rock"/>
    <n v="1.5183"/>
    <n v="27.61"/>
    <x v="4"/>
    <d v="2013-01-08T00:25:52"/>
    <d v="2013-03-01T13:58:00"/>
    <x v="11"/>
  </r>
  <r>
    <x v="0"/>
    <x v="0"/>
    <s v="USD"/>
    <n v="1342825365"/>
    <n v="1340233365"/>
    <b v="0"/>
    <n v="96"/>
    <b v="1"/>
    <s v="music/rock"/>
    <n v="1.6"/>
    <n v="25"/>
    <x v="4"/>
    <d v="2012-06-20T23:02:45"/>
    <d v="2012-07-20T23:02:45"/>
    <x v="11"/>
  </r>
  <r>
    <x v="0"/>
    <x v="0"/>
    <s v="USD"/>
    <n v="1306865040"/>
    <n v="1305568201"/>
    <b v="0"/>
    <n v="28"/>
    <b v="1"/>
    <s v="music/rock"/>
    <n v="1.2729999999999999"/>
    <n v="45.46"/>
    <x v="4"/>
    <d v="2011-05-16T17:50:01"/>
    <d v="2011-05-31T18:04:00"/>
    <x v="11"/>
  </r>
  <r>
    <x v="0"/>
    <x v="0"/>
    <s v="USD"/>
    <n v="1414879303"/>
    <n v="1412287303"/>
    <b v="0"/>
    <n v="43"/>
    <b v="1"/>
    <s v="music/rock"/>
    <n v="1.07"/>
    <n v="99.53"/>
    <x v="4"/>
    <d v="2014-10-02T22:01:43"/>
    <d v="2014-11-01T22:01:43"/>
    <x v="11"/>
  </r>
  <r>
    <x v="0"/>
    <x v="0"/>
    <s v="USD"/>
    <n v="1365489000"/>
    <n v="1362776043"/>
    <b v="0"/>
    <n v="205"/>
    <b v="1"/>
    <s v="music/rock"/>
    <n v="1.1512"/>
    <n v="39.31"/>
    <x v="4"/>
    <d v="2013-03-08T20:54:03"/>
    <d v="2013-04-09T06:30:00"/>
    <x v="11"/>
  </r>
  <r>
    <x v="0"/>
    <x v="0"/>
    <s v="USD"/>
    <n v="1331441940"/>
    <n v="1326810211"/>
    <b v="0"/>
    <n v="23"/>
    <b v="1"/>
    <s v="music/rock"/>
    <n v="1.3711"/>
    <n v="89.42"/>
    <x v="4"/>
    <d v="2012-01-17T14:23:31"/>
    <d v="2012-03-11T04:59:00"/>
    <x v="11"/>
  </r>
  <r>
    <x v="0"/>
    <x v="0"/>
    <s v="USD"/>
    <n v="1344358860"/>
    <n v="1343682681"/>
    <b v="0"/>
    <n v="19"/>
    <b v="1"/>
    <s v="music/rock"/>
    <n v="1.5570999999999999"/>
    <n v="28.68"/>
    <x v="4"/>
    <d v="2012-07-30T21:11:21"/>
    <d v="2012-08-07T17:01:00"/>
    <x v="11"/>
  </r>
  <r>
    <x v="0"/>
    <x v="0"/>
    <s v="USD"/>
    <n v="1387601040"/>
    <n v="1386806254"/>
    <b v="0"/>
    <n v="14"/>
    <b v="1"/>
    <s v="music/rock"/>
    <n v="1.0874999999999999"/>
    <n v="31.07"/>
    <x v="4"/>
    <d v="2013-12-11T23:57:34"/>
    <d v="2013-12-21T04:44:00"/>
    <x v="11"/>
  </r>
  <r>
    <x v="0"/>
    <x v="0"/>
    <s v="USD"/>
    <n v="1402290000"/>
    <n v="1399666342"/>
    <b v="0"/>
    <n v="38"/>
    <b v="1"/>
    <s v="music/rock"/>
    <n v="1.3405"/>
    <n v="70.55"/>
    <x v="4"/>
    <d v="2014-05-09T20:12:22"/>
    <d v="2014-06-09T05:00:00"/>
    <x v="11"/>
  </r>
  <r>
    <x v="0"/>
    <x v="0"/>
    <s v="USD"/>
    <n v="1430712060"/>
    <n v="1427753265"/>
    <b v="0"/>
    <n v="78"/>
    <b v="1"/>
    <s v="music/rock"/>
    <n v="1"/>
    <n v="224.13"/>
    <x v="4"/>
    <d v="2015-03-30T22:07:45"/>
    <d v="2015-05-04T04:01:00"/>
    <x v="11"/>
  </r>
  <r>
    <x v="0"/>
    <x v="0"/>
    <s v="USD"/>
    <n v="1349477050"/>
    <n v="1346885050"/>
    <b v="0"/>
    <n v="69"/>
    <b v="1"/>
    <s v="music/rock"/>
    <n v="1.1917"/>
    <n v="51.81"/>
    <x v="4"/>
    <d v="2012-09-05T22:44:10"/>
    <d v="2012-10-05T22:44:10"/>
    <x v="11"/>
  </r>
  <r>
    <x v="0"/>
    <x v="0"/>
    <s v="USD"/>
    <n v="1427062852"/>
    <n v="1424474452"/>
    <b v="0"/>
    <n v="33"/>
    <b v="1"/>
    <s v="music/rock"/>
    <n v="1.7949999999999999"/>
    <n v="43.52"/>
    <x v="4"/>
    <d v="2015-02-20T23:20:52"/>
    <d v="2015-03-22T22:20:52"/>
    <x v="11"/>
  </r>
  <r>
    <x v="0"/>
    <x v="0"/>
    <s v="USD"/>
    <n v="1271573940"/>
    <n v="1268459318"/>
    <b v="0"/>
    <n v="54"/>
    <b v="1"/>
    <s v="music/rock"/>
    <n v="1.3438000000000001"/>
    <n v="39.82"/>
    <x v="4"/>
    <d v="2010-03-13T05:48:38"/>
    <d v="2010-04-18T06:59:00"/>
    <x v="11"/>
  </r>
  <r>
    <x v="0"/>
    <x v="0"/>
    <s v="USD"/>
    <n v="1351495284"/>
    <n v="1349335284"/>
    <b v="0"/>
    <n v="99"/>
    <b v="1"/>
    <s v="music/rock"/>
    <n v="1.0043"/>
    <n v="126.81"/>
    <x v="4"/>
    <d v="2012-10-04T07:21:24"/>
    <d v="2012-10-29T07:21:24"/>
    <x v="11"/>
  </r>
  <r>
    <x v="0"/>
    <x v="0"/>
    <s v="USD"/>
    <n v="1332719730"/>
    <n v="1330908930"/>
    <b v="0"/>
    <n v="49"/>
    <b v="1"/>
    <s v="music/rock"/>
    <n v="1.0145"/>
    <n v="113.88"/>
    <x v="4"/>
    <d v="2012-03-05T00:55:30"/>
    <d v="2012-03-25T23:55:30"/>
    <x v="11"/>
  </r>
  <r>
    <x v="0"/>
    <x v="0"/>
    <s v="USD"/>
    <n v="1329248940"/>
    <n v="1326972107"/>
    <b v="0"/>
    <n v="11"/>
    <b v="1"/>
    <s v="music/rock"/>
    <n v="1.0333000000000001"/>
    <n v="28.18"/>
    <x v="4"/>
    <d v="2012-01-19T11:21:47"/>
    <d v="2012-02-14T19:49:00"/>
    <x v="11"/>
  </r>
  <r>
    <x v="0"/>
    <x v="0"/>
    <s v="USD"/>
    <n v="1340641440"/>
    <n v="1339549982"/>
    <b v="0"/>
    <n v="38"/>
    <b v="1"/>
    <s v="music/rock"/>
    <n v="1.07"/>
    <n v="36.61"/>
    <x v="4"/>
    <d v="2012-06-13T01:13:02"/>
    <d v="2012-06-25T16:24:00"/>
    <x v="11"/>
  </r>
  <r>
    <x v="0"/>
    <x v="1"/>
    <s v="GBP"/>
    <n v="1468437240"/>
    <n v="1463253240"/>
    <b v="0"/>
    <n v="16"/>
    <b v="1"/>
    <s v="music/rock"/>
    <n v="1.04"/>
    <n v="32.5"/>
    <x v="4"/>
    <d v="2016-05-14T19:14:00"/>
    <d v="2016-07-13T19:14:00"/>
    <x v="11"/>
  </r>
  <r>
    <x v="0"/>
    <x v="0"/>
    <s v="USD"/>
    <n v="1363952225"/>
    <n v="1361363825"/>
    <b v="0"/>
    <n v="32"/>
    <b v="1"/>
    <s v="music/rock"/>
    <n v="1.0783"/>
    <n v="60.66"/>
    <x v="4"/>
    <d v="2013-02-20T12:37:05"/>
    <d v="2013-03-22T11:37:05"/>
    <x v="11"/>
  </r>
  <r>
    <x v="0"/>
    <x v="0"/>
    <s v="USD"/>
    <n v="1335540694"/>
    <n v="1332948694"/>
    <b v="0"/>
    <n v="20"/>
    <b v="1"/>
    <s v="music/rock"/>
    <n v="2.3332999999999999"/>
    <n v="175"/>
    <x v="4"/>
    <d v="2012-03-28T15:31:34"/>
    <d v="2012-04-27T15:31:34"/>
    <x v="11"/>
  </r>
  <r>
    <x v="0"/>
    <x v="0"/>
    <s v="USD"/>
    <n v="1327133580"/>
    <n v="1321978335"/>
    <b v="0"/>
    <n v="154"/>
    <b v="1"/>
    <s v="music/rock"/>
    <n v="1.0061"/>
    <n v="97.99"/>
    <x v="4"/>
    <d v="2011-11-22T16:12:15"/>
    <d v="2012-01-21T08:13:00"/>
    <x v="11"/>
  </r>
  <r>
    <x v="0"/>
    <x v="0"/>
    <s v="USD"/>
    <n v="1397941475"/>
    <n v="1395349475"/>
    <b v="0"/>
    <n v="41"/>
    <b v="1"/>
    <s v="music/rock"/>
    <n v="1.0166999999999999"/>
    <n v="148.78"/>
    <x v="4"/>
    <d v="2014-03-20T21:04:35"/>
    <d v="2014-04-19T21:04:35"/>
    <x v="11"/>
  </r>
  <r>
    <x v="0"/>
    <x v="0"/>
    <s v="USD"/>
    <n v="1372651140"/>
    <n v="1369770292"/>
    <b v="0"/>
    <n v="75"/>
    <b v="1"/>
    <s v="music/rock"/>
    <n v="1.3102"/>
    <n v="96.08"/>
    <x v="4"/>
    <d v="2013-05-28T19:44:52"/>
    <d v="2013-07-01T03:59:00"/>
    <x v="11"/>
  </r>
  <r>
    <x v="0"/>
    <x v="0"/>
    <s v="USD"/>
    <n v="1337396400"/>
    <n v="1333709958"/>
    <b v="0"/>
    <n v="40"/>
    <b v="1"/>
    <s v="music/rock"/>
    <n v="1.1725000000000001"/>
    <n v="58.63"/>
    <x v="4"/>
    <d v="2012-04-06T10:59:18"/>
    <d v="2012-05-19T03:00:00"/>
    <x v="11"/>
  </r>
  <r>
    <x v="0"/>
    <x v="0"/>
    <s v="USD"/>
    <n v="1381108918"/>
    <n v="1378516918"/>
    <b v="0"/>
    <n v="46"/>
    <b v="1"/>
    <s v="music/rock"/>
    <n v="1.0093000000000001"/>
    <n v="109.71"/>
    <x v="4"/>
    <d v="2013-09-07T01:21:58"/>
    <d v="2013-10-07T01:21:58"/>
    <x v="11"/>
  </r>
  <r>
    <x v="0"/>
    <x v="0"/>
    <s v="USD"/>
    <n v="1398988662"/>
    <n v="1396396662"/>
    <b v="0"/>
    <n v="62"/>
    <b v="1"/>
    <s v="music/rock"/>
    <n v="1.218"/>
    <n v="49.11"/>
    <x v="4"/>
    <d v="2014-04-01T23:57:42"/>
    <d v="2014-05-01T23:57:42"/>
    <x v="11"/>
  </r>
  <r>
    <x v="0"/>
    <x v="0"/>
    <s v="USD"/>
    <n v="1326835985"/>
    <n v="1324243985"/>
    <b v="0"/>
    <n v="61"/>
    <b v="1"/>
    <s v="music/rock"/>
    <n v="1.454"/>
    <n v="47.67"/>
    <x v="4"/>
    <d v="2011-12-18T21:33:05"/>
    <d v="2012-01-17T21:33:05"/>
    <x v="11"/>
  </r>
  <r>
    <x v="0"/>
    <x v="0"/>
    <s v="USD"/>
    <n v="1348337956"/>
    <n v="1345745956"/>
    <b v="0"/>
    <n v="96"/>
    <b v="1"/>
    <s v="music/rock"/>
    <n v="1.1661999999999999"/>
    <n v="60.74"/>
    <x v="4"/>
    <d v="2012-08-23T18:19:16"/>
    <d v="2012-09-22T18:19:16"/>
    <x v="11"/>
  </r>
  <r>
    <x v="0"/>
    <x v="0"/>
    <s v="USD"/>
    <n v="1474694787"/>
    <n v="1472102787"/>
    <b v="0"/>
    <n v="190"/>
    <b v="1"/>
    <s v="music/metal"/>
    <n v="1.2041999999999999"/>
    <n v="63.38"/>
    <x v="4"/>
    <d v="2016-08-25T05:26:27"/>
    <d v="2016-09-24T05:26:27"/>
    <x v="12"/>
  </r>
  <r>
    <x v="0"/>
    <x v="0"/>
    <s v="USD"/>
    <n v="1415653663"/>
    <n v="1413058063"/>
    <b v="1"/>
    <n v="94"/>
    <b v="1"/>
    <s v="music/metal"/>
    <n v="1.0132000000000001"/>
    <n v="53.89"/>
    <x v="4"/>
    <d v="2014-10-11T20:07:43"/>
    <d v="2014-11-10T21:07:43"/>
    <x v="12"/>
  </r>
  <r>
    <x v="0"/>
    <x v="5"/>
    <s v="CAD"/>
    <n v="1381723140"/>
    <n v="1378735983"/>
    <b v="1"/>
    <n v="39"/>
    <b v="1"/>
    <s v="music/metal"/>
    <n v="1.0431999999999999"/>
    <n v="66.87"/>
    <x v="4"/>
    <d v="2013-09-09T14:13:03"/>
    <d v="2013-10-14T03:59:00"/>
    <x v="12"/>
  </r>
  <r>
    <x v="0"/>
    <x v="0"/>
    <s v="USD"/>
    <n v="1481184000"/>
    <n v="1479708680"/>
    <b v="0"/>
    <n v="127"/>
    <b v="1"/>
    <s v="music/metal"/>
    <n v="2.6713"/>
    <n v="63.1"/>
    <x v="4"/>
    <d v="2016-11-21T06:11:20"/>
    <d v="2016-12-08T08:00:00"/>
    <x v="12"/>
  </r>
  <r>
    <x v="0"/>
    <x v="0"/>
    <s v="USD"/>
    <n v="1414817940"/>
    <n v="1411489552"/>
    <b v="1"/>
    <n v="159"/>
    <b v="1"/>
    <s v="music/metal"/>
    <n v="1.9413"/>
    <n v="36.630000000000003"/>
    <x v="4"/>
    <d v="2014-09-23T16:25:52"/>
    <d v="2014-11-01T04:59:00"/>
    <x v="12"/>
  </r>
  <r>
    <x v="0"/>
    <x v="0"/>
    <s v="USD"/>
    <n v="1473047940"/>
    <n v="1469595396"/>
    <b v="0"/>
    <n v="177"/>
    <b v="1"/>
    <s v="music/metal"/>
    <n v="1.2038"/>
    <n v="34.01"/>
    <x v="4"/>
    <d v="2016-07-27T04:56:36"/>
    <d v="2016-09-05T03:59:00"/>
    <x v="12"/>
  </r>
  <r>
    <x v="0"/>
    <x v="1"/>
    <s v="GBP"/>
    <n v="1394460000"/>
    <n v="1393233855"/>
    <b v="0"/>
    <n v="47"/>
    <b v="1"/>
    <s v="music/metal"/>
    <n v="1.22"/>
    <n v="28.55"/>
    <x v="4"/>
    <d v="2014-02-24T09:24:15"/>
    <d v="2014-03-10T14:00:00"/>
    <x v="12"/>
  </r>
  <r>
    <x v="0"/>
    <x v="0"/>
    <s v="USD"/>
    <n v="1436555376"/>
    <n v="1433963376"/>
    <b v="0"/>
    <n v="1"/>
    <b v="1"/>
    <s v="music/metal"/>
    <n v="1"/>
    <n v="10"/>
    <x v="4"/>
    <d v="2015-06-10T19:09:36"/>
    <d v="2015-07-10T19:09:36"/>
    <x v="12"/>
  </r>
  <r>
    <x v="0"/>
    <x v="0"/>
    <s v="USD"/>
    <n v="1429038033"/>
    <n v="1426446033"/>
    <b v="0"/>
    <n v="16"/>
    <b v="1"/>
    <s v="music/metal"/>
    <n v="1"/>
    <n v="18.75"/>
    <x v="4"/>
    <d v="2015-03-15T19:00:33"/>
    <d v="2015-04-14T19:00:33"/>
    <x v="12"/>
  </r>
  <r>
    <x v="0"/>
    <x v="0"/>
    <s v="USD"/>
    <n v="1426473264"/>
    <n v="1424057664"/>
    <b v="0"/>
    <n v="115"/>
    <b v="1"/>
    <s v="music/metal"/>
    <n v="1.1990000000000001"/>
    <n v="41.7"/>
    <x v="4"/>
    <d v="2015-02-16T03:34:24"/>
    <d v="2015-03-16T02:34:24"/>
    <x v="12"/>
  </r>
  <r>
    <x v="0"/>
    <x v="0"/>
    <s v="USD"/>
    <n v="1461560340"/>
    <n v="1458762717"/>
    <b v="0"/>
    <n v="133"/>
    <b v="1"/>
    <s v="music/metal"/>
    <n v="1.5518000000000001"/>
    <n v="46.67"/>
    <x v="4"/>
    <d v="2016-03-23T19:51:57"/>
    <d v="2016-04-25T04:59:00"/>
    <x v="12"/>
  </r>
  <r>
    <x v="0"/>
    <x v="6"/>
    <s v="EUR"/>
    <n v="1469994300"/>
    <n v="1464815253"/>
    <b v="0"/>
    <n v="70"/>
    <b v="1"/>
    <s v="music/metal"/>
    <n v="1.3045"/>
    <n v="37.270000000000003"/>
    <x v="4"/>
    <d v="2016-06-01T21:07:33"/>
    <d v="2016-07-31T19:45:00"/>
    <x v="12"/>
  </r>
  <r>
    <x v="0"/>
    <x v="0"/>
    <s v="USD"/>
    <n v="1477342800"/>
    <n v="1476386395"/>
    <b v="0"/>
    <n v="62"/>
    <b v="1"/>
    <s v="music/metal"/>
    <n v="1.0497000000000001"/>
    <n v="59.26"/>
    <x v="4"/>
    <d v="2016-10-13T19:19:55"/>
    <d v="2016-10-24T21:00:00"/>
    <x v="12"/>
  </r>
  <r>
    <x v="0"/>
    <x v="0"/>
    <s v="USD"/>
    <n v="1424116709"/>
    <n v="1421524709"/>
    <b v="0"/>
    <n v="10"/>
    <b v="1"/>
    <s v="music/metal"/>
    <n v="1"/>
    <n v="30"/>
    <x v="4"/>
    <d v="2015-01-17T19:58:29"/>
    <d v="2015-02-16T19:58:29"/>
    <x v="12"/>
  </r>
  <r>
    <x v="0"/>
    <x v="0"/>
    <s v="USD"/>
    <n v="1482901546"/>
    <n v="1480309546"/>
    <b v="0"/>
    <n v="499"/>
    <b v="1"/>
    <s v="music/metal"/>
    <n v="1.1821999999999999"/>
    <n v="65.86"/>
    <x v="4"/>
    <d v="2016-11-28T05:05:46"/>
    <d v="2016-12-28T05:05:46"/>
    <x v="12"/>
  </r>
  <r>
    <x v="0"/>
    <x v="0"/>
    <s v="USD"/>
    <n v="1469329217"/>
    <n v="1466737217"/>
    <b v="0"/>
    <n v="47"/>
    <b v="1"/>
    <s v="music/metal"/>
    <n v="1.0345"/>
    <n v="31.91"/>
    <x v="4"/>
    <d v="2016-06-24T03:00:17"/>
    <d v="2016-07-24T03:00:17"/>
    <x v="12"/>
  </r>
  <r>
    <x v="0"/>
    <x v="12"/>
    <s v="EUR"/>
    <n v="1477422000"/>
    <n v="1472282956"/>
    <b v="0"/>
    <n v="28"/>
    <b v="1"/>
    <s v="music/metal"/>
    <n v="2.1800000000000002"/>
    <n v="19.46"/>
    <x v="4"/>
    <d v="2016-08-27T07:29:16"/>
    <d v="2016-10-25T19:00:00"/>
    <x v="12"/>
  </r>
  <r>
    <x v="0"/>
    <x v="3"/>
    <s v="EUR"/>
    <n v="1448463431"/>
    <n v="1444831031"/>
    <b v="0"/>
    <n v="24"/>
    <b v="1"/>
    <s v="music/metal"/>
    <n v="1"/>
    <n v="50"/>
    <x v="4"/>
    <d v="2015-10-14T13:57:11"/>
    <d v="2015-11-25T14:57:11"/>
    <x v="12"/>
  </r>
  <r>
    <x v="0"/>
    <x v="1"/>
    <s v="GBP"/>
    <n v="1429138740"/>
    <n v="1426528418"/>
    <b v="0"/>
    <n v="76"/>
    <b v="1"/>
    <s v="music/metal"/>
    <n v="1.4400999999999999"/>
    <n v="22.74"/>
    <x v="4"/>
    <d v="2015-03-16T17:53:38"/>
    <d v="2015-04-15T22:59:00"/>
    <x v="12"/>
  </r>
  <r>
    <x v="0"/>
    <x v="0"/>
    <s v="USD"/>
    <n v="1433376000"/>
    <n v="1430768468"/>
    <b v="0"/>
    <n v="98"/>
    <b v="1"/>
    <s v="music/metal"/>
    <n v="1.0468"/>
    <n v="42.72"/>
    <x v="4"/>
    <d v="2015-05-04T19:41:08"/>
    <d v="2015-06-04T00:00:00"/>
    <x v="12"/>
  </r>
  <r>
    <x v="2"/>
    <x v="0"/>
    <s v="USD"/>
    <n v="1385123713"/>
    <n v="1382528113"/>
    <b v="0"/>
    <n v="48"/>
    <b v="0"/>
    <s v="music/jazz"/>
    <n v="0.18140000000000001"/>
    <n v="52.92"/>
    <x v="4"/>
    <d v="2013-10-23T11:35:13"/>
    <d v="2013-11-22T12:35:13"/>
    <x v="13"/>
  </r>
  <r>
    <x v="2"/>
    <x v="0"/>
    <s v="USD"/>
    <n v="1474067404"/>
    <n v="1471475404"/>
    <b v="0"/>
    <n v="2"/>
    <b v="0"/>
    <s v="music/jazz"/>
    <n v="2.24E-2"/>
    <n v="50.5"/>
    <x v="4"/>
    <d v="2016-08-17T23:10:04"/>
    <d v="2016-09-16T23:10:04"/>
    <x v="13"/>
  </r>
  <r>
    <x v="2"/>
    <x v="1"/>
    <s v="GBP"/>
    <n v="1384179548"/>
    <n v="1381583948"/>
    <b v="0"/>
    <n v="4"/>
    <b v="0"/>
    <s v="music/jazz"/>
    <n v="3.3999999999999998E-3"/>
    <n v="42.5"/>
    <x v="4"/>
    <d v="2013-10-12T13:19:08"/>
    <d v="2013-11-11T14:19:08"/>
    <x v="13"/>
  </r>
  <r>
    <x v="2"/>
    <x v="0"/>
    <s v="USD"/>
    <n v="1329014966"/>
    <n v="1326422966"/>
    <b v="0"/>
    <n v="5"/>
    <b v="0"/>
    <s v="music/jazz"/>
    <n v="4.4999999999999998E-2"/>
    <n v="18"/>
    <x v="4"/>
    <d v="2012-01-13T02:49:26"/>
    <d v="2012-02-12T02:49:26"/>
    <x v="13"/>
  </r>
  <r>
    <x v="2"/>
    <x v="0"/>
    <s v="USD"/>
    <n v="1381917540"/>
    <n v="1379990038"/>
    <b v="0"/>
    <n v="79"/>
    <b v="0"/>
    <s v="music/jazz"/>
    <n v="0.41539999999999999"/>
    <n v="34.18"/>
    <x v="4"/>
    <d v="2013-09-24T02:33:58"/>
    <d v="2013-10-16T09:59:00"/>
    <x v="13"/>
  </r>
  <r>
    <x v="2"/>
    <x v="0"/>
    <s v="USD"/>
    <n v="1358361197"/>
    <n v="1353177197"/>
    <b v="0"/>
    <n v="2"/>
    <b v="0"/>
    <s v="music/jazz"/>
    <n v="2.0500000000000001E-2"/>
    <n v="22.5"/>
    <x v="4"/>
    <d v="2012-11-17T18:33:17"/>
    <d v="2013-01-16T18:33:17"/>
    <x v="13"/>
  </r>
  <r>
    <x v="2"/>
    <x v="0"/>
    <s v="USD"/>
    <n v="1425136200"/>
    <n v="1421853518"/>
    <b v="0"/>
    <n v="11"/>
    <b v="0"/>
    <s v="music/jazz"/>
    <n v="0.18290000000000001"/>
    <n v="58.18"/>
    <x v="4"/>
    <d v="2015-01-21T15:18:38"/>
    <d v="2015-02-28T15:10:00"/>
    <x v="13"/>
  </r>
  <r>
    <x v="2"/>
    <x v="0"/>
    <s v="USD"/>
    <n v="1259643540"/>
    <n v="1254450706"/>
    <b v="0"/>
    <n v="11"/>
    <b v="0"/>
    <s v="music/jazz"/>
    <n v="0.2402"/>
    <n v="109.18"/>
    <x v="4"/>
    <d v="2009-10-02T02:31:46"/>
    <d v="2009-12-01T04:59:00"/>
    <x v="13"/>
  </r>
  <r>
    <x v="2"/>
    <x v="0"/>
    <s v="USD"/>
    <n v="1389055198"/>
    <n v="1386463198"/>
    <b v="0"/>
    <n v="1"/>
    <b v="0"/>
    <s v="music/jazz"/>
    <n v="1.1000000000000001E-3"/>
    <n v="50"/>
    <x v="4"/>
    <d v="2013-12-08T00:39:58"/>
    <d v="2014-01-07T00:39:58"/>
    <x v="13"/>
  </r>
  <r>
    <x v="2"/>
    <x v="0"/>
    <s v="USD"/>
    <n v="1365448657"/>
    <n v="1362860257"/>
    <b v="0"/>
    <n v="3"/>
    <b v="0"/>
    <s v="music/jazz"/>
    <n v="0.1182"/>
    <n v="346.67"/>
    <x v="4"/>
    <d v="2013-03-09T20:17:37"/>
    <d v="2013-04-08T19:17:37"/>
    <x v="13"/>
  </r>
  <r>
    <x v="2"/>
    <x v="1"/>
    <s v="GBP"/>
    <n v="1377995523"/>
    <n v="1375403523"/>
    <b v="0"/>
    <n v="5"/>
    <b v="0"/>
    <s v="music/jazz"/>
    <n v="3.0999999999999999E-3"/>
    <n v="12.4"/>
    <x v="4"/>
    <d v="2013-08-02T00:32:03"/>
    <d v="2013-09-01T00:32:03"/>
    <x v="13"/>
  </r>
  <r>
    <x v="2"/>
    <x v="0"/>
    <s v="USD"/>
    <n v="1385735295"/>
    <n v="1383139695"/>
    <b v="0"/>
    <n v="12"/>
    <b v="0"/>
    <s v="music/jazz"/>
    <n v="5.4199999999999998E-2"/>
    <n v="27.08"/>
    <x v="4"/>
    <d v="2013-10-30T13:28:15"/>
    <d v="2013-11-29T14:28:15"/>
    <x v="13"/>
  </r>
  <r>
    <x v="2"/>
    <x v="0"/>
    <s v="USD"/>
    <n v="1299786527"/>
    <n v="1295898527"/>
    <b v="0"/>
    <n v="2"/>
    <b v="0"/>
    <s v="music/jazz"/>
    <n v="8.0999999999999996E-3"/>
    <n v="32.5"/>
    <x v="4"/>
    <d v="2011-01-24T19:48:47"/>
    <d v="2011-03-10T19:48:47"/>
    <x v="13"/>
  </r>
  <r>
    <x v="2"/>
    <x v="0"/>
    <s v="USD"/>
    <n v="1352610040"/>
    <n v="1349150440"/>
    <b v="0"/>
    <n v="5"/>
    <b v="0"/>
    <s v="music/jazz"/>
    <n v="1.29E-2"/>
    <n v="9"/>
    <x v="4"/>
    <d v="2012-10-02T04:00:40"/>
    <d v="2012-11-11T05:00:40"/>
    <x v="13"/>
  </r>
  <r>
    <x v="2"/>
    <x v="0"/>
    <s v="USD"/>
    <n v="1367676034"/>
    <n v="1365084034"/>
    <b v="0"/>
    <n v="21"/>
    <b v="0"/>
    <s v="music/jazz"/>
    <n v="0.24329999999999999"/>
    <n v="34.76"/>
    <x v="4"/>
    <d v="2013-04-04T14:00:34"/>
    <d v="2013-05-04T14:00:34"/>
    <x v="13"/>
  </r>
  <r>
    <x v="2"/>
    <x v="0"/>
    <s v="USD"/>
    <n v="1442856131"/>
    <n v="1441128131"/>
    <b v="0"/>
    <n v="0"/>
    <b v="0"/>
    <s v="music/jazz"/>
    <n v="0"/>
    <n v="0"/>
    <x v="4"/>
    <d v="2015-09-01T17:22:11"/>
    <d v="2015-09-21T17:22:11"/>
    <x v="13"/>
  </r>
  <r>
    <x v="2"/>
    <x v="1"/>
    <s v="GBP"/>
    <n v="1359978927"/>
    <n v="1357127727"/>
    <b v="0"/>
    <n v="45"/>
    <b v="0"/>
    <s v="music/jazz"/>
    <n v="0.40799999999999997"/>
    <n v="28.58"/>
    <x v="4"/>
    <d v="2013-01-02T11:55:27"/>
    <d v="2013-02-04T11:55:27"/>
    <x v="13"/>
  </r>
  <r>
    <x v="2"/>
    <x v="0"/>
    <s v="USD"/>
    <n v="1387479360"/>
    <n v="1384887360"/>
    <b v="0"/>
    <n v="29"/>
    <b v="0"/>
    <s v="music/jazz"/>
    <n v="0.67549999999999999"/>
    <n v="46.59"/>
    <x v="4"/>
    <d v="2013-11-19T18:56:00"/>
    <d v="2013-12-19T18:56:00"/>
    <x v="13"/>
  </r>
  <r>
    <x v="2"/>
    <x v="0"/>
    <s v="USD"/>
    <n v="1293082524"/>
    <n v="1290490524"/>
    <b v="0"/>
    <n v="2"/>
    <b v="0"/>
    <s v="music/jazz"/>
    <n v="1.2999999999999999E-2"/>
    <n v="32.5"/>
    <x v="4"/>
    <d v="2010-11-23T05:35:24"/>
    <d v="2010-12-23T05:35:24"/>
    <x v="13"/>
  </r>
  <r>
    <x v="2"/>
    <x v="0"/>
    <s v="USD"/>
    <n v="1338321305"/>
    <n v="1336506905"/>
    <b v="0"/>
    <n v="30"/>
    <b v="0"/>
    <s v="music/jazz"/>
    <n v="0.30669999999999997"/>
    <n v="21.47"/>
    <x v="4"/>
    <d v="2012-05-08T19:55:05"/>
    <d v="2012-05-29T19:55:05"/>
    <x v="13"/>
  </r>
  <r>
    <x v="2"/>
    <x v="0"/>
    <s v="USD"/>
    <n v="1351582938"/>
    <n v="1348731738"/>
    <b v="0"/>
    <n v="8"/>
    <b v="0"/>
    <s v="music/indie rock"/>
    <n v="2.9899999999999999E-2"/>
    <n v="14.13"/>
    <x v="4"/>
    <d v="2012-09-27T07:42:18"/>
    <d v="2012-10-30T07:42:18"/>
    <x v="14"/>
  </r>
  <r>
    <x v="2"/>
    <x v="0"/>
    <s v="USD"/>
    <n v="1326520886"/>
    <n v="1322632886"/>
    <b v="0"/>
    <n v="1"/>
    <b v="0"/>
    <s v="music/indie rock"/>
    <n v="8.0000000000000002E-3"/>
    <n v="30"/>
    <x v="4"/>
    <d v="2011-11-30T06:01:26"/>
    <d v="2012-01-14T06:01:26"/>
    <x v="14"/>
  </r>
  <r>
    <x v="2"/>
    <x v="0"/>
    <s v="USD"/>
    <n v="1315341550"/>
    <n v="1312490350"/>
    <b v="0"/>
    <n v="14"/>
    <b v="0"/>
    <s v="music/indie rock"/>
    <n v="0.20130000000000001"/>
    <n v="21.57"/>
    <x v="4"/>
    <d v="2011-08-04T20:39:10"/>
    <d v="2011-09-06T20:39:10"/>
    <x v="14"/>
  </r>
  <r>
    <x v="2"/>
    <x v="0"/>
    <s v="USD"/>
    <n v="1456957635"/>
    <n v="1451773635"/>
    <b v="0"/>
    <n v="24"/>
    <b v="0"/>
    <s v="music/indie rock"/>
    <n v="0.4002"/>
    <n v="83.38"/>
    <x v="4"/>
    <d v="2016-01-02T22:27:15"/>
    <d v="2016-03-02T22:27:15"/>
    <x v="14"/>
  </r>
  <r>
    <x v="2"/>
    <x v="0"/>
    <s v="USD"/>
    <n v="1336789860"/>
    <n v="1331666146"/>
    <b v="0"/>
    <n v="2"/>
    <b v="0"/>
    <s v="music/indie rock"/>
    <n v="0.01"/>
    <n v="10"/>
    <x v="4"/>
    <d v="2012-03-13T19:15:46"/>
    <d v="2012-05-12T02:31:00"/>
    <x v="14"/>
  </r>
  <r>
    <x v="2"/>
    <x v="0"/>
    <s v="USD"/>
    <n v="1483137311"/>
    <n v="1481322911"/>
    <b v="0"/>
    <n v="21"/>
    <b v="0"/>
    <s v="music/indie rock"/>
    <n v="0.75"/>
    <n v="35.71"/>
    <x v="4"/>
    <d v="2016-12-09T22:35:11"/>
    <d v="2016-12-30T22:35:11"/>
    <x v="14"/>
  </r>
  <r>
    <x v="2"/>
    <x v="0"/>
    <s v="USD"/>
    <n v="1473972813"/>
    <n v="1471812813"/>
    <b v="0"/>
    <n v="7"/>
    <b v="0"/>
    <s v="music/indie rock"/>
    <n v="0.41"/>
    <n v="29.29"/>
    <x v="4"/>
    <d v="2016-08-21T20:53:33"/>
    <d v="2016-09-15T20:53:33"/>
    <x v="14"/>
  </r>
  <r>
    <x v="2"/>
    <x v="0"/>
    <s v="USD"/>
    <n v="1338159655"/>
    <n v="1335567655"/>
    <b v="0"/>
    <n v="0"/>
    <b v="0"/>
    <s v="music/indie rock"/>
    <n v="0"/>
    <n v="0"/>
    <x v="4"/>
    <d v="2012-04-27T23:00:55"/>
    <d v="2012-05-27T23:00:55"/>
    <x v="14"/>
  </r>
  <r>
    <x v="2"/>
    <x v="0"/>
    <s v="USD"/>
    <n v="1314856800"/>
    <n v="1311789885"/>
    <b v="0"/>
    <n v="4"/>
    <b v="0"/>
    <s v="music/indie rock"/>
    <n v="7.1999999999999995E-2"/>
    <n v="18"/>
    <x v="4"/>
    <d v="2011-07-27T18:04:45"/>
    <d v="2011-09-01T06:00:00"/>
    <x v="14"/>
  </r>
  <r>
    <x v="2"/>
    <x v="0"/>
    <s v="USD"/>
    <n v="1412534943"/>
    <n v="1409942943"/>
    <b v="0"/>
    <n v="32"/>
    <b v="0"/>
    <s v="music/indie rock"/>
    <n v="9.4399999999999998E-2"/>
    <n v="73.760000000000005"/>
    <x v="4"/>
    <d v="2014-09-05T18:49:03"/>
    <d v="2014-10-05T18:49:03"/>
    <x v="14"/>
  </r>
  <r>
    <x v="2"/>
    <x v="0"/>
    <s v="USD"/>
    <n v="1385055979"/>
    <n v="1382460379"/>
    <b v="0"/>
    <n v="4"/>
    <b v="0"/>
    <s v="music/indie rock"/>
    <n v="4.1700000000000001E-2"/>
    <n v="31.25"/>
    <x v="4"/>
    <d v="2013-10-22T16:46:19"/>
    <d v="2013-11-21T17:46:19"/>
    <x v="14"/>
  </r>
  <r>
    <x v="2"/>
    <x v="0"/>
    <s v="USD"/>
    <n v="1408581930"/>
    <n v="1405989930"/>
    <b v="0"/>
    <n v="9"/>
    <b v="0"/>
    <s v="music/indie rock"/>
    <n v="3.2500000000000001E-2"/>
    <n v="28.89"/>
    <x v="4"/>
    <d v="2014-07-22T00:45:30"/>
    <d v="2014-08-21T00:45:30"/>
    <x v="14"/>
  </r>
  <r>
    <x v="2"/>
    <x v="0"/>
    <s v="USD"/>
    <n v="1280635200"/>
    <n v="1273121283"/>
    <b v="0"/>
    <n v="17"/>
    <b v="0"/>
    <s v="music/indie rock"/>
    <n v="0.40749999999999997"/>
    <n v="143.82"/>
    <x v="4"/>
    <d v="2010-05-06T04:48:03"/>
    <d v="2010-08-01T04:00:00"/>
    <x v="14"/>
  </r>
  <r>
    <x v="2"/>
    <x v="0"/>
    <s v="USD"/>
    <n v="1427920363"/>
    <n v="1425331963"/>
    <b v="0"/>
    <n v="5"/>
    <b v="0"/>
    <s v="music/indie rock"/>
    <n v="0.1"/>
    <n v="40"/>
    <x v="4"/>
    <d v="2015-03-02T21:32:43"/>
    <d v="2015-04-01T20:32:43"/>
    <x v="14"/>
  </r>
  <r>
    <x v="2"/>
    <x v="0"/>
    <s v="USD"/>
    <n v="1465169610"/>
    <n v="1462577610"/>
    <b v="0"/>
    <n v="53"/>
    <b v="0"/>
    <s v="music/indie rock"/>
    <n v="0.39169999999999999"/>
    <n v="147.81"/>
    <x v="4"/>
    <d v="2016-05-06T23:33:30"/>
    <d v="2016-06-05T23:33:30"/>
    <x v="14"/>
  </r>
  <r>
    <x v="2"/>
    <x v="0"/>
    <s v="USD"/>
    <n v="1287975829"/>
    <n v="1284087829"/>
    <b v="0"/>
    <n v="7"/>
    <b v="0"/>
    <s v="music/indie rock"/>
    <n v="2.4400000000000002E-2"/>
    <n v="27.86"/>
    <x v="4"/>
    <d v="2010-09-10T03:03:49"/>
    <d v="2010-10-25T03:03:49"/>
    <x v="14"/>
  </r>
  <r>
    <x v="2"/>
    <x v="0"/>
    <s v="USD"/>
    <n v="1440734400"/>
    <n v="1438549026"/>
    <b v="0"/>
    <n v="72"/>
    <b v="0"/>
    <s v="music/indie rock"/>
    <n v="0.4"/>
    <n v="44.44"/>
    <x v="4"/>
    <d v="2015-08-02T20:57:06"/>
    <d v="2015-08-28T04:00:00"/>
    <x v="14"/>
  </r>
  <r>
    <x v="2"/>
    <x v="0"/>
    <s v="USD"/>
    <n v="1354123908"/>
    <n v="1351528308"/>
    <b v="0"/>
    <n v="0"/>
    <b v="0"/>
    <s v="music/indie rock"/>
    <n v="0"/>
    <n v="0"/>
    <x v="4"/>
    <d v="2012-10-29T16:31:48"/>
    <d v="2012-11-28T17:31:48"/>
    <x v="14"/>
  </r>
  <r>
    <x v="2"/>
    <x v="0"/>
    <s v="USD"/>
    <n v="1326651110"/>
    <n v="1322763110"/>
    <b v="0"/>
    <n v="2"/>
    <b v="0"/>
    <s v="music/indie rock"/>
    <n v="2.8000000000000001E-2"/>
    <n v="35"/>
    <x v="4"/>
    <d v="2011-12-01T18:11:50"/>
    <d v="2012-01-15T18:11:50"/>
    <x v="14"/>
  </r>
  <r>
    <x v="2"/>
    <x v="0"/>
    <s v="USD"/>
    <n v="1306549362"/>
    <n v="1302661362"/>
    <b v="0"/>
    <n v="8"/>
    <b v="0"/>
    <s v="music/indie rock"/>
    <n v="0.37330000000000002"/>
    <n v="35"/>
    <x v="4"/>
    <d v="2011-04-13T02:22:42"/>
    <d v="2011-05-28T02:22:42"/>
    <x v="14"/>
  </r>
  <r>
    <x v="2"/>
    <x v="0"/>
    <s v="USD"/>
    <n v="1459365802"/>
    <n v="1456777402"/>
    <b v="0"/>
    <n v="2"/>
    <b v="0"/>
    <s v="music/jazz"/>
    <n v="4.1999999999999997E-3"/>
    <n v="10.5"/>
    <x v="4"/>
    <d v="2016-02-29T20:23:22"/>
    <d v="2016-03-30T19:23:22"/>
    <x v="13"/>
  </r>
  <r>
    <x v="2"/>
    <x v="0"/>
    <s v="USD"/>
    <n v="1276024260"/>
    <n v="1272050914"/>
    <b v="0"/>
    <n v="0"/>
    <b v="0"/>
    <s v="music/jazz"/>
    <n v="0"/>
    <n v="0"/>
    <x v="4"/>
    <d v="2010-04-23T19:28:34"/>
    <d v="2010-06-08T19:11:00"/>
    <x v="13"/>
  </r>
  <r>
    <x v="2"/>
    <x v="0"/>
    <s v="USD"/>
    <n v="1409412600"/>
    <n v="1404947422"/>
    <b v="0"/>
    <n v="3"/>
    <b v="0"/>
    <s v="music/jazz"/>
    <n v="3.0000000000000001E-3"/>
    <n v="30"/>
    <x v="4"/>
    <d v="2014-07-09T23:10:22"/>
    <d v="2014-08-30T15:30:00"/>
    <x v="13"/>
  </r>
  <r>
    <x v="2"/>
    <x v="0"/>
    <s v="USD"/>
    <n v="1348367100"/>
    <n v="1346180780"/>
    <b v="0"/>
    <n v="4"/>
    <b v="0"/>
    <s v="music/jazz"/>
    <n v="3.2000000000000001E-2"/>
    <n v="40"/>
    <x v="4"/>
    <d v="2012-08-28T19:06:20"/>
    <d v="2012-09-23T02:25:00"/>
    <x v="13"/>
  </r>
  <r>
    <x v="2"/>
    <x v="0"/>
    <s v="USD"/>
    <n v="1451786137"/>
    <n v="1449194137"/>
    <b v="0"/>
    <n v="3"/>
    <b v="0"/>
    <s v="music/jazz"/>
    <n v="3.0000000000000001E-3"/>
    <n v="50.33"/>
    <x v="4"/>
    <d v="2015-12-04T01:55:37"/>
    <d v="2016-01-03T01:55:37"/>
    <x v="13"/>
  </r>
  <r>
    <x v="2"/>
    <x v="0"/>
    <s v="USD"/>
    <n v="1295847926"/>
    <n v="1290663926"/>
    <b v="0"/>
    <n v="6"/>
    <b v="0"/>
    <s v="music/jazz"/>
    <n v="3.0200000000000001E-2"/>
    <n v="32.67"/>
    <x v="4"/>
    <d v="2010-11-25T05:45:26"/>
    <d v="2011-01-24T05:45:26"/>
    <x v="13"/>
  </r>
  <r>
    <x v="2"/>
    <x v="0"/>
    <s v="USD"/>
    <n v="1394681590"/>
    <n v="1392093190"/>
    <b v="0"/>
    <n v="0"/>
    <b v="0"/>
    <s v="music/jazz"/>
    <n v="0"/>
    <n v="0"/>
    <x v="4"/>
    <d v="2014-02-11T04:33:10"/>
    <d v="2014-03-13T03:33:10"/>
    <x v="13"/>
  </r>
  <r>
    <x v="2"/>
    <x v="0"/>
    <s v="USD"/>
    <n v="1315715823"/>
    <n v="1313123823"/>
    <b v="0"/>
    <n v="0"/>
    <b v="0"/>
    <s v="music/jazz"/>
    <n v="0"/>
    <n v="0"/>
    <x v="4"/>
    <d v="2011-08-12T04:37:03"/>
    <d v="2011-09-11T04:37:03"/>
    <x v="13"/>
  </r>
  <r>
    <x v="2"/>
    <x v="0"/>
    <s v="USD"/>
    <n v="1280206740"/>
    <n v="1276283655"/>
    <b v="0"/>
    <n v="0"/>
    <b v="0"/>
    <s v="music/jazz"/>
    <n v="0"/>
    <n v="0"/>
    <x v="4"/>
    <d v="2010-06-11T19:14:15"/>
    <d v="2010-07-27T04:59:00"/>
    <x v="13"/>
  </r>
  <r>
    <x v="2"/>
    <x v="0"/>
    <s v="USD"/>
    <n v="1343016000"/>
    <n v="1340296440"/>
    <b v="0"/>
    <n v="8"/>
    <b v="0"/>
    <s v="music/jazz"/>
    <n v="3.2500000000000001E-2"/>
    <n v="65"/>
    <x v="4"/>
    <d v="2012-06-21T16:34:00"/>
    <d v="2012-07-23T04:00:00"/>
    <x v="13"/>
  </r>
  <r>
    <x v="2"/>
    <x v="1"/>
    <s v="GBP"/>
    <n v="1488546319"/>
    <n v="1483362319"/>
    <b v="0"/>
    <n v="5"/>
    <b v="0"/>
    <s v="music/jazz"/>
    <n v="0.22359999999999999"/>
    <n v="24.6"/>
    <x v="4"/>
    <d v="2017-01-02T13:05:19"/>
    <d v="2017-03-03T13:05:19"/>
    <x v="13"/>
  </r>
  <r>
    <x v="2"/>
    <x v="0"/>
    <s v="USD"/>
    <n v="1390522045"/>
    <n v="1388707645"/>
    <b v="0"/>
    <n v="0"/>
    <b v="0"/>
    <s v="music/jazz"/>
    <n v="0"/>
    <n v="0"/>
    <x v="4"/>
    <d v="2014-01-03T00:07:25"/>
    <d v="2014-01-24T00:07:25"/>
    <x v="13"/>
  </r>
  <r>
    <x v="2"/>
    <x v="0"/>
    <s v="USD"/>
    <n v="1355197047"/>
    <n v="1350009447"/>
    <b v="0"/>
    <n v="2"/>
    <b v="0"/>
    <s v="music/jazz"/>
    <n v="8.6E-3"/>
    <n v="15"/>
    <x v="4"/>
    <d v="2012-10-12T02:37:27"/>
    <d v="2012-12-11T03:37:27"/>
    <x v="13"/>
  </r>
  <r>
    <x v="2"/>
    <x v="0"/>
    <s v="USD"/>
    <n v="1336188019"/>
    <n v="1333596019"/>
    <b v="0"/>
    <n v="24"/>
    <b v="0"/>
    <s v="music/jazz"/>
    <n v="6.6100000000000006E-2"/>
    <n v="82.58"/>
    <x v="4"/>
    <d v="2012-04-05T03:20:19"/>
    <d v="2012-05-05T03:20:19"/>
    <x v="13"/>
  </r>
  <r>
    <x v="2"/>
    <x v="0"/>
    <s v="USD"/>
    <n v="1345918747"/>
    <n v="1343326747"/>
    <b v="0"/>
    <n v="0"/>
    <b v="0"/>
    <s v="music/jazz"/>
    <n v="0"/>
    <n v="0"/>
    <x v="4"/>
    <d v="2012-07-26T18:19:07"/>
    <d v="2012-08-25T18:19:07"/>
    <x v="13"/>
  </r>
  <r>
    <x v="2"/>
    <x v="0"/>
    <s v="USD"/>
    <n v="1330577940"/>
    <n v="1327853914"/>
    <b v="0"/>
    <n v="9"/>
    <b v="0"/>
    <s v="music/jazz"/>
    <n v="5.7700000000000001E-2"/>
    <n v="41.67"/>
    <x v="4"/>
    <d v="2012-01-29T16:18:34"/>
    <d v="2012-03-01T04:59:00"/>
    <x v="13"/>
  </r>
  <r>
    <x v="2"/>
    <x v="0"/>
    <s v="USD"/>
    <n v="1287723600"/>
    <n v="1284409734"/>
    <b v="0"/>
    <n v="0"/>
    <b v="0"/>
    <s v="music/jazz"/>
    <n v="0"/>
    <n v="0"/>
    <x v="4"/>
    <d v="2010-09-13T20:28:54"/>
    <d v="2010-10-22T05:00:00"/>
    <x v="13"/>
  </r>
  <r>
    <x v="2"/>
    <x v="0"/>
    <s v="USD"/>
    <n v="1405305000"/>
    <n v="1402612730"/>
    <b v="0"/>
    <n v="1"/>
    <b v="0"/>
    <s v="music/jazz"/>
    <n v="6.0000000000000001E-3"/>
    <n v="30"/>
    <x v="4"/>
    <d v="2014-06-12T22:38:50"/>
    <d v="2014-07-14T02:30:00"/>
    <x v="13"/>
  </r>
  <r>
    <x v="2"/>
    <x v="1"/>
    <s v="GBP"/>
    <n v="1417474761"/>
    <n v="1414879161"/>
    <b v="0"/>
    <n v="10"/>
    <b v="0"/>
    <s v="music/jazz"/>
    <n v="5.0299999999999997E-2"/>
    <n v="19.600000000000001"/>
    <x v="4"/>
    <d v="2014-11-01T21:59:21"/>
    <d v="2014-12-01T22:59:21"/>
    <x v="13"/>
  </r>
  <r>
    <x v="2"/>
    <x v="0"/>
    <s v="USD"/>
    <n v="1355930645"/>
    <n v="1352906645"/>
    <b v="0"/>
    <n v="1"/>
    <b v="0"/>
    <s v="music/jazz"/>
    <n v="5.0000000000000001E-3"/>
    <n v="100"/>
    <x v="4"/>
    <d v="2012-11-14T15:24:05"/>
    <d v="2012-12-19T15:24:05"/>
    <x v="13"/>
  </r>
  <r>
    <x v="2"/>
    <x v="0"/>
    <s v="USD"/>
    <n v="1384448822"/>
    <n v="1381853222"/>
    <b v="0"/>
    <n v="0"/>
    <b v="0"/>
    <s v="music/jazz"/>
    <n v="0"/>
    <n v="0"/>
    <x v="4"/>
    <d v="2013-10-15T16:07:02"/>
    <d v="2013-11-14T17:07:02"/>
    <x v="13"/>
  </r>
  <r>
    <x v="2"/>
    <x v="0"/>
    <s v="USD"/>
    <n v="1323666376"/>
    <n v="1320033976"/>
    <b v="0"/>
    <n v="20"/>
    <b v="0"/>
    <s v="music/jazz"/>
    <n v="0.309"/>
    <n v="231.75"/>
    <x v="4"/>
    <d v="2011-10-31T04:06:16"/>
    <d v="2011-12-12T05:06:16"/>
    <x v="13"/>
  </r>
  <r>
    <x v="2"/>
    <x v="0"/>
    <s v="USD"/>
    <n v="1412167393"/>
    <n v="1409143393"/>
    <b v="0"/>
    <n v="30"/>
    <b v="0"/>
    <s v="music/jazz"/>
    <n v="0.2104"/>
    <n v="189.33"/>
    <x v="4"/>
    <d v="2014-08-27T12:43:13"/>
    <d v="2014-10-01T12:43:13"/>
    <x v="13"/>
  </r>
  <r>
    <x v="2"/>
    <x v="0"/>
    <s v="USD"/>
    <n v="1416614523"/>
    <n v="1414018923"/>
    <b v="0"/>
    <n v="6"/>
    <b v="0"/>
    <s v="music/jazz"/>
    <n v="2.1999999999999999E-2"/>
    <n v="55"/>
    <x v="4"/>
    <d v="2014-10-22T23:02:03"/>
    <d v="2014-11-22T00:02:03"/>
    <x v="13"/>
  </r>
  <r>
    <x v="2"/>
    <x v="0"/>
    <s v="USD"/>
    <n v="1360795069"/>
    <n v="1358203069"/>
    <b v="0"/>
    <n v="15"/>
    <b v="0"/>
    <s v="music/jazz"/>
    <n v="0.109"/>
    <n v="21.8"/>
    <x v="4"/>
    <d v="2013-01-14T22:37:49"/>
    <d v="2013-02-13T22:37:49"/>
    <x v="13"/>
  </r>
  <r>
    <x v="2"/>
    <x v="0"/>
    <s v="USD"/>
    <n v="1385590111"/>
    <n v="1382994511"/>
    <b v="0"/>
    <n v="5"/>
    <b v="0"/>
    <s v="music/jazz"/>
    <n v="2.6700000000000002E-2"/>
    <n v="32"/>
    <x v="4"/>
    <d v="2013-10-28T21:08:31"/>
    <d v="2013-11-27T22:08:31"/>
    <x v="13"/>
  </r>
  <r>
    <x v="2"/>
    <x v="0"/>
    <s v="USD"/>
    <n v="1278628800"/>
    <n v="1276043330"/>
    <b v="0"/>
    <n v="0"/>
    <b v="0"/>
    <s v="music/jazz"/>
    <n v="0"/>
    <n v="0"/>
    <x v="4"/>
    <d v="2010-06-09T00:28:50"/>
    <d v="2010-07-08T22:40:00"/>
    <x v="13"/>
  </r>
  <r>
    <x v="2"/>
    <x v="0"/>
    <s v="USD"/>
    <n v="1337024695"/>
    <n v="1334432695"/>
    <b v="0"/>
    <n v="0"/>
    <b v="0"/>
    <s v="music/jazz"/>
    <n v="0"/>
    <n v="0"/>
    <x v="4"/>
    <d v="2012-04-14T19:44:55"/>
    <d v="2012-05-14T19:44:55"/>
    <x v="13"/>
  </r>
  <r>
    <x v="2"/>
    <x v="0"/>
    <s v="USD"/>
    <n v="1353196800"/>
    <n v="1348864913"/>
    <b v="0"/>
    <n v="28"/>
    <b v="0"/>
    <s v="music/jazz"/>
    <n v="0.1086"/>
    <n v="56.25"/>
    <x v="4"/>
    <d v="2012-09-28T20:41:53"/>
    <d v="2012-11-18T00:00:00"/>
    <x v="13"/>
  </r>
  <r>
    <x v="2"/>
    <x v="0"/>
    <s v="USD"/>
    <n v="1333946569"/>
    <n v="1331358169"/>
    <b v="0"/>
    <n v="0"/>
    <b v="0"/>
    <s v="music/jazz"/>
    <n v="0"/>
    <n v="0"/>
    <x v="4"/>
    <d v="2012-03-10T05:42:49"/>
    <d v="2012-04-09T04:42:49"/>
    <x v="13"/>
  </r>
  <r>
    <x v="2"/>
    <x v="0"/>
    <s v="USD"/>
    <n v="1277501520"/>
    <n v="1273874306"/>
    <b v="0"/>
    <n v="5"/>
    <b v="0"/>
    <s v="music/jazz"/>
    <n v="0.38329999999999997"/>
    <n v="69"/>
    <x v="4"/>
    <d v="2010-05-14T21:58:26"/>
    <d v="2010-06-25T21:32:00"/>
    <x v="13"/>
  </r>
  <r>
    <x v="2"/>
    <x v="1"/>
    <s v="GBP"/>
    <n v="1395007200"/>
    <n v="1392021502"/>
    <b v="0"/>
    <n v="7"/>
    <b v="0"/>
    <s v="music/jazz"/>
    <n v="6.5500000000000003E-2"/>
    <n v="18.71"/>
    <x v="4"/>
    <d v="2014-02-10T08:38:22"/>
    <d v="2014-03-16T22:00:00"/>
    <x v="13"/>
  </r>
  <r>
    <x v="2"/>
    <x v="0"/>
    <s v="USD"/>
    <n v="1363990545"/>
    <n v="1360106145"/>
    <b v="0"/>
    <n v="30"/>
    <b v="0"/>
    <s v="music/jazz"/>
    <n v="0.1454"/>
    <n v="46.03"/>
    <x v="4"/>
    <d v="2013-02-05T23:15:45"/>
    <d v="2013-03-22T22:15:45"/>
    <x v="13"/>
  </r>
  <r>
    <x v="2"/>
    <x v="0"/>
    <s v="USD"/>
    <n v="1399867409"/>
    <n v="1394683409"/>
    <b v="0"/>
    <n v="2"/>
    <b v="0"/>
    <s v="music/jazz"/>
    <n v="0.06"/>
    <n v="60"/>
    <x v="4"/>
    <d v="2014-03-13T04:03:29"/>
    <d v="2014-05-12T04:03:29"/>
    <x v="13"/>
  </r>
  <r>
    <x v="2"/>
    <x v="5"/>
    <s v="CAD"/>
    <n v="1399183200"/>
    <n v="1396633284"/>
    <b v="0"/>
    <n v="30"/>
    <b v="0"/>
    <s v="music/jazz"/>
    <n v="0.30399999999999999"/>
    <n v="50.67"/>
    <x v="4"/>
    <d v="2014-04-04T17:41:24"/>
    <d v="2014-05-04T06:00:00"/>
    <x v="13"/>
  </r>
  <r>
    <x v="2"/>
    <x v="0"/>
    <s v="USD"/>
    <n v="1454054429"/>
    <n v="1451462429"/>
    <b v="0"/>
    <n v="2"/>
    <b v="0"/>
    <s v="music/jazz"/>
    <n v="1.43E-2"/>
    <n v="25"/>
    <x v="4"/>
    <d v="2015-12-30T08:00:29"/>
    <d v="2016-01-29T08:00:29"/>
    <x v="13"/>
  </r>
  <r>
    <x v="2"/>
    <x v="0"/>
    <s v="USD"/>
    <n v="1326916800"/>
    <n v="1323131689"/>
    <b v="0"/>
    <n v="0"/>
    <b v="0"/>
    <s v="music/jazz"/>
    <n v="0"/>
    <n v="0"/>
    <x v="4"/>
    <d v="2011-12-06T00:34:49"/>
    <d v="2012-01-18T20:00:00"/>
    <x v="13"/>
  </r>
  <r>
    <x v="2"/>
    <x v="0"/>
    <s v="USD"/>
    <n v="1383509357"/>
    <n v="1380913757"/>
    <b v="0"/>
    <n v="2"/>
    <b v="0"/>
    <s v="music/jazz"/>
    <n v="1.14E-2"/>
    <n v="20"/>
    <x v="4"/>
    <d v="2013-10-04T19:09:17"/>
    <d v="2013-11-03T20:09:17"/>
    <x v="13"/>
  </r>
  <r>
    <x v="2"/>
    <x v="0"/>
    <s v="USD"/>
    <n v="1346585448"/>
    <n v="1343993448"/>
    <b v="0"/>
    <n v="1"/>
    <b v="0"/>
    <s v="music/jazz"/>
    <n v="3.5999999999999999E-3"/>
    <n v="25"/>
    <x v="4"/>
    <d v="2012-08-03T11:30:48"/>
    <d v="2012-09-02T11:30:48"/>
    <x v="13"/>
  </r>
  <r>
    <x v="2"/>
    <x v="0"/>
    <s v="USD"/>
    <n v="1372622280"/>
    <n v="1369246738"/>
    <b v="0"/>
    <n v="2"/>
    <b v="0"/>
    <s v="music/jazz"/>
    <n v="1.4500000000000001E-2"/>
    <n v="20"/>
    <x v="4"/>
    <d v="2013-05-22T18:18:58"/>
    <d v="2013-06-30T19:58:00"/>
    <x v="13"/>
  </r>
  <r>
    <x v="2"/>
    <x v="0"/>
    <s v="USD"/>
    <n v="1439251926"/>
    <n v="1435363926"/>
    <b v="0"/>
    <n v="14"/>
    <b v="0"/>
    <s v="technology/wearables"/>
    <n v="0.1716"/>
    <n v="110.29"/>
    <x v="2"/>
    <d v="2015-06-27T00:12:06"/>
    <d v="2015-08-11T00:12:06"/>
    <x v="8"/>
  </r>
  <r>
    <x v="2"/>
    <x v="0"/>
    <s v="USD"/>
    <n v="1486693145"/>
    <n v="1484101145"/>
    <b v="0"/>
    <n v="31"/>
    <b v="0"/>
    <s v="technology/wearables"/>
    <n v="2.3199999999999998E-2"/>
    <n v="37.450000000000003"/>
    <x v="2"/>
    <d v="2017-01-11T02:19:05"/>
    <d v="2017-02-10T02:19:05"/>
    <x v="8"/>
  </r>
  <r>
    <x v="2"/>
    <x v="0"/>
    <s v="USD"/>
    <n v="1455826460"/>
    <n v="1452716060"/>
    <b v="0"/>
    <n v="16"/>
    <b v="0"/>
    <s v="technology/wearables"/>
    <n v="8.9099999999999999E-2"/>
    <n v="41.75"/>
    <x v="2"/>
    <d v="2016-01-13T20:14:20"/>
    <d v="2016-02-18T20:14:20"/>
    <x v="8"/>
  </r>
  <r>
    <x v="2"/>
    <x v="0"/>
    <s v="USD"/>
    <n v="1480438905"/>
    <n v="1477843305"/>
    <b v="0"/>
    <n v="12"/>
    <b v="0"/>
    <s v="technology/wearables"/>
    <n v="9.6299999999999997E-2"/>
    <n v="24.08"/>
    <x v="2"/>
    <d v="2016-10-30T16:01:45"/>
    <d v="2016-11-29T17:01:45"/>
    <x v="8"/>
  </r>
  <r>
    <x v="2"/>
    <x v="0"/>
    <s v="USD"/>
    <n v="1460988000"/>
    <n v="1458050450"/>
    <b v="0"/>
    <n v="96"/>
    <b v="0"/>
    <s v="technology/wearables"/>
    <n v="0.1333"/>
    <n v="69.41"/>
    <x v="2"/>
    <d v="2016-03-15T14:00:50"/>
    <d v="2016-04-18T14:00:00"/>
    <x v="8"/>
  </r>
  <r>
    <x v="2"/>
    <x v="6"/>
    <s v="EUR"/>
    <n v="1487462340"/>
    <n v="1482958626"/>
    <b v="0"/>
    <n v="16"/>
    <b v="0"/>
    <s v="technology/wearables"/>
    <n v="2.4799999999999999E-2"/>
    <n v="155.25"/>
    <x v="2"/>
    <d v="2016-12-28T20:57:06"/>
    <d v="2017-02-18T23:59:00"/>
    <x v="8"/>
  </r>
  <r>
    <x v="2"/>
    <x v="0"/>
    <s v="USD"/>
    <n v="1473444048"/>
    <n v="1470852048"/>
    <b v="0"/>
    <n v="5"/>
    <b v="0"/>
    <s v="technology/wearables"/>
    <n v="1.9099999999999999E-2"/>
    <n v="57.2"/>
    <x v="2"/>
    <d v="2016-08-10T18:00:48"/>
    <d v="2016-09-09T18:00:48"/>
    <x v="8"/>
  </r>
  <r>
    <x v="2"/>
    <x v="0"/>
    <s v="USD"/>
    <n v="1467312306"/>
    <n v="1462128306"/>
    <b v="0"/>
    <n v="0"/>
    <b v="0"/>
    <s v="technology/wearables"/>
    <n v="0"/>
    <n v="0"/>
    <x v="2"/>
    <d v="2016-05-01T18:45:06"/>
    <d v="2016-06-30T18:45:06"/>
    <x v="8"/>
  </r>
  <r>
    <x v="2"/>
    <x v="9"/>
    <s v="EUR"/>
    <n v="1457812364"/>
    <n v="1455220364"/>
    <b v="0"/>
    <n v="8"/>
    <b v="0"/>
    <s v="technology/wearables"/>
    <n v="0.12"/>
    <n v="60"/>
    <x v="2"/>
    <d v="2016-02-11T19:52:44"/>
    <d v="2016-03-12T19:52:44"/>
    <x v="8"/>
  </r>
  <r>
    <x v="2"/>
    <x v="12"/>
    <s v="EUR"/>
    <n v="1456016576"/>
    <n v="1450832576"/>
    <b v="0"/>
    <n v="7"/>
    <b v="0"/>
    <s v="technology/wearables"/>
    <n v="1.37E-2"/>
    <n v="39"/>
    <x v="2"/>
    <d v="2015-12-23T01:02:56"/>
    <d v="2016-02-21T01:02:56"/>
    <x v="8"/>
  </r>
  <r>
    <x v="2"/>
    <x v="5"/>
    <s v="CAD"/>
    <n v="1453053661"/>
    <n v="1450461661"/>
    <b v="0"/>
    <n v="24"/>
    <b v="0"/>
    <s v="technology/wearables"/>
    <n v="0.28039999999999998"/>
    <n v="58.42"/>
    <x v="2"/>
    <d v="2015-12-18T18:01:01"/>
    <d v="2016-01-17T18:01:01"/>
    <x v="8"/>
  </r>
  <r>
    <x v="2"/>
    <x v="0"/>
    <s v="USD"/>
    <n v="1465054872"/>
    <n v="1461166872"/>
    <b v="0"/>
    <n v="121"/>
    <b v="0"/>
    <s v="technology/wearables"/>
    <n v="0.38390000000000002"/>
    <n v="158.63999999999999"/>
    <x v="2"/>
    <d v="2016-04-20T15:41:12"/>
    <d v="2016-06-04T15:41:12"/>
    <x v="8"/>
  </r>
  <r>
    <x v="2"/>
    <x v="0"/>
    <s v="USD"/>
    <n v="1479483812"/>
    <n v="1476888212"/>
    <b v="0"/>
    <n v="196"/>
    <b v="0"/>
    <s v="technology/wearables"/>
    <n v="0.39939999999999998"/>
    <n v="99.86"/>
    <x v="2"/>
    <d v="2016-10-19T14:43:32"/>
    <d v="2016-11-18T15:43:32"/>
    <x v="8"/>
  </r>
  <r>
    <x v="2"/>
    <x v="0"/>
    <s v="USD"/>
    <n v="1422158199"/>
    <n v="1419566199"/>
    <b v="0"/>
    <n v="5"/>
    <b v="0"/>
    <s v="technology/wearables"/>
    <n v="8.3999999999999995E-3"/>
    <n v="25.2"/>
    <x v="2"/>
    <d v="2014-12-26T03:56:39"/>
    <d v="2015-01-25T03:56:39"/>
    <x v="8"/>
  </r>
  <r>
    <x v="2"/>
    <x v="0"/>
    <s v="USD"/>
    <n v="1440100839"/>
    <n v="1436472039"/>
    <b v="0"/>
    <n v="73"/>
    <b v="0"/>
    <s v="technology/wearables"/>
    <n v="0.43409999999999999"/>
    <n v="89.19"/>
    <x v="2"/>
    <d v="2015-07-09T20:00:39"/>
    <d v="2015-08-20T20:00:39"/>
    <x v="8"/>
  </r>
  <r>
    <x v="2"/>
    <x v="0"/>
    <s v="USD"/>
    <n v="1473750300"/>
    <n v="1470294300"/>
    <b v="0"/>
    <n v="93"/>
    <b v="0"/>
    <s v="technology/wearables"/>
    <n v="5.6599999999999998E-2"/>
    <n v="182.62"/>
    <x v="2"/>
    <d v="2016-08-04T07:05:00"/>
    <d v="2016-09-13T07:05:00"/>
    <x v="8"/>
  </r>
  <r>
    <x v="2"/>
    <x v="0"/>
    <s v="USD"/>
    <n v="1430081759"/>
    <n v="1424901359"/>
    <b v="0"/>
    <n v="17"/>
    <b v="0"/>
    <s v="technology/wearables"/>
    <n v="1.72E-2"/>
    <n v="50.65"/>
    <x v="2"/>
    <d v="2015-02-25T21:55:59"/>
    <d v="2015-04-26T20:55:59"/>
    <x v="8"/>
  </r>
  <r>
    <x v="2"/>
    <x v="0"/>
    <s v="USD"/>
    <n v="1479392133"/>
    <n v="1476710133"/>
    <b v="0"/>
    <n v="7"/>
    <b v="0"/>
    <s v="technology/wearables"/>
    <n v="1.9400000000000001E-2"/>
    <n v="33.29"/>
    <x v="2"/>
    <d v="2016-10-17T13:15:33"/>
    <d v="2016-11-17T14:15:33"/>
    <x v="8"/>
  </r>
  <r>
    <x v="2"/>
    <x v="0"/>
    <s v="USD"/>
    <n v="1428641940"/>
    <n v="1426792563"/>
    <b v="0"/>
    <n v="17"/>
    <b v="0"/>
    <s v="technology/wearables"/>
    <n v="0.1133"/>
    <n v="51.82"/>
    <x v="2"/>
    <d v="2015-03-19T19:16:03"/>
    <d v="2015-04-10T04:59:00"/>
    <x v="8"/>
  </r>
  <r>
    <x v="2"/>
    <x v="0"/>
    <s v="USD"/>
    <n v="1421640665"/>
    <n v="1419048665"/>
    <b v="0"/>
    <n v="171"/>
    <b v="0"/>
    <s v="technology/wearables"/>
    <n v="0.3886"/>
    <n v="113.63"/>
    <x v="2"/>
    <d v="2014-12-20T04:11:05"/>
    <d v="2015-01-19T04:11:05"/>
    <x v="8"/>
  </r>
  <r>
    <x v="2"/>
    <x v="0"/>
    <s v="USD"/>
    <n v="1489500155"/>
    <n v="1485874955"/>
    <b v="0"/>
    <n v="188"/>
    <b v="0"/>
    <s v="technology/wearables"/>
    <n v="0.46100000000000002"/>
    <n v="136.46"/>
    <x v="2"/>
    <d v="2017-01-31T15:02:35"/>
    <d v="2017-03-14T14:02:35"/>
    <x v="8"/>
  </r>
  <r>
    <x v="2"/>
    <x v="0"/>
    <s v="USD"/>
    <n v="1487617200"/>
    <n v="1483634335"/>
    <b v="0"/>
    <n v="110"/>
    <b v="0"/>
    <s v="technology/wearables"/>
    <n v="0.4219"/>
    <n v="364.35"/>
    <x v="2"/>
    <d v="2017-01-05T16:38:55"/>
    <d v="2017-02-20T19:00:00"/>
    <x v="8"/>
  </r>
  <r>
    <x v="2"/>
    <x v="0"/>
    <s v="USD"/>
    <n v="1455210353"/>
    <n v="1451927153"/>
    <b v="0"/>
    <n v="37"/>
    <b v="0"/>
    <s v="technology/wearables"/>
    <n v="0.2848"/>
    <n v="19.239999999999998"/>
    <x v="2"/>
    <d v="2016-01-04T17:05:53"/>
    <d v="2016-02-11T17:05:53"/>
    <x v="8"/>
  </r>
  <r>
    <x v="2"/>
    <x v="0"/>
    <s v="USD"/>
    <n v="1476717319"/>
    <n v="1473693319"/>
    <b v="0"/>
    <n v="9"/>
    <b v="0"/>
    <s v="technology/wearables"/>
    <n v="1.0800000000000001E-2"/>
    <n v="41.89"/>
    <x v="2"/>
    <d v="2016-09-12T15:15:19"/>
    <d v="2016-10-17T15:15:19"/>
    <x v="8"/>
  </r>
  <r>
    <x v="2"/>
    <x v="5"/>
    <s v="CAD"/>
    <n v="1441119919"/>
    <n v="1437663919"/>
    <b v="0"/>
    <n v="29"/>
    <b v="0"/>
    <s v="technology/wearables"/>
    <n v="8.0000000000000002E-3"/>
    <n v="30.31"/>
    <x v="2"/>
    <d v="2015-07-23T15:05:19"/>
    <d v="2015-09-01T15:05:19"/>
    <x v="8"/>
  </r>
  <r>
    <x v="2"/>
    <x v="0"/>
    <s v="USD"/>
    <n v="1477454340"/>
    <n v="1474676646"/>
    <b v="0"/>
    <n v="6"/>
    <b v="0"/>
    <s v="technology/wearables"/>
    <n v="1.1900000000000001E-2"/>
    <n v="49.67"/>
    <x v="2"/>
    <d v="2016-09-24T00:24:06"/>
    <d v="2016-10-26T03:59:00"/>
    <x v="8"/>
  </r>
  <r>
    <x v="2"/>
    <x v="0"/>
    <s v="USD"/>
    <n v="1475766932"/>
    <n v="1473174932"/>
    <b v="0"/>
    <n v="30"/>
    <b v="0"/>
    <s v="technology/wearables"/>
    <n v="0.14799999999999999"/>
    <n v="59.2"/>
    <x v="2"/>
    <d v="2016-09-06T15:15:32"/>
    <d v="2016-10-06T15:15:32"/>
    <x v="8"/>
  </r>
  <r>
    <x v="2"/>
    <x v="0"/>
    <s v="USD"/>
    <n v="1461301574"/>
    <n v="1456121174"/>
    <b v="0"/>
    <n v="81"/>
    <b v="0"/>
    <s v="technology/wearables"/>
    <n v="0.17810000000000001"/>
    <n v="43.98"/>
    <x v="2"/>
    <d v="2016-02-22T06:06:14"/>
    <d v="2016-04-22T05:06:14"/>
    <x v="8"/>
  </r>
  <r>
    <x v="2"/>
    <x v="0"/>
    <s v="USD"/>
    <n v="1408134034"/>
    <n v="1405542034"/>
    <b v="0"/>
    <n v="4"/>
    <b v="0"/>
    <s v="technology/wearables"/>
    <n v="1.3299999999999999E-2"/>
    <n v="26.5"/>
    <x v="2"/>
    <d v="2014-07-16T20:20:34"/>
    <d v="2014-08-15T20:20:34"/>
    <x v="8"/>
  </r>
  <r>
    <x v="2"/>
    <x v="14"/>
    <s v="MXN"/>
    <n v="1486624607"/>
    <n v="1483773407"/>
    <b v="0"/>
    <n v="11"/>
    <b v="0"/>
    <s v="technology/wearables"/>
    <n v="0.4667"/>
    <n v="1272.73"/>
    <x v="2"/>
    <d v="2017-01-07T07:16:47"/>
    <d v="2017-02-09T07:16:47"/>
    <x v="8"/>
  </r>
  <r>
    <x v="2"/>
    <x v="5"/>
    <s v="CAD"/>
    <n v="1485147540"/>
    <n v="1481951853"/>
    <b v="0"/>
    <n v="14"/>
    <b v="0"/>
    <s v="technology/wearables"/>
    <n v="0.4592"/>
    <n v="164"/>
    <x v="2"/>
    <d v="2016-12-17T05:17:33"/>
    <d v="2017-01-23T04:59:00"/>
    <x v="8"/>
  </r>
  <r>
    <x v="2"/>
    <x v="0"/>
    <s v="USD"/>
    <n v="1433178060"/>
    <n v="1429290060"/>
    <b v="0"/>
    <n v="5"/>
    <b v="0"/>
    <s v="technology/wearables"/>
    <n v="2.3E-3"/>
    <n v="45.2"/>
    <x v="2"/>
    <d v="2015-04-17T17:01:00"/>
    <d v="2015-06-01T17:01:00"/>
    <x v="8"/>
  </r>
  <r>
    <x v="2"/>
    <x v="0"/>
    <s v="USD"/>
    <n v="1409813940"/>
    <n v="1407271598"/>
    <b v="0"/>
    <n v="45"/>
    <b v="0"/>
    <s v="technology/wearables"/>
    <n v="0.3463"/>
    <n v="153.88999999999999"/>
    <x v="2"/>
    <d v="2014-08-05T20:46:38"/>
    <d v="2014-09-04T06:59:00"/>
    <x v="8"/>
  </r>
  <r>
    <x v="2"/>
    <x v="0"/>
    <s v="USD"/>
    <n v="1447032093"/>
    <n v="1441844493"/>
    <b v="0"/>
    <n v="8"/>
    <b v="0"/>
    <s v="technology/wearables"/>
    <n v="2.06E-2"/>
    <n v="51.38"/>
    <x v="2"/>
    <d v="2015-09-10T00:21:33"/>
    <d v="2015-11-09T01:21:33"/>
    <x v="8"/>
  </r>
  <r>
    <x v="2"/>
    <x v="0"/>
    <s v="USD"/>
    <n v="1458925156"/>
    <n v="1456336756"/>
    <b v="0"/>
    <n v="3"/>
    <b v="0"/>
    <s v="technology/wearables"/>
    <n v="5.5999999999999999E-3"/>
    <n v="93.33"/>
    <x v="2"/>
    <d v="2016-02-24T17:59:16"/>
    <d v="2016-03-25T16:59:16"/>
    <x v="8"/>
  </r>
  <r>
    <x v="2"/>
    <x v="0"/>
    <s v="USD"/>
    <n v="1467132185"/>
    <n v="1461948185"/>
    <b v="0"/>
    <n v="24"/>
    <b v="0"/>
    <s v="technology/wearables"/>
    <n v="2.6100000000000002E-2"/>
    <n v="108.63"/>
    <x v="2"/>
    <d v="2016-04-29T16:43:05"/>
    <d v="2016-06-28T16:43:05"/>
    <x v="8"/>
  </r>
  <r>
    <x v="2"/>
    <x v="2"/>
    <s v="AUD"/>
    <n v="1439515497"/>
    <n v="1435627497"/>
    <b v="0"/>
    <n v="18"/>
    <b v="0"/>
    <s v="technology/wearables"/>
    <n v="1.9300000000000001E-2"/>
    <n v="160.5"/>
    <x v="2"/>
    <d v="2015-06-30T01:24:57"/>
    <d v="2015-08-14T01:24:57"/>
    <x v="8"/>
  </r>
  <r>
    <x v="2"/>
    <x v="15"/>
    <s v="EUR"/>
    <n v="1456094197"/>
    <n v="1453502197"/>
    <b v="0"/>
    <n v="12"/>
    <b v="0"/>
    <s v="technology/wearables"/>
    <n v="0.3367"/>
    <n v="75.75"/>
    <x v="2"/>
    <d v="2016-01-22T22:36:37"/>
    <d v="2016-02-21T22:36:37"/>
    <x v="8"/>
  </r>
  <r>
    <x v="2"/>
    <x v="11"/>
    <s v="SEK"/>
    <n v="1456385101"/>
    <n v="1453793101"/>
    <b v="0"/>
    <n v="123"/>
    <b v="0"/>
    <s v="technology/wearables"/>
    <n v="0.56259999999999999"/>
    <n v="790.84"/>
    <x v="2"/>
    <d v="2016-01-26T07:25:01"/>
    <d v="2016-02-25T07:25:01"/>
    <x v="8"/>
  </r>
  <r>
    <x v="2"/>
    <x v="0"/>
    <s v="USD"/>
    <n v="1466449140"/>
    <n v="1463392828"/>
    <b v="0"/>
    <n v="96"/>
    <b v="0"/>
    <s v="technology/wearables"/>
    <n v="0.82820000000000005"/>
    <n v="301.94"/>
    <x v="2"/>
    <d v="2016-05-16T10:00:28"/>
    <d v="2016-06-20T18:59:00"/>
    <x v="8"/>
  </r>
  <r>
    <x v="2"/>
    <x v="0"/>
    <s v="USD"/>
    <n v="1417387322"/>
    <n v="1413495722"/>
    <b v="0"/>
    <n v="31"/>
    <b v="0"/>
    <s v="technology/wearables"/>
    <n v="0.14860000000000001"/>
    <n v="47.94"/>
    <x v="2"/>
    <d v="2014-10-16T21:42:02"/>
    <d v="2014-11-30T22:42:02"/>
    <x v="8"/>
  </r>
  <r>
    <x v="2"/>
    <x v="0"/>
    <s v="USD"/>
    <n v="1407624222"/>
    <n v="1405032222"/>
    <b v="0"/>
    <n v="4"/>
    <b v="0"/>
    <s v="technology/wearables"/>
    <n v="1E-4"/>
    <n v="2.75"/>
    <x v="2"/>
    <d v="2014-07-10T22:43:42"/>
    <d v="2014-08-09T22:43:42"/>
    <x v="8"/>
  </r>
  <r>
    <x v="2"/>
    <x v="0"/>
    <s v="USD"/>
    <n v="1475431486"/>
    <n v="1472839486"/>
    <b v="0"/>
    <n v="3"/>
    <b v="0"/>
    <s v="technology/wearables"/>
    <n v="2.0000000000000001E-4"/>
    <n v="1"/>
    <x v="2"/>
    <d v="2016-09-02T18:04:46"/>
    <d v="2016-10-02T18:04:46"/>
    <x v="8"/>
  </r>
  <r>
    <x v="2"/>
    <x v="3"/>
    <s v="EUR"/>
    <n v="1471985640"/>
    <n v="1469289685"/>
    <b v="0"/>
    <n v="179"/>
    <b v="0"/>
    <s v="technology/wearables"/>
    <n v="0.29509999999999997"/>
    <n v="171.79"/>
    <x v="2"/>
    <d v="2016-07-23T16:01:25"/>
    <d v="2016-08-23T20:54:00"/>
    <x v="8"/>
  </r>
  <r>
    <x v="2"/>
    <x v="0"/>
    <s v="USD"/>
    <n v="1427507208"/>
    <n v="1424918808"/>
    <b v="0"/>
    <n v="3"/>
    <b v="0"/>
    <s v="technology/wearables"/>
    <n v="1.06E-2"/>
    <n v="35.33"/>
    <x v="2"/>
    <d v="2015-02-26T02:46:48"/>
    <d v="2015-03-28T01:46:48"/>
    <x v="8"/>
  </r>
  <r>
    <x v="2"/>
    <x v="12"/>
    <s v="EUR"/>
    <n v="1451602800"/>
    <n v="1449011610"/>
    <b v="0"/>
    <n v="23"/>
    <b v="0"/>
    <s v="technology/wearables"/>
    <n v="6.2899999999999998E-2"/>
    <n v="82.09"/>
    <x v="2"/>
    <d v="2015-12-01T23:13:30"/>
    <d v="2015-12-31T23:00:00"/>
    <x v="8"/>
  </r>
  <r>
    <x v="2"/>
    <x v="1"/>
    <s v="GBP"/>
    <n v="1452384000"/>
    <n v="1447698300"/>
    <b v="0"/>
    <n v="23"/>
    <b v="0"/>
    <s v="technology/wearables"/>
    <n v="0.1275"/>
    <n v="110.87"/>
    <x v="2"/>
    <d v="2015-11-16T18:25:00"/>
    <d v="2016-01-10T00:00:00"/>
    <x v="8"/>
  </r>
  <r>
    <x v="2"/>
    <x v="9"/>
    <s v="EUR"/>
    <n v="1403507050"/>
    <n v="1400051050"/>
    <b v="0"/>
    <n v="41"/>
    <b v="0"/>
    <s v="technology/wearables"/>
    <n v="0.13220000000000001"/>
    <n v="161.22"/>
    <x v="2"/>
    <d v="2014-05-14T07:04:10"/>
    <d v="2014-06-23T07:04:10"/>
    <x v="8"/>
  </r>
  <r>
    <x v="2"/>
    <x v="13"/>
    <s v="EUR"/>
    <n v="1475310825"/>
    <n v="1472718825"/>
    <b v="0"/>
    <n v="0"/>
    <b v="0"/>
    <s v="technology/wearables"/>
    <n v="0"/>
    <n v="0"/>
    <x v="2"/>
    <d v="2016-09-01T08:33:45"/>
    <d v="2016-10-01T08:33:45"/>
    <x v="8"/>
  </r>
  <r>
    <x v="2"/>
    <x v="0"/>
    <s v="USD"/>
    <n v="1475101495"/>
    <n v="1472509495"/>
    <b v="0"/>
    <n v="32"/>
    <b v="0"/>
    <s v="technology/wearables"/>
    <n v="0.16769999999999999"/>
    <n v="52.41"/>
    <x v="2"/>
    <d v="2016-08-29T22:24:55"/>
    <d v="2016-09-28T22:24:55"/>
    <x v="8"/>
  </r>
  <r>
    <x v="2"/>
    <x v="0"/>
    <s v="USD"/>
    <n v="1409770164"/>
    <n v="1407178164"/>
    <b v="0"/>
    <n v="2"/>
    <b v="0"/>
    <s v="technology/wearables"/>
    <n v="1E-3"/>
    <n v="13"/>
    <x v="2"/>
    <d v="2014-08-04T18:49:24"/>
    <d v="2014-09-03T18:49:24"/>
    <x v="8"/>
  </r>
  <r>
    <x v="2"/>
    <x v="1"/>
    <s v="GBP"/>
    <n v="1468349460"/>
    <n v="1466186988"/>
    <b v="0"/>
    <n v="7"/>
    <b v="0"/>
    <s v="technology/wearables"/>
    <n v="4.24E-2"/>
    <n v="30.29"/>
    <x v="2"/>
    <d v="2016-06-17T18:09:48"/>
    <d v="2016-07-12T18:51:00"/>
    <x v="8"/>
  </r>
  <r>
    <x v="2"/>
    <x v="0"/>
    <s v="USD"/>
    <n v="1462655519"/>
    <n v="1457475119"/>
    <b v="0"/>
    <n v="4"/>
    <b v="0"/>
    <s v="technology/wearables"/>
    <n v="4.7000000000000002E-3"/>
    <n v="116.75"/>
    <x v="2"/>
    <d v="2016-03-08T22:11:59"/>
    <d v="2016-05-07T21:11:59"/>
    <x v="8"/>
  </r>
  <r>
    <x v="2"/>
    <x v="0"/>
    <s v="USD"/>
    <n v="1478926800"/>
    <n v="1476054568"/>
    <b v="0"/>
    <n v="196"/>
    <b v="0"/>
    <s v="technology/wearables"/>
    <n v="0.25090000000000001"/>
    <n v="89.6"/>
    <x v="2"/>
    <d v="2016-10-09T23:09:28"/>
    <d v="2016-11-12T05:00:00"/>
    <x v="8"/>
  </r>
  <r>
    <x v="2"/>
    <x v="0"/>
    <s v="USD"/>
    <n v="1417388340"/>
    <n v="1412835530"/>
    <b v="0"/>
    <n v="11"/>
    <b v="0"/>
    <s v="technology/wearables"/>
    <n v="2.3300000000000001E-2"/>
    <n v="424.45"/>
    <x v="2"/>
    <d v="2014-10-09T06:18:50"/>
    <d v="2014-11-30T22:59:00"/>
    <x v="8"/>
  </r>
  <r>
    <x v="2"/>
    <x v="0"/>
    <s v="USD"/>
    <n v="1417276800"/>
    <n v="1415140480"/>
    <b v="0"/>
    <n v="9"/>
    <b v="0"/>
    <s v="technology/wearables"/>
    <n v="7.2599999999999998E-2"/>
    <n v="80.67"/>
    <x v="2"/>
    <d v="2014-11-04T22:34:40"/>
    <d v="2014-11-29T16:00:00"/>
    <x v="8"/>
  </r>
  <r>
    <x v="2"/>
    <x v="0"/>
    <s v="USD"/>
    <n v="1406474820"/>
    <n v="1403902060"/>
    <b v="0"/>
    <n v="5"/>
    <b v="0"/>
    <s v="technology/wearables"/>
    <n v="1.6299999999999999E-2"/>
    <n v="13"/>
    <x v="2"/>
    <d v="2014-06-27T20:47:40"/>
    <d v="2014-07-27T15:27:00"/>
    <x v="8"/>
  </r>
  <r>
    <x v="2"/>
    <x v="0"/>
    <s v="USD"/>
    <n v="1417145297"/>
    <n v="1414549697"/>
    <b v="0"/>
    <n v="8"/>
    <b v="0"/>
    <s v="technology/wearables"/>
    <n v="1.2999999999999999E-2"/>
    <n v="8.1300000000000008"/>
    <x v="2"/>
    <d v="2014-10-29T02:28:17"/>
    <d v="2014-11-28T03:28:17"/>
    <x v="8"/>
  </r>
  <r>
    <x v="2"/>
    <x v="5"/>
    <s v="CAD"/>
    <n v="1447909401"/>
    <n v="1444017801"/>
    <b v="0"/>
    <n v="229"/>
    <b v="0"/>
    <s v="technology/wearables"/>
    <n v="0.58560000000000001"/>
    <n v="153.43"/>
    <x v="2"/>
    <d v="2015-10-05T04:03:21"/>
    <d v="2015-11-19T05:03:21"/>
    <x v="8"/>
  </r>
  <r>
    <x v="2"/>
    <x v="5"/>
    <s v="CAD"/>
    <n v="1415865720"/>
    <n v="1413270690"/>
    <b v="0"/>
    <n v="40"/>
    <b v="0"/>
    <s v="technology/wearables"/>
    <n v="7.7899999999999997E-2"/>
    <n v="292.08"/>
    <x v="2"/>
    <d v="2014-10-14T07:11:30"/>
    <d v="2014-11-13T08:02:00"/>
    <x v="8"/>
  </r>
  <r>
    <x v="1"/>
    <x v="0"/>
    <s v="USD"/>
    <n v="1489537560"/>
    <n v="1484357160"/>
    <b v="0"/>
    <n v="6"/>
    <b v="0"/>
    <s v="technology/wearables"/>
    <n v="2.2200000000000001E-2"/>
    <n v="3304"/>
    <x v="2"/>
    <d v="2017-01-14T01:26:00"/>
    <d v="2017-03-15T00:26:00"/>
    <x v="8"/>
  </r>
  <r>
    <x v="1"/>
    <x v="1"/>
    <s v="GBP"/>
    <n v="1485796613"/>
    <n v="1481908613"/>
    <b v="0"/>
    <n v="4"/>
    <b v="0"/>
    <s v="technology/wearables"/>
    <n v="1.04"/>
    <n v="1300"/>
    <x v="2"/>
    <d v="2016-12-16T17:16:53"/>
    <d v="2017-01-30T17:16:53"/>
    <x v="8"/>
  </r>
  <r>
    <x v="1"/>
    <x v="0"/>
    <s v="USD"/>
    <n v="1450331940"/>
    <n v="1447777514"/>
    <b v="0"/>
    <n v="22"/>
    <b v="0"/>
    <s v="technology/wearables"/>
    <n v="0.29599999999999999"/>
    <n v="134.55000000000001"/>
    <x v="2"/>
    <d v="2015-11-17T16:25:14"/>
    <d v="2015-12-17T05:59:00"/>
    <x v="8"/>
  </r>
  <r>
    <x v="1"/>
    <x v="6"/>
    <s v="EUR"/>
    <n v="1489680061"/>
    <n v="1487091661"/>
    <b v="0"/>
    <n v="15"/>
    <b v="0"/>
    <s v="technology/wearables"/>
    <n v="0.16059999999999999"/>
    <n v="214.07"/>
    <x v="2"/>
    <d v="2017-02-14T17:01:01"/>
    <d v="2017-03-16T16:01:01"/>
    <x v="8"/>
  </r>
  <r>
    <x v="1"/>
    <x v="0"/>
    <s v="USD"/>
    <n v="1455814827"/>
    <n v="1453222827"/>
    <b v="0"/>
    <n v="95"/>
    <b v="0"/>
    <s v="technology/wearables"/>
    <n v="0.82210000000000005"/>
    <n v="216.34"/>
    <x v="2"/>
    <d v="2016-01-19T17:00:27"/>
    <d v="2016-02-18T17:00:27"/>
    <x v="8"/>
  </r>
  <r>
    <x v="1"/>
    <x v="0"/>
    <s v="USD"/>
    <n v="1446217183"/>
    <n v="1443538783"/>
    <b v="0"/>
    <n v="161"/>
    <b v="0"/>
    <s v="technology/wearables"/>
    <n v="0.75049999999999994"/>
    <n v="932.31"/>
    <x v="2"/>
    <d v="2015-09-29T14:59:43"/>
    <d v="2015-10-30T14:59:43"/>
    <x v="8"/>
  </r>
  <r>
    <x v="1"/>
    <x v="0"/>
    <s v="USD"/>
    <n v="1418368260"/>
    <n v="1417654672"/>
    <b v="0"/>
    <n v="8"/>
    <b v="0"/>
    <s v="technology/wearables"/>
    <n v="5.8500000000000003E-2"/>
    <n v="29.25"/>
    <x v="2"/>
    <d v="2014-12-04T00:57:52"/>
    <d v="2014-12-12T07:11:00"/>
    <x v="8"/>
  </r>
  <r>
    <x v="1"/>
    <x v="0"/>
    <s v="USD"/>
    <n v="1481727623"/>
    <n v="1478095223"/>
    <b v="0"/>
    <n v="76"/>
    <b v="0"/>
    <s v="technology/wearables"/>
    <n v="0.44319999999999998"/>
    <n v="174.95"/>
    <x v="2"/>
    <d v="2016-11-02T14:00:23"/>
    <d v="2016-12-14T15:00:23"/>
    <x v="8"/>
  </r>
  <r>
    <x v="1"/>
    <x v="14"/>
    <s v="MXN"/>
    <n v="1482953115"/>
    <n v="1480361115"/>
    <b v="0"/>
    <n v="1"/>
    <b v="0"/>
    <s v="technology/wearables"/>
    <n v="2.7000000000000001E-3"/>
    <n v="250"/>
    <x v="2"/>
    <d v="2016-11-28T19:25:15"/>
    <d v="2016-12-28T19:25:15"/>
    <x v="8"/>
  </r>
  <r>
    <x v="1"/>
    <x v="0"/>
    <s v="USD"/>
    <n v="1466346646"/>
    <n v="1463754646"/>
    <b v="0"/>
    <n v="101"/>
    <b v="0"/>
    <s v="technology/wearables"/>
    <n v="0.1313"/>
    <n v="65"/>
    <x v="2"/>
    <d v="2016-05-20T14:30:46"/>
    <d v="2016-06-19T14:30:46"/>
    <x v="8"/>
  </r>
  <r>
    <x v="1"/>
    <x v="0"/>
    <s v="USD"/>
    <n v="1473044340"/>
    <n v="1468180462"/>
    <b v="0"/>
    <n v="4"/>
    <b v="0"/>
    <s v="technology/wearables"/>
    <n v="1.9E-3"/>
    <n v="55"/>
    <x v="2"/>
    <d v="2016-07-10T19:54:22"/>
    <d v="2016-09-05T02:59:00"/>
    <x v="8"/>
  </r>
  <r>
    <x v="1"/>
    <x v="0"/>
    <s v="USD"/>
    <n v="1418938395"/>
    <n v="1415050395"/>
    <b v="0"/>
    <n v="1"/>
    <b v="0"/>
    <s v="technology/wearables"/>
    <n v="3.8E-3"/>
    <n v="75"/>
    <x v="2"/>
    <d v="2014-11-03T21:33:15"/>
    <d v="2014-12-18T21:33:15"/>
    <x v="8"/>
  </r>
  <r>
    <x v="1"/>
    <x v="0"/>
    <s v="USD"/>
    <n v="1485254052"/>
    <n v="1481366052"/>
    <b v="0"/>
    <n v="775"/>
    <b v="0"/>
    <s v="technology/wearables"/>
    <n v="215.3502"/>
    <n v="1389.36"/>
    <x v="2"/>
    <d v="2016-12-10T10:34:12"/>
    <d v="2017-01-24T10:34:12"/>
    <x v="8"/>
  </r>
  <r>
    <x v="1"/>
    <x v="0"/>
    <s v="USD"/>
    <n v="1451419200"/>
    <n v="1449000056"/>
    <b v="0"/>
    <n v="90"/>
    <b v="0"/>
    <s v="technology/wearables"/>
    <n v="0.3453"/>
    <n v="95.91"/>
    <x v="2"/>
    <d v="2015-12-01T20:00:56"/>
    <d v="2015-12-29T20:00:00"/>
    <x v="8"/>
  </r>
  <r>
    <x v="1"/>
    <x v="0"/>
    <s v="USD"/>
    <n v="1420070615"/>
    <n v="1415750615"/>
    <b v="0"/>
    <n v="16"/>
    <b v="0"/>
    <s v="technology/wearables"/>
    <n v="0.30599999999999999"/>
    <n v="191.25"/>
    <x v="2"/>
    <d v="2014-11-12T00:03:35"/>
    <d v="2015-01-01T00:03:35"/>
    <x v="8"/>
  </r>
  <r>
    <x v="1"/>
    <x v="16"/>
    <s v="CHF"/>
    <n v="1448489095"/>
    <n v="1445893495"/>
    <b v="0"/>
    <n v="6"/>
    <b v="0"/>
    <s v="technology/wearables"/>
    <n v="2.6700000000000002E-2"/>
    <n v="40"/>
    <x v="2"/>
    <d v="2015-10-26T21:04:55"/>
    <d v="2015-11-25T22:04:55"/>
    <x v="8"/>
  </r>
  <r>
    <x v="1"/>
    <x v="0"/>
    <s v="USD"/>
    <n v="1459992856"/>
    <n v="1456108456"/>
    <b v="0"/>
    <n v="38"/>
    <b v="0"/>
    <s v="technology/wearables"/>
    <n v="2.8400000000000002E-2"/>
    <n v="74.790000000000006"/>
    <x v="2"/>
    <d v="2016-02-22T02:34:16"/>
    <d v="2016-04-07T01:34:16"/>
    <x v="8"/>
  </r>
  <r>
    <x v="1"/>
    <x v="0"/>
    <s v="USD"/>
    <n v="1448125935"/>
    <n v="1444666335"/>
    <b v="0"/>
    <n v="355"/>
    <b v="0"/>
    <s v="technology/wearables"/>
    <n v="0.2288"/>
    <n v="161.12"/>
    <x v="2"/>
    <d v="2015-10-12T16:12:15"/>
    <d v="2015-11-21T17:12:15"/>
    <x v="8"/>
  </r>
  <r>
    <x v="1"/>
    <x v="0"/>
    <s v="USD"/>
    <n v="1468496933"/>
    <n v="1465904933"/>
    <b v="0"/>
    <n v="7"/>
    <b v="0"/>
    <s v="technology/wearables"/>
    <n v="3.1099999999999999E-2"/>
    <n v="88.71"/>
    <x v="2"/>
    <d v="2016-06-14T11:48:53"/>
    <d v="2016-07-14T11:48:53"/>
    <x v="8"/>
  </r>
  <r>
    <x v="1"/>
    <x v="0"/>
    <s v="USD"/>
    <n v="1423092149"/>
    <n v="1420500149"/>
    <b v="0"/>
    <n v="400"/>
    <b v="0"/>
    <s v="technology/wearables"/>
    <n v="0.4733"/>
    <n v="53.25"/>
    <x v="2"/>
    <d v="2015-01-05T23:22:29"/>
    <d v="2015-02-04T23:22:29"/>
    <x v="8"/>
  </r>
  <r>
    <x v="0"/>
    <x v="5"/>
    <s v="CAD"/>
    <n v="1433206020"/>
    <n v="1430617209"/>
    <b v="0"/>
    <n v="30"/>
    <b v="1"/>
    <s v="music/electronic music"/>
    <n v="2.0554999999999999"/>
    <n v="106.2"/>
    <x v="4"/>
    <d v="2015-05-03T01:40:09"/>
    <d v="2015-06-02T00:47:00"/>
    <x v="15"/>
  </r>
  <r>
    <x v="0"/>
    <x v="0"/>
    <s v="USD"/>
    <n v="1445054400"/>
    <n v="1443074571"/>
    <b v="1"/>
    <n v="478"/>
    <b v="1"/>
    <s v="music/electronic music"/>
    <n v="3.5179999999999998"/>
    <n v="22.08"/>
    <x v="4"/>
    <d v="2015-09-24T06:02:51"/>
    <d v="2015-10-17T04:00:00"/>
    <x v="15"/>
  </r>
  <r>
    <x v="0"/>
    <x v="0"/>
    <s v="USD"/>
    <n v="1431876677"/>
    <n v="1429284677"/>
    <b v="1"/>
    <n v="74"/>
    <b v="1"/>
    <s v="music/electronic music"/>
    <n v="1.149"/>
    <n v="31.05"/>
    <x v="4"/>
    <d v="2015-04-17T15:31:17"/>
    <d v="2015-05-17T15:31:17"/>
    <x v="15"/>
  </r>
  <r>
    <x v="0"/>
    <x v="1"/>
    <s v="GBP"/>
    <n v="1434837861"/>
    <n v="1432245861"/>
    <b v="0"/>
    <n v="131"/>
    <b v="1"/>
    <s v="music/electronic music"/>
    <n v="2.3715000000000002"/>
    <n v="36.21"/>
    <x v="4"/>
    <d v="2015-05-21T22:04:21"/>
    <d v="2015-06-20T22:04:21"/>
    <x v="15"/>
  </r>
  <r>
    <x v="0"/>
    <x v="11"/>
    <s v="SEK"/>
    <n v="1454248563"/>
    <n v="1451656563"/>
    <b v="1"/>
    <n v="61"/>
    <b v="1"/>
    <s v="music/electronic music"/>
    <n v="1.1863999999999999"/>
    <n v="388.98"/>
    <x v="4"/>
    <d v="2016-01-01T13:56:03"/>
    <d v="2016-01-31T13:56:03"/>
    <x v="15"/>
  </r>
  <r>
    <x v="0"/>
    <x v="0"/>
    <s v="USD"/>
    <n v="1426532437"/>
    <n v="1423944037"/>
    <b v="1"/>
    <n v="1071"/>
    <b v="1"/>
    <s v="music/electronic music"/>
    <n v="1.0992999999999999"/>
    <n v="71.849999999999994"/>
    <x v="4"/>
    <d v="2015-02-14T20:00:37"/>
    <d v="2015-03-16T19:00:37"/>
    <x v="15"/>
  </r>
  <r>
    <x v="0"/>
    <x v="1"/>
    <s v="GBP"/>
    <n v="1459414016"/>
    <n v="1456480016"/>
    <b v="1"/>
    <n v="122"/>
    <b v="1"/>
    <s v="music/electronic music"/>
    <n v="1.0001"/>
    <n v="57.38"/>
    <x v="4"/>
    <d v="2016-02-26T09:46:56"/>
    <d v="2016-03-31T08:46:56"/>
    <x v="15"/>
  </r>
  <r>
    <x v="0"/>
    <x v="0"/>
    <s v="USD"/>
    <n v="1414025347"/>
    <n v="1411433347"/>
    <b v="1"/>
    <n v="111"/>
    <b v="1"/>
    <s v="music/electronic music"/>
    <n v="1.0308999999999999"/>
    <n v="69.67"/>
    <x v="4"/>
    <d v="2014-09-23T00:49:07"/>
    <d v="2014-10-23T00:49:07"/>
    <x v="15"/>
  </r>
  <r>
    <x v="0"/>
    <x v="1"/>
    <s v="GBP"/>
    <n v="1488830400"/>
    <n v="1484924605"/>
    <b v="1"/>
    <n v="255"/>
    <b v="1"/>
    <s v="music/electronic music"/>
    <n v="1.1727000000000001"/>
    <n v="45.99"/>
    <x v="4"/>
    <d v="2017-01-20T15:03:25"/>
    <d v="2017-03-06T20:00:00"/>
    <x v="15"/>
  </r>
  <r>
    <x v="0"/>
    <x v="11"/>
    <s v="SEK"/>
    <n v="1428184740"/>
    <n v="1423501507"/>
    <b v="0"/>
    <n v="141"/>
    <b v="1"/>
    <s v="music/electronic music"/>
    <n v="1.1175999999999999"/>
    <n v="79.260000000000005"/>
    <x v="4"/>
    <d v="2015-02-09T17:05:07"/>
    <d v="2015-04-04T21:59:00"/>
    <x v="15"/>
  </r>
  <r>
    <x v="0"/>
    <x v="0"/>
    <s v="USD"/>
    <n v="1473680149"/>
    <n v="1472470549"/>
    <b v="0"/>
    <n v="159"/>
    <b v="1"/>
    <s v="music/electronic music"/>
    <n v="3.4209999999999998"/>
    <n v="43.03"/>
    <x v="4"/>
    <d v="2016-08-29T11:35:49"/>
    <d v="2016-09-12T11:35:49"/>
    <x v="15"/>
  </r>
  <r>
    <x v="0"/>
    <x v="0"/>
    <s v="USD"/>
    <n v="1450290010"/>
    <n v="1447698010"/>
    <b v="0"/>
    <n v="99"/>
    <b v="1"/>
    <s v="music/electronic music"/>
    <n v="1.0740000000000001"/>
    <n v="108.48"/>
    <x v="4"/>
    <d v="2015-11-16T18:20:10"/>
    <d v="2015-12-16T18:20:10"/>
    <x v="15"/>
  </r>
  <r>
    <x v="0"/>
    <x v="0"/>
    <s v="USD"/>
    <n v="1466697625"/>
    <n v="1464105625"/>
    <b v="0"/>
    <n v="96"/>
    <b v="1"/>
    <s v="music/electronic music"/>
    <n v="1.085"/>
    <n v="61.03"/>
    <x v="4"/>
    <d v="2016-05-24T16:00:25"/>
    <d v="2016-06-23T16:00:25"/>
    <x v="15"/>
  </r>
  <r>
    <x v="0"/>
    <x v="1"/>
    <s v="GBP"/>
    <n v="1481564080"/>
    <n v="1479144880"/>
    <b v="0"/>
    <n v="27"/>
    <b v="1"/>
    <s v="music/electronic music"/>
    <n v="1.0286"/>
    <n v="50.59"/>
    <x v="4"/>
    <d v="2016-11-14T17:34:40"/>
    <d v="2016-12-12T17:34:40"/>
    <x v="15"/>
  </r>
  <r>
    <x v="0"/>
    <x v="0"/>
    <s v="USD"/>
    <n v="1470369540"/>
    <n v="1467604804"/>
    <b v="0"/>
    <n v="166"/>
    <b v="1"/>
    <s v="music/electronic music"/>
    <n v="1.3"/>
    <n v="39.159999999999997"/>
    <x v="4"/>
    <d v="2016-07-04T04:00:04"/>
    <d v="2016-08-05T03:59:00"/>
    <x v="15"/>
  </r>
  <r>
    <x v="0"/>
    <x v="0"/>
    <s v="USD"/>
    <n v="1423668220"/>
    <n v="1421076220"/>
    <b v="0"/>
    <n v="76"/>
    <b v="1"/>
    <s v="music/electronic music"/>
    <n v="1.0765"/>
    <n v="65.16"/>
    <x v="4"/>
    <d v="2015-01-12T15:23:40"/>
    <d v="2015-02-11T15:23:40"/>
    <x v="15"/>
  </r>
  <r>
    <x v="0"/>
    <x v="0"/>
    <s v="USD"/>
    <n v="1357545600"/>
    <n v="1354790790"/>
    <b v="0"/>
    <n v="211"/>
    <b v="1"/>
    <s v="music/electronic music"/>
    <n v="1.1235999999999999"/>
    <n v="23.96"/>
    <x v="4"/>
    <d v="2012-12-06T10:46:30"/>
    <d v="2013-01-07T08:00:00"/>
    <x v="15"/>
  </r>
  <r>
    <x v="0"/>
    <x v="0"/>
    <s v="USD"/>
    <n v="1431925200"/>
    <n v="1429991062"/>
    <b v="0"/>
    <n v="21"/>
    <b v="1"/>
    <s v="music/electronic music"/>
    <n v="1.0209999999999999"/>
    <n v="48.62"/>
    <x v="4"/>
    <d v="2015-04-25T19:44:22"/>
    <d v="2015-05-18T05:00:00"/>
    <x v="15"/>
  </r>
  <r>
    <x v="0"/>
    <x v="0"/>
    <s v="USD"/>
    <n v="1458362023"/>
    <n v="1455773623"/>
    <b v="0"/>
    <n v="61"/>
    <b v="1"/>
    <s v="music/electronic music"/>
    <n v="1.4533"/>
    <n v="35.74"/>
    <x v="4"/>
    <d v="2016-02-18T05:33:43"/>
    <d v="2016-03-19T04:33:43"/>
    <x v="15"/>
  </r>
  <r>
    <x v="0"/>
    <x v="0"/>
    <s v="USD"/>
    <n v="1481615940"/>
    <n v="1479436646"/>
    <b v="0"/>
    <n v="30"/>
    <b v="1"/>
    <s v="music/electronic music"/>
    <n v="1.282"/>
    <n v="21.37"/>
    <x v="4"/>
    <d v="2016-11-18T02:37:26"/>
    <d v="2016-12-13T07:59:00"/>
    <x v="15"/>
  </r>
  <r>
    <x v="1"/>
    <x v="0"/>
    <s v="USD"/>
    <n v="1472317209"/>
    <n v="1469725209"/>
    <b v="0"/>
    <n v="1"/>
    <b v="0"/>
    <s v="journalism/audio"/>
    <n v="2.8999999999999998E-3"/>
    <n v="250"/>
    <x v="5"/>
    <d v="2016-07-28T17:00:09"/>
    <d v="2016-08-27T17:00:09"/>
    <x v="16"/>
  </r>
  <r>
    <x v="1"/>
    <x v="0"/>
    <s v="USD"/>
    <n v="1406769992"/>
    <n v="1405041992"/>
    <b v="0"/>
    <n v="0"/>
    <b v="0"/>
    <s v="journalism/audio"/>
    <n v="0"/>
    <n v="0"/>
    <x v="5"/>
    <d v="2014-07-11T01:26:32"/>
    <d v="2014-07-31T01:26:32"/>
    <x v="16"/>
  </r>
  <r>
    <x v="1"/>
    <x v="0"/>
    <s v="USD"/>
    <n v="1410516000"/>
    <n v="1406824948"/>
    <b v="0"/>
    <n v="1"/>
    <b v="0"/>
    <s v="journalism/audio"/>
    <n v="1.54E-2"/>
    <n v="10"/>
    <x v="5"/>
    <d v="2014-07-31T16:42:28"/>
    <d v="2014-09-12T10:00:00"/>
    <x v="16"/>
  </r>
  <r>
    <x v="1"/>
    <x v="0"/>
    <s v="USD"/>
    <n v="1432101855"/>
    <n v="1429509855"/>
    <b v="0"/>
    <n v="292"/>
    <b v="0"/>
    <s v="journalism/audio"/>
    <n v="8.5400000000000004E-2"/>
    <n v="29.24"/>
    <x v="5"/>
    <d v="2015-04-20T06:04:15"/>
    <d v="2015-05-20T06:04:15"/>
    <x v="16"/>
  </r>
  <r>
    <x v="1"/>
    <x v="0"/>
    <s v="USD"/>
    <n v="1425587220"/>
    <n v="1420668801"/>
    <b v="0"/>
    <n v="2"/>
    <b v="0"/>
    <s v="journalism/audio"/>
    <n v="8.9999999999999998E-4"/>
    <n v="3"/>
    <x v="5"/>
    <d v="2015-01-07T22:13:21"/>
    <d v="2015-03-05T20:27:00"/>
    <x v="16"/>
  </r>
  <r>
    <x v="1"/>
    <x v="0"/>
    <s v="USD"/>
    <n v="1408827550"/>
    <n v="1406235550"/>
    <b v="0"/>
    <n v="8"/>
    <b v="0"/>
    <s v="journalism/audio"/>
    <n v="2.6599999999999999E-2"/>
    <n v="33.25"/>
    <x v="5"/>
    <d v="2014-07-24T20:59:10"/>
    <d v="2014-08-23T20:59:10"/>
    <x v="16"/>
  </r>
  <r>
    <x v="1"/>
    <x v="12"/>
    <s v="EUR"/>
    <n v="1451161560"/>
    <n v="1447273560"/>
    <b v="0"/>
    <n v="0"/>
    <b v="0"/>
    <s v="journalism/audio"/>
    <n v="0"/>
    <n v="0"/>
    <x v="5"/>
    <d v="2015-11-11T20:26:00"/>
    <d v="2015-12-26T20:26:00"/>
    <x v="16"/>
  </r>
  <r>
    <x v="1"/>
    <x v="0"/>
    <s v="USD"/>
    <n v="1415219915"/>
    <n v="1412624315"/>
    <b v="0"/>
    <n v="1"/>
    <b v="0"/>
    <s v="journalism/audio"/>
    <n v="5.0000000000000001E-4"/>
    <n v="1"/>
    <x v="5"/>
    <d v="2014-10-06T19:38:35"/>
    <d v="2014-11-05T20:38:35"/>
    <x v="16"/>
  </r>
  <r>
    <x v="1"/>
    <x v="0"/>
    <s v="USD"/>
    <n v="1474766189"/>
    <n v="1471310189"/>
    <b v="0"/>
    <n v="4"/>
    <b v="0"/>
    <s v="journalism/audio"/>
    <n v="1.41E-2"/>
    <n v="53"/>
    <x v="5"/>
    <d v="2016-08-16T01:16:29"/>
    <d v="2016-09-25T01:16:29"/>
    <x v="16"/>
  </r>
  <r>
    <x v="1"/>
    <x v="0"/>
    <s v="USD"/>
    <n v="1455272445"/>
    <n v="1452680445"/>
    <b v="0"/>
    <n v="0"/>
    <b v="0"/>
    <s v="journalism/audio"/>
    <n v="0"/>
    <n v="0"/>
    <x v="5"/>
    <d v="2016-01-13T10:20:45"/>
    <d v="2016-02-12T10:20:45"/>
    <x v="16"/>
  </r>
  <r>
    <x v="1"/>
    <x v="0"/>
    <s v="USD"/>
    <n v="1442257677"/>
    <n v="1439665677"/>
    <b v="0"/>
    <n v="0"/>
    <b v="0"/>
    <s v="journalism/audio"/>
    <n v="0"/>
    <n v="0"/>
    <x v="5"/>
    <d v="2015-08-15T19:07:57"/>
    <d v="2015-09-14T19:07:57"/>
    <x v="16"/>
  </r>
  <r>
    <x v="1"/>
    <x v="0"/>
    <s v="USD"/>
    <n v="1409098825"/>
    <n v="1406679625"/>
    <b v="0"/>
    <n v="0"/>
    <b v="0"/>
    <s v="journalism/audio"/>
    <n v="0"/>
    <n v="0"/>
    <x v="5"/>
    <d v="2014-07-30T00:20:25"/>
    <d v="2014-08-27T00:20:25"/>
    <x v="16"/>
  </r>
  <r>
    <x v="1"/>
    <x v="0"/>
    <s v="USD"/>
    <n v="1465243740"/>
    <n v="1461438495"/>
    <b v="0"/>
    <n v="0"/>
    <b v="0"/>
    <s v="journalism/audio"/>
    <n v="0"/>
    <n v="0"/>
    <x v="5"/>
    <d v="2016-04-23T19:08:15"/>
    <d v="2016-06-06T20:09:00"/>
    <x v="16"/>
  </r>
  <r>
    <x v="1"/>
    <x v="0"/>
    <s v="USD"/>
    <n v="1488773332"/>
    <n v="1486613332"/>
    <b v="0"/>
    <n v="1"/>
    <b v="0"/>
    <s v="journalism/audio"/>
    <n v="0.01"/>
    <n v="15"/>
    <x v="5"/>
    <d v="2017-02-09T04:08:52"/>
    <d v="2017-03-06T04:08:52"/>
    <x v="16"/>
  </r>
  <r>
    <x v="1"/>
    <x v="0"/>
    <s v="USD"/>
    <n v="1407708000"/>
    <n v="1405110399"/>
    <b v="0"/>
    <n v="0"/>
    <b v="0"/>
    <s v="journalism/audio"/>
    <n v="0"/>
    <n v="0"/>
    <x v="5"/>
    <d v="2014-07-11T20:26:39"/>
    <d v="2014-08-10T22:00:00"/>
    <x v="16"/>
  </r>
  <r>
    <x v="1"/>
    <x v="0"/>
    <s v="USD"/>
    <n v="1457394545"/>
    <n v="1454802545"/>
    <b v="0"/>
    <n v="0"/>
    <b v="0"/>
    <s v="journalism/audio"/>
    <n v="0"/>
    <n v="0"/>
    <x v="5"/>
    <d v="2016-02-06T23:49:05"/>
    <d v="2016-03-07T23:49:05"/>
    <x v="16"/>
  </r>
  <r>
    <x v="1"/>
    <x v="0"/>
    <s v="USD"/>
    <n v="1429892177"/>
    <n v="1424711777"/>
    <b v="0"/>
    <n v="0"/>
    <b v="0"/>
    <s v="journalism/audio"/>
    <n v="0"/>
    <n v="0"/>
    <x v="5"/>
    <d v="2015-02-23T17:16:17"/>
    <d v="2015-04-24T16:16:17"/>
    <x v="16"/>
  </r>
  <r>
    <x v="1"/>
    <x v="0"/>
    <s v="USD"/>
    <n v="1480888483"/>
    <n v="1478292883"/>
    <b v="0"/>
    <n v="0"/>
    <b v="0"/>
    <s v="journalism/audio"/>
    <n v="0"/>
    <n v="0"/>
    <x v="5"/>
    <d v="2016-11-04T20:54:43"/>
    <d v="2016-12-04T21:54:43"/>
    <x v="16"/>
  </r>
  <r>
    <x v="1"/>
    <x v="0"/>
    <s v="USD"/>
    <n v="1427328000"/>
    <n v="1423777043"/>
    <b v="0"/>
    <n v="0"/>
    <b v="0"/>
    <s v="journalism/audio"/>
    <n v="0"/>
    <n v="0"/>
    <x v="5"/>
    <d v="2015-02-12T21:37:23"/>
    <d v="2015-03-26T00:00:00"/>
    <x v="16"/>
  </r>
  <r>
    <x v="1"/>
    <x v="0"/>
    <s v="USD"/>
    <n v="1426269456"/>
    <n v="1423681056"/>
    <b v="0"/>
    <n v="0"/>
    <b v="0"/>
    <s v="journalism/audio"/>
    <n v="0"/>
    <n v="0"/>
    <x v="5"/>
    <d v="2015-02-11T18:57:36"/>
    <d v="2015-03-13T17:57:36"/>
    <x v="16"/>
  </r>
  <r>
    <x v="1"/>
    <x v="0"/>
    <s v="USD"/>
    <n v="1429134893"/>
    <n v="1426542893"/>
    <b v="0"/>
    <n v="1"/>
    <b v="0"/>
    <s v="journalism/audio"/>
    <n v="0.01"/>
    <n v="50"/>
    <x v="5"/>
    <d v="2015-03-16T21:54:53"/>
    <d v="2015-04-15T21:54:53"/>
    <x v="16"/>
  </r>
  <r>
    <x v="1"/>
    <x v="0"/>
    <s v="USD"/>
    <n v="1462150800"/>
    <n v="1456987108"/>
    <b v="0"/>
    <n v="0"/>
    <b v="0"/>
    <s v="journalism/audio"/>
    <n v="0"/>
    <n v="0"/>
    <x v="5"/>
    <d v="2016-03-03T06:38:28"/>
    <d v="2016-05-02T01:00:00"/>
    <x v="16"/>
  </r>
  <r>
    <x v="1"/>
    <x v="0"/>
    <s v="USD"/>
    <n v="1468351341"/>
    <n v="1467746541"/>
    <b v="0"/>
    <n v="4"/>
    <b v="0"/>
    <s v="journalism/audio"/>
    <n v="0.95479999999999998"/>
    <n v="47.5"/>
    <x v="5"/>
    <d v="2016-07-05T19:22:21"/>
    <d v="2016-07-12T19:22:21"/>
    <x v="16"/>
  </r>
  <r>
    <x v="1"/>
    <x v="0"/>
    <s v="USD"/>
    <n v="1472604262"/>
    <n v="1470012262"/>
    <b v="0"/>
    <n v="0"/>
    <b v="0"/>
    <s v="journalism/audio"/>
    <n v="0"/>
    <n v="0"/>
    <x v="5"/>
    <d v="2016-08-01T00:44:22"/>
    <d v="2016-08-31T00:44:22"/>
    <x v="16"/>
  </r>
  <r>
    <x v="2"/>
    <x v="0"/>
    <s v="USD"/>
    <n v="1373174903"/>
    <n v="1369286903"/>
    <b v="0"/>
    <n v="123"/>
    <b v="0"/>
    <s v="games/video games"/>
    <n v="8.9700000000000002E-2"/>
    <n v="65.67"/>
    <x v="6"/>
    <d v="2013-05-23T05:28:23"/>
    <d v="2013-07-07T05:28:23"/>
    <x v="17"/>
  </r>
  <r>
    <x v="2"/>
    <x v="2"/>
    <s v="AUD"/>
    <n v="1392800922"/>
    <n v="1390381722"/>
    <b v="0"/>
    <n v="5"/>
    <b v="0"/>
    <s v="games/video games"/>
    <n v="2.7E-2"/>
    <n v="16.2"/>
    <x v="6"/>
    <d v="2014-01-22T09:08:42"/>
    <d v="2014-02-19T09:08:42"/>
    <x v="17"/>
  </r>
  <r>
    <x v="2"/>
    <x v="0"/>
    <s v="USD"/>
    <n v="1375657582"/>
    <n v="1371769582"/>
    <b v="0"/>
    <n v="148"/>
    <b v="0"/>
    <s v="games/video games"/>
    <n v="3.3700000000000001E-2"/>
    <n v="34.130000000000003"/>
    <x v="6"/>
    <d v="2013-06-20T23:06:22"/>
    <d v="2013-08-04T23:06:22"/>
    <x v="17"/>
  </r>
  <r>
    <x v="2"/>
    <x v="0"/>
    <s v="USD"/>
    <n v="1387657931"/>
    <n v="1385065931"/>
    <b v="0"/>
    <n v="10"/>
    <b v="0"/>
    <s v="games/video games"/>
    <n v="0.26"/>
    <n v="13"/>
    <x v="6"/>
    <d v="2013-11-21T20:32:11"/>
    <d v="2013-12-21T20:32:11"/>
    <x v="17"/>
  </r>
  <r>
    <x v="2"/>
    <x v="0"/>
    <s v="USD"/>
    <n v="1460274864"/>
    <n v="1457686464"/>
    <b v="0"/>
    <n v="4"/>
    <b v="0"/>
    <s v="games/video games"/>
    <n v="1.5E-3"/>
    <n v="11.25"/>
    <x v="6"/>
    <d v="2016-03-11T08:54:24"/>
    <d v="2016-04-10T07:54:24"/>
    <x v="17"/>
  </r>
  <r>
    <x v="2"/>
    <x v="0"/>
    <s v="USD"/>
    <n v="1385447459"/>
    <n v="1382679059"/>
    <b v="0"/>
    <n v="21"/>
    <b v="0"/>
    <s v="games/video games"/>
    <n v="0.38640000000000002"/>
    <n v="40.479999999999997"/>
    <x v="6"/>
    <d v="2013-10-25T05:30:59"/>
    <d v="2013-11-26T06:30:59"/>
    <x v="17"/>
  </r>
  <r>
    <x v="2"/>
    <x v="0"/>
    <s v="USD"/>
    <n v="1349050622"/>
    <n v="1347322622"/>
    <b v="0"/>
    <n v="2"/>
    <b v="0"/>
    <s v="games/video games"/>
    <n v="7.0000000000000001E-3"/>
    <n v="35"/>
    <x v="6"/>
    <d v="2012-09-11T00:17:02"/>
    <d v="2012-10-01T00:17:02"/>
    <x v="17"/>
  </r>
  <r>
    <x v="2"/>
    <x v="10"/>
    <s v="NOK"/>
    <n v="1447787093"/>
    <n v="1445191493"/>
    <b v="0"/>
    <n v="0"/>
    <b v="0"/>
    <s v="games/video games"/>
    <n v="0"/>
    <n v="0"/>
    <x v="6"/>
    <d v="2015-10-18T18:04:53"/>
    <d v="2015-11-17T19:04:53"/>
    <x v="17"/>
  </r>
  <r>
    <x v="2"/>
    <x v="0"/>
    <s v="USD"/>
    <n v="1391630297"/>
    <n v="1389038297"/>
    <b v="0"/>
    <n v="4"/>
    <b v="0"/>
    <s v="games/video games"/>
    <n v="6.9999999999999999E-4"/>
    <n v="12.75"/>
    <x v="6"/>
    <d v="2014-01-06T19:58:17"/>
    <d v="2014-02-05T19:58:17"/>
    <x v="17"/>
  </r>
  <r>
    <x v="2"/>
    <x v="0"/>
    <s v="USD"/>
    <n v="1318806541"/>
    <n v="1316214541"/>
    <b v="0"/>
    <n v="1"/>
    <b v="0"/>
    <s v="games/video games"/>
    <n v="1.3299999999999999E-2"/>
    <n v="10"/>
    <x v="6"/>
    <d v="2011-09-16T23:09:01"/>
    <d v="2011-10-16T23:09:01"/>
    <x v="17"/>
  </r>
  <r>
    <x v="2"/>
    <x v="0"/>
    <s v="USD"/>
    <n v="1388808545"/>
    <n v="1386216545"/>
    <b v="0"/>
    <n v="30"/>
    <b v="0"/>
    <s v="games/video games"/>
    <n v="6.3100000000000003E-2"/>
    <n v="113.57"/>
    <x v="6"/>
    <d v="2013-12-05T04:09:05"/>
    <d v="2014-01-04T04:09:05"/>
    <x v="17"/>
  </r>
  <r>
    <x v="2"/>
    <x v="0"/>
    <s v="USD"/>
    <n v="1336340516"/>
    <n v="1333748516"/>
    <b v="0"/>
    <n v="3"/>
    <b v="0"/>
    <s v="games/video games"/>
    <n v="4.4999999999999998E-2"/>
    <n v="15"/>
    <x v="6"/>
    <d v="2012-04-06T21:41:56"/>
    <d v="2012-05-06T21:41:56"/>
    <x v="17"/>
  </r>
  <r>
    <x v="2"/>
    <x v="0"/>
    <s v="USD"/>
    <n v="1410426250"/>
    <n v="1405674250"/>
    <b v="0"/>
    <n v="975"/>
    <b v="0"/>
    <s v="games/video games"/>
    <n v="0.62770000000000004"/>
    <n v="48.28"/>
    <x v="6"/>
    <d v="2014-07-18T09:04:10"/>
    <d v="2014-09-11T09:04:10"/>
    <x v="17"/>
  </r>
  <r>
    <x v="2"/>
    <x v="0"/>
    <s v="USD"/>
    <n v="1452744011"/>
    <n v="1450152011"/>
    <b v="0"/>
    <n v="167"/>
    <b v="0"/>
    <s v="games/video games"/>
    <n v="0.29380000000000001"/>
    <n v="43.98"/>
    <x v="6"/>
    <d v="2015-12-15T04:00:11"/>
    <d v="2016-01-14T04:00:11"/>
    <x v="17"/>
  </r>
  <r>
    <x v="2"/>
    <x v="0"/>
    <s v="USD"/>
    <n v="1311309721"/>
    <n v="1307421721"/>
    <b v="0"/>
    <n v="5"/>
    <b v="0"/>
    <s v="games/video games"/>
    <n v="7.4999999999999997E-2"/>
    <n v="9"/>
    <x v="6"/>
    <d v="2011-06-07T04:42:01"/>
    <d v="2011-07-22T04:42:01"/>
    <x v="17"/>
  </r>
  <r>
    <x v="2"/>
    <x v="12"/>
    <s v="EUR"/>
    <n v="1463232936"/>
    <n v="1461072936"/>
    <b v="0"/>
    <n v="18"/>
    <b v="0"/>
    <s v="games/video games"/>
    <n v="2.6100000000000002E-2"/>
    <n v="37.67"/>
    <x v="6"/>
    <d v="2016-04-19T13:35:36"/>
    <d v="2016-05-14T13:35:36"/>
    <x v="17"/>
  </r>
  <r>
    <x v="2"/>
    <x v="0"/>
    <s v="USD"/>
    <n v="1399778333"/>
    <n v="1397186333"/>
    <b v="0"/>
    <n v="98"/>
    <b v="0"/>
    <s v="games/video games"/>
    <n v="9.11E-2"/>
    <n v="18.579999999999998"/>
    <x v="6"/>
    <d v="2014-04-11T03:18:53"/>
    <d v="2014-05-11T03:18:53"/>
    <x v="17"/>
  </r>
  <r>
    <x v="2"/>
    <x v="0"/>
    <s v="USD"/>
    <n v="1422483292"/>
    <n v="1419891292"/>
    <b v="0"/>
    <n v="4"/>
    <b v="0"/>
    <s v="games/video games"/>
    <n v="2.0000000000000001E-4"/>
    <n v="3"/>
    <x v="6"/>
    <d v="2014-12-29T22:14:52"/>
    <d v="2015-01-28T22:14:52"/>
    <x v="17"/>
  </r>
  <r>
    <x v="2"/>
    <x v="0"/>
    <s v="USD"/>
    <n v="1344635088"/>
    <n v="1342043088"/>
    <b v="0"/>
    <n v="3"/>
    <b v="0"/>
    <s v="games/video games"/>
    <n v="5.5999999999999999E-3"/>
    <n v="18.670000000000002"/>
    <x v="6"/>
    <d v="2012-07-11T21:44:48"/>
    <d v="2012-08-10T21:44:48"/>
    <x v="17"/>
  </r>
  <r>
    <x v="2"/>
    <x v="5"/>
    <s v="CAD"/>
    <n v="1406994583"/>
    <n v="1401810583"/>
    <b v="0"/>
    <n v="1"/>
    <b v="0"/>
    <s v="games/video games"/>
    <n v="8.2000000000000007E-3"/>
    <n v="410"/>
    <x v="6"/>
    <d v="2014-06-03T15:49:43"/>
    <d v="2014-08-02T15:49:43"/>
    <x v="17"/>
  </r>
  <r>
    <x v="2"/>
    <x v="0"/>
    <s v="USD"/>
    <n v="1407534804"/>
    <n v="1404942804"/>
    <b v="0"/>
    <n v="0"/>
    <b v="0"/>
    <s v="games/video games"/>
    <n v="0"/>
    <n v="0"/>
    <x v="6"/>
    <d v="2014-07-09T21:53:24"/>
    <d v="2014-08-08T21:53:24"/>
    <x v="17"/>
  </r>
  <r>
    <x v="2"/>
    <x v="5"/>
    <s v="CAD"/>
    <n v="1457967975"/>
    <n v="1455379575"/>
    <b v="0"/>
    <n v="9"/>
    <b v="0"/>
    <s v="games/video games"/>
    <n v="3.4200000000000001E-2"/>
    <n v="114"/>
    <x v="6"/>
    <d v="2016-02-13T16:06:15"/>
    <d v="2016-03-14T15:06:15"/>
    <x v="17"/>
  </r>
  <r>
    <x v="2"/>
    <x v="0"/>
    <s v="USD"/>
    <n v="1408913291"/>
    <n v="1406321291"/>
    <b v="0"/>
    <n v="2"/>
    <b v="0"/>
    <s v="games/video games"/>
    <n v="8.0000000000000004E-4"/>
    <n v="7.5"/>
    <x v="6"/>
    <d v="2014-07-25T20:48:11"/>
    <d v="2014-08-24T20:48:11"/>
    <x v="17"/>
  </r>
  <r>
    <x v="2"/>
    <x v="0"/>
    <s v="USD"/>
    <n v="1402852087"/>
    <n v="1400260087"/>
    <b v="0"/>
    <n v="0"/>
    <b v="0"/>
    <s v="games/video games"/>
    <n v="0"/>
    <n v="0"/>
    <x v="6"/>
    <d v="2014-05-16T17:08:07"/>
    <d v="2014-06-15T17:08:07"/>
    <x v="17"/>
  </r>
  <r>
    <x v="2"/>
    <x v="0"/>
    <s v="USD"/>
    <n v="1398366667"/>
    <n v="1395774667"/>
    <b v="0"/>
    <n v="147"/>
    <b v="0"/>
    <s v="games/video games"/>
    <n v="0.14180000000000001"/>
    <n v="43.42"/>
    <x v="6"/>
    <d v="2014-03-25T19:11:07"/>
    <d v="2014-04-24T19:11:07"/>
    <x v="17"/>
  </r>
  <r>
    <x v="2"/>
    <x v="6"/>
    <s v="EUR"/>
    <n v="1435293175"/>
    <n v="1432701175"/>
    <b v="0"/>
    <n v="49"/>
    <b v="0"/>
    <s v="games/video games"/>
    <n v="7.8299999999999995E-2"/>
    <n v="23.96"/>
    <x v="6"/>
    <d v="2015-05-27T04:32:55"/>
    <d v="2015-06-26T04:32:55"/>
    <x v="17"/>
  </r>
  <r>
    <x v="2"/>
    <x v="2"/>
    <s v="AUD"/>
    <n v="1432873653"/>
    <n v="1430281653"/>
    <b v="0"/>
    <n v="1"/>
    <b v="0"/>
    <s v="games/video games"/>
    <n v="4.0000000000000002E-4"/>
    <n v="5"/>
    <x v="6"/>
    <d v="2015-04-29T04:27:33"/>
    <d v="2015-05-29T04:27:33"/>
    <x v="17"/>
  </r>
  <r>
    <x v="2"/>
    <x v="1"/>
    <s v="GBP"/>
    <n v="1460313672"/>
    <n v="1457725272"/>
    <b v="0"/>
    <n v="2"/>
    <b v="0"/>
    <s v="games/video games"/>
    <n v="0.125"/>
    <n v="12.5"/>
    <x v="6"/>
    <d v="2016-03-11T19:41:12"/>
    <d v="2016-04-10T18:41:12"/>
    <x v="17"/>
  </r>
  <r>
    <x v="2"/>
    <x v="0"/>
    <s v="USD"/>
    <n v="1357432638"/>
    <n v="1354840638"/>
    <b v="0"/>
    <n v="7"/>
    <b v="0"/>
    <s v="games/video games"/>
    <n v="1.0500000000000001E-2"/>
    <n v="3"/>
    <x v="6"/>
    <d v="2012-12-07T00:37:18"/>
    <d v="2013-01-06T00:37:18"/>
    <x v="17"/>
  </r>
  <r>
    <x v="2"/>
    <x v="5"/>
    <s v="CAD"/>
    <n v="1455232937"/>
    <n v="1453936937"/>
    <b v="0"/>
    <n v="4"/>
    <b v="0"/>
    <s v="games/video games"/>
    <n v="0.14080000000000001"/>
    <n v="10.56"/>
    <x v="6"/>
    <d v="2016-01-27T23:22:17"/>
    <d v="2016-02-11T23:22:17"/>
    <x v="17"/>
  </r>
  <r>
    <x v="2"/>
    <x v="0"/>
    <s v="USD"/>
    <n v="1318180033"/>
    <n v="1315588033"/>
    <b v="0"/>
    <n v="27"/>
    <b v="0"/>
    <s v="games/video games"/>
    <n v="0.183"/>
    <n v="122"/>
    <x v="6"/>
    <d v="2011-09-09T17:07:13"/>
    <d v="2011-10-09T17:07:13"/>
    <x v="17"/>
  </r>
  <r>
    <x v="2"/>
    <x v="0"/>
    <s v="USD"/>
    <n v="1377867220"/>
    <n v="1375275220"/>
    <b v="0"/>
    <n v="94"/>
    <b v="0"/>
    <s v="games/video games"/>
    <n v="5.0299999999999997E-2"/>
    <n v="267.81"/>
    <x v="6"/>
    <d v="2013-07-31T12:53:40"/>
    <d v="2013-08-30T12:53:40"/>
    <x v="17"/>
  </r>
  <r>
    <x v="2"/>
    <x v="0"/>
    <s v="USD"/>
    <n v="1412393400"/>
    <n v="1409747154"/>
    <b v="0"/>
    <n v="29"/>
    <b v="0"/>
    <s v="games/video games"/>
    <n v="0.17929999999999999"/>
    <n v="74.209999999999994"/>
    <x v="6"/>
    <d v="2014-09-03T12:25:54"/>
    <d v="2014-10-04T03:30:00"/>
    <x v="17"/>
  </r>
  <r>
    <x v="2"/>
    <x v="0"/>
    <s v="USD"/>
    <n v="1393786877"/>
    <n v="1390330877"/>
    <b v="0"/>
    <n v="7"/>
    <b v="0"/>
    <s v="games/video games"/>
    <n v="5.0000000000000001E-4"/>
    <n v="6.71"/>
    <x v="6"/>
    <d v="2014-01-21T19:01:17"/>
    <d v="2014-03-02T19:01:17"/>
    <x v="17"/>
  </r>
  <r>
    <x v="2"/>
    <x v="0"/>
    <s v="USD"/>
    <n v="1397413095"/>
    <n v="1394821095"/>
    <b v="0"/>
    <n v="22"/>
    <b v="0"/>
    <s v="games/video games"/>
    <n v="7.2099999999999997E-2"/>
    <n v="81.95"/>
    <x v="6"/>
    <d v="2014-03-14T18:18:15"/>
    <d v="2014-04-13T18:18:15"/>
    <x v="17"/>
  </r>
  <r>
    <x v="2"/>
    <x v="1"/>
    <s v="GBP"/>
    <n v="1431547468"/>
    <n v="1428955468"/>
    <b v="0"/>
    <n v="1"/>
    <b v="0"/>
    <s v="games/video games"/>
    <n v="5.0000000000000001E-3"/>
    <n v="25"/>
    <x v="6"/>
    <d v="2015-04-13T20:04:28"/>
    <d v="2015-05-13T20:04:28"/>
    <x v="17"/>
  </r>
  <r>
    <x v="2"/>
    <x v="12"/>
    <s v="EUR"/>
    <n v="1455417571"/>
    <n v="1452825571"/>
    <b v="0"/>
    <n v="10"/>
    <b v="0"/>
    <s v="games/video games"/>
    <n v="2.5000000000000001E-2"/>
    <n v="10"/>
    <x v="6"/>
    <d v="2016-01-15T02:39:31"/>
    <d v="2016-02-14T02:39:31"/>
    <x v="17"/>
  </r>
  <r>
    <x v="2"/>
    <x v="0"/>
    <s v="USD"/>
    <n v="1468519920"/>
    <n v="1466188338"/>
    <b v="0"/>
    <n v="6"/>
    <b v="0"/>
    <s v="games/video games"/>
    <n v="4.0000000000000002E-4"/>
    <n v="6.83"/>
    <x v="6"/>
    <d v="2016-06-17T18:32:18"/>
    <d v="2016-07-14T18:12:00"/>
    <x v="17"/>
  </r>
  <r>
    <x v="2"/>
    <x v="0"/>
    <s v="USD"/>
    <n v="1386568740"/>
    <n v="1383095125"/>
    <b v="0"/>
    <n v="24"/>
    <b v="0"/>
    <s v="games/video games"/>
    <n v="5.3100000000000001E-2"/>
    <n v="17.71"/>
    <x v="6"/>
    <d v="2013-10-30T01:05:25"/>
    <d v="2013-12-09T05:59:00"/>
    <x v="17"/>
  </r>
  <r>
    <x v="2"/>
    <x v="0"/>
    <s v="USD"/>
    <n v="1466227190"/>
    <n v="1461043190"/>
    <b v="0"/>
    <n v="15"/>
    <b v="0"/>
    <s v="games/video games"/>
    <n v="1.6199999999999999E-2"/>
    <n v="16.2"/>
    <x v="6"/>
    <d v="2016-04-19T05:19:50"/>
    <d v="2016-06-18T05:19:50"/>
    <x v="17"/>
  </r>
  <r>
    <x v="2"/>
    <x v="1"/>
    <s v="GBP"/>
    <n v="1402480221"/>
    <n v="1399888221"/>
    <b v="0"/>
    <n v="37"/>
    <b v="0"/>
    <s v="games/video games"/>
    <n v="4.9500000000000002E-2"/>
    <n v="80.3"/>
    <x v="6"/>
    <d v="2014-05-12T09:50:21"/>
    <d v="2014-06-11T09:50:21"/>
    <x v="17"/>
  </r>
  <r>
    <x v="2"/>
    <x v="0"/>
    <s v="USD"/>
    <n v="1395627327"/>
    <n v="1393038927"/>
    <b v="0"/>
    <n v="20"/>
    <b v="0"/>
    <s v="games/video games"/>
    <n v="1.6000000000000001E-3"/>
    <n v="71.55"/>
    <x v="6"/>
    <d v="2014-02-22T03:15:27"/>
    <d v="2014-03-24T02:15:27"/>
    <x v="17"/>
  </r>
  <r>
    <x v="2"/>
    <x v="0"/>
    <s v="USD"/>
    <n v="1333557975"/>
    <n v="1330969575"/>
    <b v="0"/>
    <n v="7"/>
    <b v="0"/>
    <s v="games/video games"/>
    <n v="0.41249999999999998"/>
    <n v="23.57"/>
    <x v="6"/>
    <d v="2012-03-05T17:46:15"/>
    <d v="2012-04-04T16:46:15"/>
    <x v="17"/>
  </r>
  <r>
    <x v="2"/>
    <x v="0"/>
    <s v="USD"/>
    <n v="1406148024"/>
    <n v="1403556024"/>
    <b v="0"/>
    <n v="0"/>
    <b v="0"/>
    <s v="games/video games"/>
    <n v="0"/>
    <n v="0"/>
    <x v="6"/>
    <d v="2014-06-23T20:40:24"/>
    <d v="2014-07-23T20:40:24"/>
    <x v="17"/>
  </r>
  <r>
    <x v="2"/>
    <x v="0"/>
    <s v="USD"/>
    <n v="1334326635"/>
    <n v="1329146235"/>
    <b v="0"/>
    <n v="21"/>
    <b v="0"/>
    <s v="games/video games"/>
    <n v="2.93E-2"/>
    <n v="34.880000000000003"/>
    <x v="6"/>
    <d v="2012-02-13T15:17:15"/>
    <d v="2012-04-13T14:17:15"/>
    <x v="17"/>
  </r>
  <r>
    <x v="2"/>
    <x v="0"/>
    <s v="USD"/>
    <n v="1479495790"/>
    <n v="1476900190"/>
    <b v="0"/>
    <n v="3"/>
    <b v="0"/>
    <s v="games/video games"/>
    <n v="4.4999999999999997E-3"/>
    <n v="15"/>
    <x v="6"/>
    <d v="2016-10-19T18:03:10"/>
    <d v="2016-11-18T19:03:10"/>
    <x v="17"/>
  </r>
  <r>
    <x v="2"/>
    <x v="0"/>
    <s v="USD"/>
    <n v="1354919022"/>
    <n v="1352327022"/>
    <b v="0"/>
    <n v="11"/>
    <b v="0"/>
    <s v="games/video games"/>
    <n v="5.1000000000000004E-3"/>
    <n v="23.18"/>
    <x v="6"/>
    <d v="2012-11-07T22:23:42"/>
    <d v="2012-12-07T22:23:42"/>
    <x v="17"/>
  </r>
  <r>
    <x v="2"/>
    <x v="0"/>
    <s v="USD"/>
    <n v="1452228790"/>
    <n v="1449636790"/>
    <b v="0"/>
    <n v="1"/>
    <b v="0"/>
    <s v="games/video games"/>
    <n v="4.0000000000000002E-4"/>
    <n v="1"/>
    <x v="6"/>
    <d v="2015-12-09T04:53:10"/>
    <d v="2016-01-08T04:53:10"/>
    <x v="17"/>
  </r>
  <r>
    <x v="2"/>
    <x v="0"/>
    <s v="USD"/>
    <n v="1421656200"/>
    <n v="1416507211"/>
    <b v="0"/>
    <n v="312"/>
    <b v="0"/>
    <s v="games/video games"/>
    <n v="0.35539999999999999"/>
    <n v="100.23"/>
    <x v="6"/>
    <d v="2014-11-20T18:13:31"/>
    <d v="2015-01-19T08:30:00"/>
    <x v="17"/>
  </r>
  <r>
    <x v="2"/>
    <x v="1"/>
    <s v="GBP"/>
    <n v="1408058820"/>
    <n v="1405466820"/>
    <b v="0"/>
    <n v="1"/>
    <b v="0"/>
    <s v="games/video games"/>
    <n v="5.0000000000000001E-3"/>
    <n v="5"/>
    <x v="6"/>
    <d v="2014-07-15T23:27:00"/>
    <d v="2014-08-14T23:27:00"/>
    <x v="17"/>
  </r>
  <r>
    <x v="2"/>
    <x v="1"/>
    <s v="GBP"/>
    <n v="1381306687"/>
    <n v="1378714687"/>
    <b v="0"/>
    <n v="3"/>
    <b v="0"/>
    <s v="games/video games"/>
    <n v="1.6999999999999999E-3"/>
    <n v="3.33"/>
    <x v="6"/>
    <d v="2013-09-09T08:18:07"/>
    <d v="2013-10-09T08:18:07"/>
    <x v="17"/>
  </r>
  <r>
    <x v="2"/>
    <x v="0"/>
    <s v="USD"/>
    <n v="1459352495"/>
    <n v="1456764095"/>
    <b v="0"/>
    <n v="4"/>
    <b v="0"/>
    <s v="games/video games"/>
    <n v="1.2999999999999999E-3"/>
    <n v="13.25"/>
    <x v="6"/>
    <d v="2016-02-29T16:41:35"/>
    <d v="2016-03-30T15:41:35"/>
    <x v="17"/>
  </r>
  <r>
    <x v="2"/>
    <x v="0"/>
    <s v="USD"/>
    <n v="1339273208"/>
    <n v="1334089208"/>
    <b v="0"/>
    <n v="10"/>
    <b v="0"/>
    <s v="games/video games"/>
    <n v="4.0000000000000002E-4"/>
    <n v="17.850000000000001"/>
    <x v="6"/>
    <d v="2012-04-10T20:20:08"/>
    <d v="2012-06-09T20:20:08"/>
    <x v="17"/>
  </r>
  <r>
    <x v="2"/>
    <x v="12"/>
    <s v="EUR"/>
    <n v="1451053313"/>
    <n v="1448461313"/>
    <b v="0"/>
    <n v="8"/>
    <b v="0"/>
    <s v="games/video games"/>
    <n v="8.3000000000000004E-2"/>
    <n v="10.38"/>
    <x v="6"/>
    <d v="2015-11-25T14:21:53"/>
    <d v="2015-12-25T14:21:53"/>
    <x v="17"/>
  </r>
  <r>
    <x v="2"/>
    <x v="2"/>
    <s v="AUD"/>
    <n v="1396666779"/>
    <n v="1394078379"/>
    <b v="0"/>
    <n v="3"/>
    <b v="0"/>
    <s v="games/video games"/>
    <n v="2.4199999999999999E-2"/>
    <n v="36.33"/>
    <x v="6"/>
    <d v="2014-03-06T03:59:39"/>
    <d v="2014-04-05T02:59:39"/>
    <x v="17"/>
  </r>
  <r>
    <x v="2"/>
    <x v="0"/>
    <s v="USD"/>
    <n v="1396810864"/>
    <n v="1395687664"/>
    <b v="0"/>
    <n v="1"/>
    <b v="0"/>
    <s v="games/video games"/>
    <n v="2.3999999999999998E-3"/>
    <n v="5"/>
    <x v="6"/>
    <d v="2014-03-24T19:01:04"/>
    <d v="2014-04-06T19:01:04"/>
    <x v="17"/>
  </r>
  <r>
    <x v="2"/>
    <x v="0"/>
    <s v="USD"/>
    <n v="1319835400"/>
    <n v="1315947400"/>
    <b v="0"/>
    <n v="0"/>
    <b v="0"/>
    <s v="games/video games"/>
    <n v="0"/>
    <n v="0"/>
    <x v="6"/>
    <d v="2011-09-13T20:56:40"/>
    <d v="2011-10-28T20:56:40"/>
    <x v="17"/>
  </r>
  <r>
    <x v="2"/>
    <x v="0"/>
    <s v="USD"/>
    <n v="1457904316"/>
    <n v="1455315916"/>
    <b v="0"/>
    <n v="5"/>
    <b v="0"/>
    <s v="games/video games"/>
    <n v="1E-4"/>
    <n v="5.8"/>
    <x v="6"/>
    <d v="2016-02-12T22:25:16"/>
    <d v="2016-03-13T21:25:16"/>
    <x v="17"/>
  </r>
  <r>
    <x v="2"/>
    <x v="1"/>
    <s v="GBP"/>
    <n v="1369932825"/>
    <n v="1368723225"/>
    <b v="0"/>
    <n v="0"/>
    <b v="0"/>
    <s v="games/video games"/>
    <n v="0"/>
    <n v="0"/>
    <x v="6"/>
    <d v="2013-05-16T16:53:45"/>
    <d v="2013-05-30T16:53:45"/>
    <x v="17"/>
  </r>
  <r>
    <x v="2"/>
    <x v="0"/>
    <s v="USD"/>
    <n v="1397910848"/>
    <n v="1395318848"/>
    <b v="0"/>
    <n v="3"/>
    <b v="0"/>
    <s v="games/video games"/>
    <n v="2.2000000000000001E-3"/>
    <n v="3.67"/>
    <x v="6"/>
    <d v="2014-03-20T12:34:08"/>
    <d v="2014-04-19T12:34:08"/>
    <x v="17"/>
  </r>
  <r>
    <x v="2"/>
    <x v="0"/>
    <s v="USD"/>
    <n v="1430409651"/>
    <n v="1427817651"/>
    <b v="0"/>
    <n v="7"/>
    <b v="0"/>
    <s v="games/mobile games"/>
    <n v="4.7000000000000002E-3"/>
    <n v="60.71"/>
    <x v="6"/>
    <d v="2015-03-31T16:00:51"/>
    <d v="2015-04-30T16:00:51"/>
    <x v="18"/>
  </r>
  <r>
    <x v="2"/>
    <x v="1"/>
    <s v="GBP"/>
    <n v="1443193130"/>
    <n v="1438009130"/>
    <b v="0"/>
    <n v="0"/>
    <b v="0"/>
    <s v="games/mobile games"/>
    <n v="0"/>
    <n v="0"/>
    <x v="6"/>
    <d v="2015-07-27T14:58:50"/>
    <d v="2015-09-25T14:58:50"/>
    <x v="18"/>
  </r>
  <r>
    <x v="2"/>
    <x v="0"/>
    <s v="USD"/>
    <n v="1468482694"/>
    <n v="1465890694"/>
    <b v="0"/>
    <n v="2"/>
    <b v="0"/>
    <s v="games/mobile games"/>
    <n v="5.0000000000000001E-3"/>
    <n v="5"/>
    <x v="6"/>
    <d v="2016-06-14T07:51:34"/>
    <d v="2016-07-14T07:51:34"/>
    <x v="18"/>
  </r>
  <r>
    <x v="2"/>
    <x v="0"/>
    <s v="USD"/>
    <n v="1416000600"/>
    <n v="1413318600"/>
    <b v="0"/>
    <n v="23"/>
    <b v="0"/>
    <s v="games/mobile games"/>
    <n v="1.67E-2"/>
    <n v="25.43"/>
    <x v="6"/>
    <d v="2014-10-14T20:30:00"/>
    <d v="2014-11-14T21:30:00"/>
    <x v="18"/>
  </r>
  <r>
    <x v="2"/>
    <x v="1"/>
    <s v="GBP"/>
    <n v="1407425717"/>
    <n v="1404833717"/>
    <b v="0"/>
    <n v="1"/>
    <b v="0"/>
    <s v="games/mobile games"/>
    <n v="1E-3"/>
    <n v="1"/>
    <x v="6"/>
    <d v="2014-07-08T15:35:17"/>
    <d v="2014-08-07T15:35:17"/>
    <x v="18"/>
  </r>
  <r>
    <x v="2"/>
    <x v="0"/>
    <s v="USD"/>
    <n v="1465107693"/>
    <n v="1462515693"/>
    <b v="0"/>
    <n v="2"/>
    <b v="0"/>
    <s v="games/mobile games"/>
    <n v="1.1000000000000001E-3"/>
    <n v="10.5"/>
    <x v="6"/>
    <d v="2016-05-06T06:21:33"/>
    <d v="2016-06-05T06:21:33"/>
    <x v="18"/>
  </r>
  <r>
    <x v="2"/>
    <x v="0"/>
    <s v="USD"/>
    <n v="1416963300"/>
    <n v="1411775700"/>
    <b v="0"/>
    <n v="3"/>
    <b v="0"/>
    <s v="games/mobile games"/>
    <n v="2.2000000000000001E-3"/>
    <n v="3.67"/>
    <x v="6"/>
    <d v="2014-09-26T23:55:00"/>
    <d v="2014-11-26T00:55:00"/>
    <x v="18"/>
  </r>
  <r>
    <x v="2"/>
    <x v="2"/>
    <s v="AUD"/>
    <n v="1450993668"/>
    <n v="1448401668"/>
    <b v="0"/>
    <n v="0"/>
    <b v="0"/>
    <s v="games/mobile games"/>
    <n v="0"/>
    <n v="0"/>
    <x v="6"/>
    <d v="2015-11-24T21:47:48"/>
    <d v="2015-12-24T21:47:48"/>
    <x v="18"/>
  </r>
  <r>
    <x v="2"/>
    <x v="5"/>
    <s v="CAD"/>
    <n v="1483238771"/>
    <n v="1480646771"/>
    <b v="0"/>
    <n v="13"/>
    <b v="0"/>
    <s v="games/mobile games"/>
    <n v="0.14380000000000001"/>
    <n v="110.62"/>
    <x v="6"/>
    <d v="2016-12-02T02:46:11"/>
    <d v="2017-01-01T02:46:11"/>
    <x v="18"/>
  </r>
  <r>
    <x v="2"/>
    <x v="1"/>
    <s v="GBP"/>
    <n v="1406799981"/>
    <n v="1404207981"/>
    <b v="0"/>
    <n v="1"/>
    <b v="0"/>
    <s v="games/mobile games"/>
    <n v="6.7000000000000002E-3"/>
    <n v="20"/>
    <x v="6"/>
    <d v="2014-07-01T09:46:21"/>
    <d v="2014-07-31T09:46:21"/>
    <x v="18"/>
  </r>
  <r>
    <x v="2"/>
    <x v="2"/>
    <s v="AUD"/>
    <n v="1417235580"/>
    <n v="1416034228"/>
    <b v="0"/>
    <n v="1"/>
    <b v="0"/>
    <s v="games/mobile games"/>
    <n v="0"/>
    <n v="1"/>
    <x v="6"/>
    <d v="2014-11-15T06:50:28"/>
    <d v="2014-11-29T04:33:00"/>
    <x v="18"/>
  </r>
  <r>
    <x v="2"/>
    <x v="12"/>
    <s v="EUR"/>
    <n v="1470527094"/>
    <n v="1467935094"/>
    <b v="0"/>
    <n v="1"/>
    <b v="0"/>
    <s v="games/mobile games"/>
    <n v="0.05"/>
    <n v="50"/>
    <x v="6"/>
    <d v="2016-07-07T23:44:54"/>
    <d v="2016-08-06T23:44:54"/>
    <x v="18"/>
  </r>
  <r>
    <x v="2"/>
    <x v="6"/>
    <s v="EUR"/>
    <n v="1450541229"/>
    <n v="1447949229"/>
    <b v="0"/>
    <n v="6"/>
    <b v="0"/>
    <s v="games/mobile games"/>
    <n v="6.4399999999999999E-2"/>
    <n v="45"/>
    <x v="6"/>
    <d v="2015-11-19T16:07:09"/>
    <d v="2015-12-19T16:07:09"/>
    <x v="18"/>
  </r>
  <r>
    <x v="2"/>
    <x v="0"/>
    <s v="USD"/>
    <n v="1461440421"/>
    <n v="1458848421"/>
    <b v="0"/>
    <n v="39"/>
    <b v="0"/>
    <s v="games/mobile games"/>
    <n v="0.39500000000000002"/>
    <n v="253.21"/>
    <x v="6"/>
    <d v="2016-03-24T19:40:21"/>
    <d v="2016-04-23T19:40:21"/>
    <x v="18"/>
  </r>
  <r>
    <x v="2"/>
    <x v="0"/>
    <s v="USD"/>
    <n v="1485035131"/>
    <n v="1483307131"/>
    <b v="0"/>
    <n v="4"/>
    <b v="0"/>
    <s v="games/mobile games"/>
    <n v="3.5999999999999999E-3"/>
    <n v="31.25"/>
    <x v="6"/>
    <d v="2017-01-01T21:45:31"/>
    <d v="2017-01-21T21:45:31"/>
    <x v="18"/>
  </r>
  <r>
    <x v="2"/>
    <x v="0"/>
    <s v="USD"/>
    <n v="1420100426"/>
    <n v="1417508426"/>
    <b v="0"/>
    <n v="1"/>
    <b v="0"/>
    <s v="games/mobile games"/>
    <n v="5.9999999999999995E-4"/>
    <n v="5"/>
    <x v="6"/>
    <d v="2014-12-02T08:20:26"/>
    <d v="2015-01-01T08:20:26"/>
    <x v="18"/>
  </r>
  <r>
    <x v="2"/>
    <x v="1"/>
    <s v="GBP"/>
    <n v="1438859121"/>
    <n v="1436267121"/>
    <b v="0"/>
    <n v="0"/>
    <b v="0"/>
    <s v="games/mobile games"/>
    <n v="0"/>
    <n v="0"/>
    <x v="6"/>
    <d v="2015-07-07T11:05:21"/>
    <d v="2015-08-06T11:05:21"/>
    <x v="18"/>
  </r>
  <r>
    <x v="2"/>
    <x v="12"/>
    <s v="EUR"/>
    <n v="1436460450"/>
    <n v="1433868450"/>
    <b v="0"/>
    <n v="0"/>
    <b v="0"/>
    <s v="games/mobile games"/>
    <n v="0"/>
    <n v="0"/>
    <x v="6"/>
    <d v="2015-06-09T16:47:30"/>
    <d v="2015-07-09T16:47:30"/>
    <x v="18"/>
  </r>
  <r>
    <x v="2"/>
    <x v="0"/>
    <s v="USD"/>
    <n v="1424131727"/>
    <n v="1421539727"/>
    <b v="0"/>
    <n v="0"/>
    <b v="0"/>
    <s v="games/mobile games"/>
    <n v="0"/>
    <n v="0"/>
    <x v="6"/>
    <d v="2015-01-18T00:08:47"/>
    <d v="2015-02-17T00:08:47"/>
    <x v="18"/>
  </r>
  <r>
    <x v="2"/>
    <x v="0"/>
    <s v="USD"/>
    <n v="1450327126"/>
    <n v="1447735126"/>
    <b v="0"/>
    <n v="8"/>
    <b v="0"/>
    <s v="games/mobile games"/>
    <n v="4.1000000000000003E-3"/>
    <n v="23.25"/>
    <x v="6"/>
    <d v="2015-11-17T04:38:46"/>
    <d v="2015-12-17T04:38:46"/>
    <x v="18"/>
  </r>
  <r>
    <x v="2"/>
    <x v="0"/>
    <s v="USD"/>
    <n v="1430281320"/>
    <n v="1427689320"/>
    <b v="0"/>
    <n v="0"/>
    <b v="0"/>
    <s v="food/food trucks"/>
    <n v="0"/>
    <n v="0"/>
    <x v="7"/>
    <d v="2015-03-30T04:22:00"/>
    <d v="2015-04-29T04:22:00"/>
    <x v="19"/>
  </r>
  <r>
    <x v="2"/>
    <x v="0"/>
    <s v="USD"/>
    <n v="1412272592"/>
    <n v="1407088592"/>
    <b v="0"/>
    <n v="1"/>
    <b v="0"/>
    <s v="food/food trucks"/>
    <n v="1.2999999999999999E-3"/>
    <n v="100"/>
    <x v="7"/>
    <d v="2014-08-03T17:56:32"/>
    <d v="2014-10-02T17:56:32"/>
    <x v="19"/>
  </r>
  <r>
    <x v="2"/>
    <x v="0"/>
    <s v="USD"/>
    <n v="1399071173"/>
    <n v="1395787973"/>
    <b v="0"/>
    <n v="12"/>
    <b v="0"/>
    <s v="food/food trucks"/>
    <n v="8.8300000000000003E-2"/>
    <n v="44.17"/>
    <x v="7"/>
    <d v="2014-03-25T22:52:53"/>
    <d v="2014-05-02T22:52:53"/>
    <x v="19"/>
  </r>
  <r>
    <x v="2"/>
    <x v="5"/>
    <s v="CAD"/>
    <n v="1413760783"/>
    <n v="1408576783"/>
    <b v="0"/>
    <n v="0"/>
    <b v="0"/>
    <s v="food/food trucks"/>
    <n v="0"/>
    <n v="0"/>
    <x v="7"/>
    <d v="2014-08-20T23:19:43"/>
    <d v="2014-10-19T23:19:43"/>
    <x v="19"/>
  </r>
  <r>
    <x v="2"/>
    <x v="0"/>
    <s v="USD"/>
    <n v="1480568781"/>
    <n v="1477973181"/>
    <b v="0"/>
    <n v="3"/>
    <b v="0"/>
    <s v="food/food trucks"/>
    <n v="4.8999999999999998E-3"/>
    <n v="24.33"/>
    <x v="7"/>
    <d v="2016-11-01T04:06:21"/>
    <d v="2016-12-01T05:06:21"/>
    <x v="19"/>
  </r>
  <r>
    <x v="2"/>
    <x v="0"/>
    <s v="USD"/>
    <n v="1466096566"/>
    <n v="1463504566"/>
    <b v="0"/>
    <n v="2"/>
    <b v="0"/>
    <s v="food/food trucks"/>
    <n v="1.5E-3"/>
    <n v="37.5"/>
    <x v="7"/>
    <d v="2016-05-17T17:02:46"/>
    <d v="2016-06-16T17:02:46"/>
    <x v="19"/>
  </r>
  <r>
    <x v="2"/>
    <x v="0"/>
    <s v="USD"/>
    <n v="1452293675"/>
    <n v="1447109675"/>
    <b v="0"/>
    <n v="6"/>
    <b v="0"/>
    <s v="food/food trucks"/>
    <n v="0.1008"/>
    <n v="42"/>
    <x v="7"/>
    <d v="2015-11-09T22:54:35"/>
    <d v="2016-01-08T22:54:35"/>
    <x v="19"/>
  </r>
  <r>
    <x v="2"/>
    <x v="0"/>
    <s v="USD"/>
    <n v="1441592863"/>
    <n v="1439000863"/>
    <b v="0"/>
    <n v="0"/>
    <b v="0"/>
    <s v="food/food trucks"/>
    <n v="0"/>
    <n v="0"/>
    <x v="7"/>
    <d v="2015-08-08T02:27:43"/>
    <d v="2015-09-07T02:27:43"/>
    <x v="19"/>
  </r>
  <r>
    <x v="2"/>
    <x v="0"/>
    <s v="USD"/>
    <n v="1431709312"/>
    <n v="1429117312"/>
    <b v="0"/>
    <n v="15"/>
    <b v="0"/>
    <s v="food/food trucks"/>
    <n v="5.6899999999999999E-2"/>
    <n v="60.73"/>
    <x v="7"/>
    <d v="2015-04-15T17:01:52"/>
    <d v="2015-05-15T17:01:52"/>
    <x v="19"/>
  </r>
  <r>
    <x v="2"/>
    <x v="0"/>
    <s v="USD"/>
    <n v="1434647305"/>
    <n v="1432055305"/>
    <b v="0"/>
    <n v="1"/>
    <b v="0"/>
    <s v="food/food trucks"/>
    <n v="6.3E-3"/>
    <n v="50"/>
    <x v="7"/>
    <d v="2015-05-19T17:08:25"/>
    <d v="2015-06-18T17:08:25"/>
    <x v="19"/>
  </r>
  <r>
    <x v="2"/>
    <x v="0"/>
    <s v="USD"/>
    <n v="1441507006"/>
    <n v="1438915006"/>
    <b v="0"/>
    <n v="3"/>
    <b v="0"/>
    <s v="food/food trucks"/>
    <n v="6.5000000000000002E-2"/>
    <n v="108.33"/>
    <x v="7"/>
    <d v="2015-08-07T02:36:46"/>
    <d v="2015-09-06T02:36:46"/>
    <x v="19"/>
  </r>
  <r>
    <x v="2"/>
    <x v="0"/>
    <s v="USD"/>
    <n v="1408040408"/>
    <n v="1405448408"/>
    <b v="0"/>
    <n v="8"/>
    <b v="0"/>
    <s v="food/food trucks"/>
    <n v="7.4999999999999997E-3"/>
    <n v="23.5"/>
    <x v="7"/>
    <d v="2014-07-15T18:20:08"/>
    <d v="2014-08-14T18:20:08"/>
    <x v="19"/>
  </r>
  <r>
    <x v="2"/>
    <x v="0"/>
    <s v="USD"/>
    <n v="1424742162"/>
    <n v="1422150162"/>
    <b v="0"/>
    <n v="0"/>
    <b v="0"/>
    <s v="food/food trucks"/>
    <n v="0"/>
    <n v="0"/>
    <x v="7"/>
    <d v="2015-01-25T01:42:42"/>
    <d v="2015-02-24T01:42:42"/>
    <x v="19"/>
  </r>
  <r>
    <x v="2"/>
    <x v="0"/>
    <s v="USD"/>
    <n v="1417795480"/>
    <n v="1412607880"/>
    <b v="0"/>
    <n v="3"/>
    <b v="0"/>
    <s v="food/food trucks"/>
    <n v="1.5100000000000001E-2"/>
    <n v="50.33"/>
    <x v="7"/>
    <d v="2014-10-06T15:04:40"/>
    <d v="2014-12-05T16:04:40"/>
    <x v="19"/>
  </r>
  <r>
    <x v="2"/>
    <x v="0"/>
    <s v="USD"/>
    <n v="1418091128"/>
    <n v="1415499128"/>
    <b v="0"/>
    <n v="3"/>
    <b v="0"/>
    <s v="food/food trucks"/>
    <n v="4.7000000000000002E-3"/>
    <n v="11.67"/>
    <x v="7"/>
    <d v="2014-11-09T02:12:08"/>
    <d v="2014-12-09T02:12:08"/>
    <x v="19"/>
  </r>
  <r>
    <x v="2"/>
    <x v="0"/>
    <s v="USD"/>
    <n v="1435679100"/>
    <n v="1433006765"/>
    <b v="0"/>
    <n v="0"/>
    <b v="0"/>
    <s v="food/food trucks"/>
    <n v="0"/>
    <n v="0"/>
    <x v="7"/>
    <d v="2015-05-30T17:26:05"/>
    <d v="2015-06-30T15:45:00"/>
    <x v="19"/>
  </r>
  <r>
    <x v="2"/>
    <x v="0"/>
    <s v="USD"/>
    <n v="1427510586"/>
    <n v="1424922186"/>
    <b v="0"/>
    <n v="19"/>
    <b v="0"/>
    <s v="food/food trucks"/>
    <n v="3.85E-2"/>
    <n v="60.79"/>
    <x v="7"/>
    <d v="2015-02-26T03:43:06"/>
    <d v="2015-03-28T02:43:06"/>
    <x v="19"/>
  </r>
  <r>
    <x v="2"/>
    <x v="0"/>
    <s v="USD"/>
    <n v="1432047989"/>
    <n v="1430233589"/>
    <b v="0"/>
    <n v="0"/>
    <b v="0"/>
    <s v="food/food trucks"/>
    <n v="0"/>
    <n v="0"/>
    <x v="7"/>
    <d v="2015-04-28T15:06:29"/>
    <d v="2015-05-19T15:06:29"/>
    <x v="19"/>
  </r>
  <r>
    <x v="2"/>
    <x v="0"/>
    <s v="USD"/>
    <n v="1411662264"/>
    <n v="1408983864"/>
    <b v="0"/>
    <n v="2"/>
    <b v="0"/>
    <s v="food/food trucks"/>
    <n v="5.9999999999999995E-4"/>
    <n v="17.5"/>
    <x v="7"/>
    <d v="2014-08-25T16:24:24"/>
    <d v="2014-09-25T16:24:24"/>
    <x v="19"/>
  </r>
  <r>
    <x v="2"/>
    <x v="0"/>
    <s v="USD"/>
    <n v="1407604920"/>
    <n v="1405012920"/>
    <b v="0"/>
    <n v="0"/>
    <b v="0"/>
    <s v="food/food trucks"/>
    <n v="0"/>
    <n v="0"/>
    <x v="7"/>
    <d v="2014-07-10T17:22:00"/>
    <d v="2014-08-09T17:22:00"/>
    <x v="19"/>
  </r>
  <r>
    <x v="2"/>
    <x v="0"/>
    <s v="USD"/>
    <n v="1466270582"/>
    <n v="1463678582"/>
    <b v="0"/>
    <n v="0"/>
    <b v="0"/>
    <s v="food/food trucks"/>
    <n v="0"/>
    <n v="0"/>
    <x v="7"/>
    <d v="2016-05-19T17:23:02"/>
    <d v="2016-06-18T17:23:02"/>
    <x v="19"/>
  </r>
  <r>
    <x v="2"/>
    <x v="0"/>
    <s v="USD"/>
    <n v="1404623330"/>
    <n v="1401685730"/>
    <b v="0"/>
    <n v="25"/>
    <b v="0"/>
    <s v="food/food trucks"/>
    <n v="0.20710000000000001"/>
    <n v="82.82"/>
    <x v="7"/>
    <d v="2014-06-02T05:08:50"/>
    <d v="2014-07-06T05:08:50"/>
    <x v="19"/>
  </r>
  <r>
    <x v="2"/>
    <x v="0"/>
    <s v="USD"/>
    <n v="1435291200"/>
    <n v="1432640342"/>
    <b v="0"/>
    <n v="8"/>
    <b v="0"/>
    <s v="food/food trucks"/>
    <n v="0.19139999999999999"/>
    <n v="358.88"/>
    <x v="7"/>
    <d v="2015-05-26T11:39:02"/>
    <d v="2015-06-26T04:00:00"/>
    <x v="19"/>
  </r>
  <r>
    <x v="2"/>
    <x v="0"/>
    <s v="USD"/>
    <n v="1410543495"/>
    <n v="1407865095"/>
    <b v="0"/>
    <n v="16"/>
    <b v="0"/>
    <s v="food/food trucks"/>
    <n v="1.6299999999999999E-2"/>
    <n v="61.19"/>
    <x v="7"/>
    <d v="2014-08-12T17:38:15"/>
    <d v="2014-09-12T17:38:15"/>
    <x v="19"/>
  </r>
  <r>
    <x v="2"/>
    <x v="0"/>
    <s v="USD"/>
    <n v="1474507065"/>
    <n v="1471915065"/>
    <b v="0"/>
    <n v="3"/>
    <b v="0"/>
    <s v="food/food trucks"/>
    <n v="5.67E-2"/>
    <n v="340"/>
    <x v="7"/>
    <d v="2016-08-23T01:17:45"/>
    <d v="2016-09-22T01:17:45"/>
    <x v="19"/>
  </r>
  <r>
    <x v="2"/>
    <x v="0"/>
    <s v="USD"/>
    <n v="1424593763"/>
    <n v="1422001763"/>
    <b v="0"/>
    <n v="3"/>
    <b v="0"/>
    <s v="food/food trucks"/>
    <n v="1.6999999999999999E-3"/>
    <n v="5.67"/>
    <x v="7"/>
    <d v="2015-01-23T08:29:23"/>
    <d v="2015-02-22T08:29:23"/>
    <x v="19"/>
  </r>
  <r>
    <x v="2"/>
    <x v="1"/>
    <s v="GBP"/>
    <n v="1433021171"/>
    <n v="1430429171"/>
    <b v="0"/>
    <n v="2"/>
    <b v="0"/>
    <s v="food/food trucks"/>
    <n v="4.0000000000000001E-3"/>
    <n v="50"/>
    <x v="7"/>
    <d v="2015-04-30T21:26:11"/>
    <d v="2015-05-30T21:26:11"/>
    <x v="19"/>
  </r>
  <r>
    <x v="2"/>
    <x v="0"/>
    <s v="USD"/>
    <n v="1415909927"/>
    <n v="1414351127"/>
    <b v="0"/>
    <n v="1"/>
    <b v="0"/>
    <s v="food/food trucks"/>
    <n v="1E-3"/>
    <n v="25"/>
    <x v="7"/>
    <d v="2014-10-26T19:18:47"/>
    <d v="2014-11-13T20:18:47"/>
    <x v="19"/>
  </r>
  <r>
    <x v="2"/>
    <x v="0"/>
    <s v="USD"/>
    <n v="1408551752"/>
    <n v="1405959752"/>
    <b v="0"/>
    <n v="0"/>
    <b v="0"/>
    <s v="food/food trucks"/>
    <n v="0"/>
    <n v="0"/>
    <x v="7"/>
    <d v="2014-07-21T16:22:32"/>
    <d v="2014-08-20T16:22:32"/>
    <x v="19"/>
  </r>
  <r>
    <x v="2"/>
    <x v="0"/>
    <s v="USD"/>
    <n v="1438576057"/>
    <n v="1435552057"/>
    <b v="0"/>
    <n v="1"/>
    <b v="0"/>
    <s v="food/food trucks"/>
    <n v="2.0000000000000001E-4"/>
    <n v="30"/>
    <x v="7"/>
    <d v="2015-06-29T04:27:37"/>
    <d v="2015-08-03T04:27:37"/>
    <x v="19"/>
  </r>
  <r>
    <x v="2"/>
    <x v="0"/>
    <s v="USD"/>
    <n v="1462738327"/>
    <n v="1460146327"/>
    <b v="0"/>
    <n v="19"/>
    <b v="0"/>
    <s v="food/food trucks"/>
    <n v="5.91E-2"/>
    <n v="46.63"/>
    <x v="7"/>
    <d v="2016-04-08T20:12:07"/>
    <d v="2016-05-08T20:12:07"/>
    <x v="19"/>
  </r>
  <r>
    <x v="2"/>
    <x v="0"/>
    <s v="USD"/>
    <n v="1436981339"/>
    <n v="1434389339"/>
    <b v="0"/>
    <n v="9"/>
    <b v="0"/>
    <s v="food/food trucks"/>
    <n v="2.93E-2"/>
    <n v="65"/>
    <x v="7"/>
    <d v="2015-06-15T17:28:59"/>
    <d v="2015-07-15T17:28:59"/>
    <x v="19"/>
  </r>
  <r>
    <x v="2"/>
    <x v="2"/>
    <s v="AUD"/>
    <n v="1488805200"/>
    <n v="1484094498"/>
    <b v="0"/>
    <n v="1"/>
    <b v="0"/>
    <s v="food/food trucks"/>
    <n v="1E-4"/>
    <n v="10"/>
    <x v="7"/>
    <d v="2017-01-11T00:28:18"/>
    <d v="2017-03-06T13:00:00"/>
    <x v="19"/>
  </r>
  <r>
    <x v="2"/>
    <x v="1"/>
    <s v="GBP"/>
    <n v="1413388296"/>
    <n v="1410796296"/>
    <b v="0"/>
    <n v="0"/>
    <b v="0"/>
    <s v="food/food trucks"/>
    <n v="0"/>
    <n v="0"/>
    <x v="7"/>
    <d v="2014-09-15T15:51:36"/>
    <d v="2014-10-15T15:51:36"/>
    <x v="19"/>
  </r>
  <r>
    <x v="2"/>
    <x v="0"/>
    <s v="USD"/>
    <n v="1408225452"/>
    <n v="1405633452"/>
    <b v="0"/>
    <n v="1"/>
    <b v="0"/>
    <s v="food/food trucks"/>
    <n v="1E-4"/>
    <n v="5"/>
    <x v="7"/>
    <d v="2014-07-17T21:44:12"/>
    <d v="2014-08-16T21:44:12"/>
    <x v="19"/>
  </r>
  <r>
    <x v="2"/>
    <x v="5"/>
    <s v="CAD"/>
    <n v="1446052627"/>
    <n v="1443460627"/>
    <b v="0"/>
    <n v="5"/>
    <b v="0"/>
    <s v="food/food trucks"/>
    <n v="5.33E-2"/>
    <n v="640"/>
    <x v="7"/>
    <d v="2015-09-28T17:17:07"/>
    <d v="2015-10-28T17:17:07"/>
    <x v="19"/>
  </r>
  <r>
    <x v="2"/>
    <x v="0"/>
    <s v="USD"/>
    <n v="1403983314"/>
    <n v="1400786514"/>
    <b v="0"/>
    <n v="85"/>
    <b v="0"/>
    <s v="food/food trucks"/>
    <n v="0.11749999999999999"/>
    <n v="69.12"/>
    <x v="7"/>
    <d v="2014-05-22T19:21:54"/>
    <d v="2014-06-28T19:21:54"/>
    <x v="19"/>
  </r>
  <r>
    <x v="2"/>
    <x v="0"/>
    <s v="USD"/>
    <n v="1425197321"/>
    <n v="1422605321"/>
    <b v="0"/>
    <n v="3"/>
    <b v="0"/>
    <s v="food/food trucks"/>
    <n v="1E-4"/>
    <n v="1.33"/>
    <x v="7"/>
    <d v="2015-01-30T08:08:41"/>
    <d v="2015-03-01T08:08:41"/>
    <x v="19"/>
  </r>
  <r>
    <x v="2"/>
    <x v="0"/>
    <s v="USD"/>
    <n v="1484239320"/>
    <n v="1482609088"/>
    <b v="0"/>
    <n v="4"/>
    <b v="0"/>
    <s v="food/food trucks"/>
    <n v="4.2000000000000003E-2"/>
    <n v="10.5"/>
    <x v="7"/>
    <d v="2016-12-24T19:51:28"/>
    <d v="2017-01-12T16:42:00"/>
    <x v="19"/>
  </r>
  <r>
    <x v="2"/>
    <x v="0"/>
    <s v="USD"/>
    <n v="1478059140"/>
    <n v="1476391223"/>
    <b v="0"/>
    <n v="3"/>
    <b v="0"/>
    <s v="food/food trucks"/>
    <n v="0.04"/>
    <n v="33.33"/>
    <x v="7"/>
    <d v="2016-10-13T20:40:23"/>
    <d v="2016-11-02T03:59:00"/>
    <x v="19"/>
  </r>
  <r>
    <x v="0"/>
    <x v="1"/>
    <s v="GBP"/>
    <n v="1486391011"/>
    <n v="1483712611"/>
    <b v="0"/>
    <n v="375"/>
    <b v="1"/>
    <s v="photography/photobooks"/>
    <n v="1.0494000000000001"/>
    <n v="61.56"/>
    <x v="8"/>
    <d v="2017-01-06T14:23:31"/>
    <d v="2017-02-06T14:23:31"/>
    <x v="20"/>
  </r>
  <r>
    <x v="0"/>
    <x v="0"/>
    <s v="USD"/>
    <n v="1433736000"/>
    <n v="1430945149"/>
    <b v="0"/>
    <n v="111"/>
    <b v="1"/>
    <s v="photography/photobooks"/>
    <n v="1.0544"/>
    <n v="118.74"/>
    <x v="8"/>
    <d v="2015-05-06T20:45:49"/>
    <d v="2015-06-08T04:00:00"/>
    <x v="20"/>
  </r>
  <r>
    <x v="0"/>
    <x v="1"/>
    <s v="GBP"/>
    <n v="1433198520"/>
    <n v="1430340195"/>
    <b v="0"/>
    <n v="123"/>
    <b v="1"/>
    <s v="photography/photobooks"/>
    <n v="1.0672999999999999"/>
    <n v="65.08"/>
    <x v="8"/>
    <d v="2015-04-29T20:43:15"/>
    <d v="2015-06-01T22:42:00"/>
    <x v="20"/>
  </r>
  <r>
    <x v="0"/>
    <x v="0"/>
    <s v="USD"/>
    <n v="1431885600"/>
    <n v="1429133323"/>
    <b v="0"/>
    <n v="70"/>
    <b v="1"/>
    <s v="photography/photobooks"/>
    <n v="1.0412999999999999"/>
    <n v="130.16"/>
    <x v="8"/>
    <d v="2015-04-15T21:28:43"/>
    <d v="2015-05-17T18:00:00"/>
    <x v="20"/>
  </r>
  <r>
    <x v="0"/>
    <x v="5"/>
    <s v="CAD"/>
    <n v="1482943740"/>
    <n v="1481129340"/>
    <b v="0"/>
    <n v="85"/>
    <b v="1"/>
    <s v="photography/photobooks"/>
    <n v="1.6054999999999999"/>
    <n v="37.78"/>
    <x v="8"/>
    <d v="2016-12-07T16:49:00"/>
    <d v="2016-12-28T16:49:00"/>
    <x v="20"/>
  </r>
  <r>
    <x v="0"/>
    <x v="0"/>
    <s v="USD"/>
    <n v="1467242995"/>
    <n v="1465428595"/>
    <b v="0"/>
    <n v="86"/>
    <b v="1"/>
    <s v="photography/photobooks"/>
    <n v="1.0778000000000001"/>
    <n v="112.79"/>
    <x v="8"/>
    <d v="2016-06-08T23:29:55"/>
    <d v="2016-06-29T23:29:55"/>
    <x v="20"/>
  </r>
  <r>
    <x v="0"/>
    <x v="0"/>
    <s v="USD"/>
    <n v="1409500725"/>
    <n v="1406908725"/>
    <b v="0"/>
    <n v="13"/>
    <b v="1"/>
    <s v="photography/photobooks"/>
    <n v="1.35"/>
    <n v="51.92"/>
    <x v="8"/>
    <d v="2014-08-01T15:58:45"/>
    <d v="2014-08-31T15:58:45"/>
    <x v="20"/>
  </r>
  <r>
    <x v="0"/>
    <x v="0"/>
    <s v="USD"/>
    <n v="1458480560"/>
    <n v="1455892160"/>
    <b v="0"/>
    <n v="33"/>
    <b v="1"/>
    <s v="photography/photobooks"/>
    <n v="1.0907"/>
    <n v="89.24"/>
    <x v="8"/>
    <d v="2016-02-19T14:29:20"/>
    <d v="2016-03-20T13:29:20"/>
    <x v="20"/>
  </r>
  <r>
    <x v="0"/>
    <x v="1"/>
    <s v="GBP"/>
    <n v="1486814978"/>
    <n v="1484222978"/>
    <b v="0"/>
    <n v="15"/>
    <b v="1"/>
    <s v="photography/photobooks"/>
    <n v="2.9"/>
    <n v="19.329999999999998"/>
    <x v="8"/>
    <d v="2017-01-12T12:09:38"/>
    <d v="2017-02-11T12:09:38"/>
    <x v="20"/>
  </r>
  <r>
    <x v="0"/>
    <x v="0"/>
    <s v="USD"/>
    <n v="1460223453"/>
    <n v="1455043053"/>
    <b v="0"/>
    <n v="273"/>
    <b v="1"/>
    <s v="photography/photobooks"/>
    <n v="1.0396000000000001"/>
    <n v="79.97"/>
    <x v="8"/>
    <d v="2016-02-09T18:37:33"/>
    <d v="2016-04-09T17:37:33"/>
    <x v="20"/>
  </r>
  <r>
    <x v="0"/>
    <x v="17"/>
    <s v="EUR"/>
    <n v="1428493379"/>
    <n v="1425901379"/>
    <b v="0"/>
    <n v="714"/>
    <b v="1"/>
    <s v="photography/photobooks"/>
    <n v="3.2223999999999999"/>
    <n v="56.41"/>
    <x v="8"/>
    <d v="2015-03-09T11:42:59"/>
    <d v="2015-04-08T11:42:59"/>
    <x v="20"/>
  </r>
  <r>
    <x v="0"/>
    <x v="13"/>
    <s v="EUR"/>
    <n v="1450602000"/>
    <n v="1445415653"/>
    <b v="0"/>
    <n v="170"/>
    <b v="1"/>
    <s v="photography/photobooks"/>
    <n v="1.35"/>
    <n v="79.41"/>
    <x v="8"/>
    <d v="2015-10-21T08:20:53"/>
    <d v="2015-12-20T09:00:00"/>
    <x v="20"/>
  </r>
  <r>
    <x v="0"/>
    <x v="1"/>
    <s v="GBP"/>
    <n v="1450467539"/>
    <n v="1447875539"/>
    <b v="0"/>
    <n v="512"/>
    <b v="1"/>
    <s v="photography/photobooks"/>
    <n v="2.6991000000000001"/>
    <n v="76.44"/>
    <x v="8"/>
    <d v="2015-11-18T19:38:59"/>
    <d v="2015-12-18T19:38:59"/>
    <x v="20"/>
  </r>
  <r>
    <x v="0"/>
    <x v="0"/>
    <s v="USD"/>
    <n v="1465797540"/>
    <n v="1463155034"/>
    <b v="0"/>
    <n v="314"/>
    <b v="1"/>
    <s v="photography/photobooks"/>
    <n v="2.5329000000000002"/>
    <n v="121"/>
    <x v="8"/>
    <d v="2016-05-13T15:57:14"/>
    <d v="2016-06-13T05:59:00"/>
    <x v="20"/>
  </r>
  <r>
    <x v="0"/>
    <x v="0"/>
    <s v="USD"/>
    <n v="1451530800"/>
    <n v="1448463086"/>
    <b v="0"/>
    <n v="167"/>
    <b v="1"/>
    <s v="photography/photobooks"/>
    <n v="2.6059999999999999"/>
    <n v="54.62"/>
    <x v="8"/>
    <d v="2015-11-25T14:51:26"/>
    <d v="2015-12-31T03:00:00"/>
    <x v="20"/>
  </r>
  <r>
    <x v="0"/>
    <x v="1"/>
    <s v="GBP"/>
    <n v="1436380200"/>
    <n v="1433615400"/>
    <b v="0"/>
    <n v="9"/>
    <b v="1"/>
    <s v="photography/photobooks"/>
    <n v="1.0132000000000001"/>
    <n v="299.22000000000003"/>
    <x v="8"/>
    <d v="2015-06-06T18:30:00"/>
    <d v="2015-07-08T18:30:00"/>
    <x v="20"/>
  </r>
  <r>
    <x v="0"/>
    <x v="0"/>
    <s v="USD"/>
    <n v="1429183656"/>
    <n v="1427369256"/>
    <b v="0"/>
    <n v="103"/>
    <b v="1"/>
    <s v="photography/photobooks"/>
    <n v="1.256"/>
    <n v="58.53"/>
    <x v="8"/>
    <d v="2015-03-26T11:27:36"/>
    <d v="2015-04-16T11:27:36"/>
    <x v="20"/>
  </r>
  <r>
    <x v="0"/>
    <x v="1"/>
    <s v="GBP"/>
    <n v="1468593246"/>
    <n v="1466001246"/>
    <b v="0"/>
    <n v="111"/>
    <b v="1"/>
    <s v="photography/photobooks"/>
    <n v="1.0244"/>
    <n v="55.37"/>
    <x v="8"/>
    <d v="2016-06-15T14:34:06"/>
    <d v="2016-07-15T14:34:06"/>
    <x v="20"/>
  </r>
  <r>
    <x v="0"/>
    <x v="2"/>
    <s v="AUD"/>
    <n v="1435388154"/>
    <n v="1432796154"/>
    <b v="0"/>
    <n v="271"/>
    <b v="1"/>
    <s v="photography/photobooks"/>
    <n v="1.9923999999999999"/>
    <n v="183.8"/>
    <x v="8"/>
    <d v="2015-05-28T06:55:54"/>
    <d v="2015-06-27T06:55:54"/>
    <x v="20"/>
  </r>
  <r>
    <x v="0"/>
    <x v="0"/>
    <s v="USD"/>
    <n v="1433083527"/>
    <n v="1430491527"/>
    <b v="0"/>
    <n v="101"/>
    <b v="1"/>
    <s v="photography/photobooks"/>
    <n v="1.0245"/>
    <n v="165.35"/>
    <x v="8"/>
    <d v="2015-05-01T14:45:27"/>
    <d v="2015-05-31T14:45:27"/>
    <x v="20"/>
  </r>
  <r>
    <x v="0"/>
    <x v="0"/>
    <s v="USD"/>
    <n v="1449205200"/>
    <n v="1445363833"/>
    <b v="0"/>
    <n v="57"/>
    <b v="1"/>
    <s v="photography/photobooks"/>
    <n v="1.0295000000000001"/>
    <n v="234.79"/>
    <x v="8"/>
    <d v="2015-10-20T17:57:13"/>
    <d v="2015-12-04T05:00:00"/>
    <x v="20"/>
  </r>
  <r>
    <x v="0"/>
    <x v="12"/>
    <s v="EUR"/>
    <n v="1434197351"/>
    <n v="1431605351"/>
    <b v="0"/>
    <n v="62"/>
    <b v="1"/>
    <s v="photography/photobooks"/>
    <n v="1.0085999999999999"/>
    <n v="211.48"/>
    <x v="8"/>
    <d v="2015-05-14T12:09:11"/>
    <d v="2015-06-13T12:09:11"/>
    <x v="20"/>
  </r>
  <r>
    <x v="0"/>
    <x v="15"/>
    <s v="EUR"/>
    <n v="1489238940"/>
    <n v="1486406253"/>
    <b v="0"/>
    <n v="32"/>
    <b v="1"/>
    <s v="photography/photobooks"/>
    <n v="1.1499999999999999"/>
    <n v="32.340000000000003"/>
    <x v="8"/>
    <d v="2017-02-06T18:37:33"/>
    <d v="2017-03-11T13:29:00"/>
    <x v="20"/>
  </r>
  <r>
    <x v="0"/>
    <x v="13"/>
    <s v="EUR"/>
    <n v="1459418400"/>
    <n v="1456827573"/>
    <b v="0"/>
    <n v="141"/>
    <b v="1"/>
    <s v="photography/photobooks"/>
    <n v="1.0417000000000001"/>
    <n v="123.38"/>
    <x v="8"/>
    <d v="2016-03-01T10:19:33"/>
    <d v="2016-03-31T10:00:00"/>
    <x v="20"/>
  </r>
  <r>
    <x v="0"/>
    <x v="0"/>
    <s v="USD"/>
    <n v="1458835264"/>
    <n v="1456246864"/>
    <b v="0"/>
    <n v="75"/>
    <b v="1"/>
    <s v="photography/photobooks"/>
    <n v="1.5529999999999999"/>
    <n v="207.07"/>
    <x v="8"/>
    <d v="2016-02-23T17:01:04"/>
    <d v="2016-03-24T16:01:04"/>
    <x v="20"/>
  </r>
  <r>
    <x v="0"/>
    <x v="0"/>
    <s v="USD"/>
    <n v="1488053905"/>
    <n v="1485461905"/>
    <b v="0"/>
    <n v="46"/>
    <b v="1"/>
    <s v="photography/photobooks"/>
    <n v="1.06"/>
    <n v="138.26"/>
    <x v="8"/>
    <d v="2017-01-26T20:18:25"/>
    <d v="2017-02-25T20:18:25"/>
    <x v="20"/>
  </r>
  <r>
    <x v="0"/>
    <x v="11"/>
    <s v="SEK"/>
    <n v="1433106000"/>
    <n v="1431124572"/>
    <b v="0"/>
    <n v="103"/>
    <b v="1"/>
    <s v="photography/photobooks"/>
    <n v="2.5432000000000001"/>
    <n v="493.82"/>
    <x v="8"/>
    <d v="2015-05-08T22:36:12"/>
    <d v="2015-05-31T21:00:00"/>
    <x v="20"/>
  </r>
  <r>
    <x v="0"/>
    <x v="5"/>
    <s v="CAD"/>
    <n v="1465505261"/>
    <n v="1464209261"/>
    <b v="0"/>
    <n v="6"/>
    <b v="1"/>
    <s v="photography/photobooks"/>
    <n v="1.0109999999999999"/>
    <n v="168.5"/>
    <x v="8"/>
    <d v="2016-05-25T20:47:41"/>
    <d v="2016-06-09T20:47:41"/>
    <x v="20"/>
  </r>
  <r>
    <x v="0"/>
    <x v="0"/>
    <s v="USD"/>
    <n v="1448586000"/>
    <n v="1447195695"/>
    <b v="0"/>
    <n v="83"/>
    <b v="1"/>
    <s v="photography/photobooks"/>
    <n v="1.2904"/>
    <n v="38.869999999999997"/>
    <x v="8"/>
    <d v="2015-11-10T22:48:15"/>
    <d v="2015-11-27T01:00:00"/>
    <x v="20"/>
  </r>
  <r>
    <x v="0"/>
    <x v="1"/>
    <s v="GBP"/>
    <n v="1485886100"/>
    <n v="1482862100"/>
    <b v="0"/>
    <n v="108"/>
    <b v="1"/>
    <s v="photography/photobooks"/>
    <n v="1.0223"/>
    <n v="61.53"/>
    <x v="8"/>
    <d v="2016-12-27T18:08:20"/>
    <d v="2017-01-31T18:08:20"/>
    <x v="20"/>
  </r>
  <r>
    <x v="0"/>
    <x v="0"/>
    <s v="USD"/>
    <n v="1433880605"/>
    <n v="1428696605"/>
    <b v="0"/>
    <n v="25"/>
    <b v="1"/>
    <s v="photography/photobooks"/>
    <n v="1.3180000000000001"/>
    <n v="105.44"/>
    <x v="8"/>
    <d v="2015-04-10T20:10:05"/>
    <d v="2015-06-09T20:10:05"/>
    <x v="20"/>
  </r>
  <r>
    <x v="0"/>
    <x v="0"/>
    <s v="USD"/>
    <n v="1401487756"/>
    <n v="1398895756"/>
    <b v="0"/>
    <n v="549"/>
    <b v="1"/>
    <s v="photography/photobooks"/>
    <n v="7.8608000000000002"/>
    <n v="71.59"/>
    <x v="8"/>
    <d v="2014-04-30T22:09:16"/>
    <d v="2014-05-30T22:09:16"/>
    <x v="20"/>
  </r>
  <r>
    <x v="0"/>
    <x v="0"/>
    <s v="USD"/>
    <n v="1443826980"/>
    <n v="1441032457"/>
    <b v="0"/>
    <n v="222"/>
    <b v="1"/>
    <s v="photography/photobooks"/>
    <n v="1.4570000000000001"/>
    <n v="91.88"/>
    <x v="8"/>
    <d v="2015-08-31T14:47:37"/>
    <d v="2015-10-02T23:03:00"/>
    <x v="20"/>
  </r>
  <r>
    <x v="0"/>
    <x v="0"/>
    <s v="USD"/>
    <n v="1468524340"/>
    <n v="1465932340"/>
    <b v="0"/>
    <n v="183"/>
    <b v="1"/>
    <s v="photography/photobooks"/>
    <n v="1.026"/>
    <n v="148.57"/>
    <x v="8"/>
    <d v="2016-06-14T19:25:40"/>
    <d v="2016-07-14T19:25:40"/>
    <x v="20"/>
  </r>
  <r>
    <x v="0"/>
    <x v="0"/>
    <s v="USD"/>
    <n v="1446346800"/>
    <n v="1443714800"/>
    <b v="0"/>
    <n v="89"/>
    <b v="1"/>
    <s v="photography/photobooks"/>
    <n v="1.7228000000000001"/>
    <n v="174.21"/>
    <x v="8"/>
    <d v="2015-10-01T15:53:20"/>
    <d v="2015-11-01T03:00:00"/>
    <x v="20"/>
  </r>
  <r>
    <x v="0"/>
    <x v="0"/>
    <s v="USD"/>
    <n v="1476961513"/>
    <n v="1474369513"/>
    <b v="0"/>
    <n v="253"/>
    <b v="1"/>
    <s v="photography/photobooks"/>
    <n v="1.5916999999999999"/>
    <n v="102.86"/>
    <x v="8"/>
    <d v="2016-09-20T11:05:13"/>
    <d v="2016-10-20T11:05:13"/>
    <x v="20"/>
  </r>
  <r>
    <x v="0"/>
    <x v="12"/>
    <s v="EUR"/>
    <n v="1440515112"/>
    <n v="1437923112"/>
    <b v="0"/>
    <n v="140"/>
    <b v="1"/>
    <s v="photography/photobooks"/>
    <n v="1.0377000000000001"/>
    <n v="111.18"/>
    <x v="8"/>
    <d v="2015-07-26T15:05:12"/>
    <d v="2015-08-25T15:05:12"/>
    <x v="20"/>
  </r>
  <r>
    <x v="0"/>
    <x v="1"/>
    <s v="GBP"/>
    <n v="1480809600"/>
    <n v="1478431488"/>
    <b v="0"/>
    <n v="103"/>
    <b v="1"/>
    <s v="photography/photobooks"/>
    <n v="1.1141000000000001"/>
    <n v="23.8"/>
    <x v="8"/>
    <d v="2016-11-06T11:24:48"/>
    <d v="2016-12-04T00:00:00"/>
    <x v="20"/>
  </r>
  <r>
    <x v="0"/>
    <x v="5"/>
    <s v="CAD"/>
    <n v="1459483200"/>
    <n v="1456852647"/>
    <b v="0"/>
    <n v="138"/>
    <b v="1"/>
    <s v="photography/photobooks"/>
    <n v="2.8037999999999998"/>
    <n v="81.27"/>
    <x v="8"/>
    <d v="2016-03-01T17:17:27"/>
    <d v="2016-04-01T04:00:00"/>
    <x v="20"/>
  </r>
  <r>
    <x v="0"/>
    <x v="0"/>
    <s v="USD"/>
    <n v="1478754909"/>
    <n v="1476159309"/>
    <b v="0"/>
    <n v="191"/>
    <b v="1"/>
    <s v="photography/photobooks"/>
    <n v="1.1211"/>
    <n v="116.21"/>
    <x v="8"/>
    <d v="2016-10-11T04:15:09"/>
    <d v="2016-11-10T05:15:09"/>
    <x v="20"/>
  </r>
  <r>
    <x v="1"/>
    <x v="0"/>
    <s v="USD"/>
    <n v="1402060302"/>
    <n v="1396876302"/>
    <b v="0"/>
    <n v="18"/>
    <b v="0"/>
    <s v="music/world music"/>
    <n v="7.0699999999999999E-2"/>
    <n v="58.89"/>
    <x v="4"/>
    <d v="2014-04-07T13:11:42"/>
    <d v="2014-06-06T13:11:42"/>
    <x v="21"/>
  </r>
  <r>
    <x v="1"/>
    <x v="0"/>
    <s v="USD"/>
    <n v="1382478278"/>
    <n v="1377294278"/>
    <b v="0"/>
    <n v="3"/>
    <b v="0"/>
    <s v="music/world music"/>
    <n v="4.3999999999999997E-2"/>
    <n v="44"/>
    <x v="4"/>
    <d v="2013-08-23T21:44:38"/>
    <d v="2013-10-22T21:44:38"/>
    <x v="21"/>
  </r>
  <r>
    <x v="1"/>
    <x v="0"/>
    <s v="USD"/>
    <n v="1398042000"/>
    <n v="1395089981"/>
    <b v="0"/>
    <n v="40"/>
    <b v="0"/>
    <s v="music/world music"/>
    <n v="3.8699999999999998E-2"/>
    <n v="48.43"/>
    <x v="4"/>
    <d v="2014-03-17T20:59:41"/>
    <d v="2014-04-21T01:00:00"/>
    <x v="21"/>
  </r>
  <r>
    <x v="1"/>
    <x v="0"/>
    <s v="USD"/>
    <n v="1407394800"/>
    <n v="1404770616"/>
    <b v="0"/>
    <n v="0"/>
    <b v="0"/>
    <s v="music/world music"/>
    <n v="0"/>
    <n v="0"/>
    <x v="4"/>
    <d v="2014-07-07T22:03:36"/>
    <d v="2014-08-07T07:00:00"/>
    <x v="21"/>
  </r>
  <r>
    <x v="1"/>
    <x v="0"/>
    <s v="USD"/>
    <n v="1317231008"/>
    <n v="1312047008"/>
    <b v="0"/>
    <n v="24"/>
    <b v="0"/>
    <s v="music/world music"/>
    <n v="0.29299999999999998"/>
    <n v="61.04"/>
    <x v="4"/>
    <d v="2011-07-30T17:30:08"/>
    <d v="2011-09-28T17:30:08"/>
    <x v="21"/>
  </r>
  <r>
    <x v="1"/>
    <x v="0"/>
    <s v="USD"/>
    <n v="1334592000"/>
    <n v="1331982127"/>
    <b v="0"/>
    <n v="1"/>
    <b v="0"/>
    <s v="music/world music"/>
    <n v="9.1000000000000004E-3"/>
    <n v="25"/>
    <x v="4"/>
    <d v="2012-03-17T11:02:07"/>
    <d v="2012-04-16T16:00:00"/>
    <x v="21"/>
  </r>
  <r>
    <x v="1"/>
    <x v="0"/>
    <s v="USD"/>
    <n v="1298589630"/>
    <n v="1295997630"/>
    <b v="0"/>
    <n v="0"/>
    <b v="0"/>
    <s v="music/world music"/>
    <n v="0"/>
    <n v="0"/>
    <x v="4"/>
    <d v="2011-01-25T23:20:30"/>
    <d v="2011-02-24T23:20:30"/>
    <x v="21"/>
  </r>
  <r>
    <x v="1"/>
    <x v="0"/>
    <s v="USD"/>
    <n v="1440723600"/>
    <n v="1436394968"/>
    <b v="0"/>
    <n v="0"/>
    <b v="0"/>
    <s v="music/world music"/>
    <n v="0"/>
    <n v="0"/>
    <x v="4"/>
    <d v="2015-07-08T22:36:08"/>
    <d v="2015-08-28T01:00:00"/>
    <x v="21"/>
  </r>
  <r>
    <x v="1"/>
    <x v="0"/>
    <s v="USD"/>
    <n v="1381090870"/>
    <n v="1377030070"/>
    <b v="0"/>
    <n v="1"/>
    <b v="0"/>
    <s v="music/world music"/>
    <n v="8.0000000000000002E-3"/>
    <n v="40"/>
    <x v="4"/>
    <d v="2013-08-20T20:21:10"/>
    <d v="2013-10-06T20:21:10"/>
    <x v="21"/>
  </r>
  <r>
    <x v="1"/>
    <x v="0"/>
    <s v="USD"/>
    <n v="1329864374"/>
    <n v="1328049974"/>
    <b v="0"/>
    <n v="6"/>
    <b v="0"/>
    <s v="music/world music"/>
    <n v="0.11600000000000001"/>
    <n v="19.329999999999998"/>
    <x v="4"/>
    <d v="2012-01-31T22:46:14"/>
    <d v="2012-02-21T22:46:14"/>
    <x v="21"/>
  </r>
  <r>
    <x v="1"/>
    <x v="1"/>
    <s v="GBP"/>
    <n v="1422903342"/>
    <n v="1420311342"/>
    <b v="0"/>
    <n v="0"/>
    <b v="0"/>
    <s v="music/world music"/>
    <n v="0"/>
    <n v="0"/>
    <x v="4"/>
    <d v="2015-01-03T18:55:42"/>
    <d v="2015-02-02T18:55:42"/>
    <x v="21"/>
  </r>
  <r>
    <x v="1"/>
    <x v="0"/>
    <s v="USD"/>
    <n v="1387077299"/>
    <n v="1383621299"/>
    <b v="0"/>
    <n v="6"/>
    <b v="0"/>
    <s v="music/world music"/>
    <n v="2.7900000000000001E-2"/>
    <n v="35"/>
    <x v="4"/>
    <d v="2013-11-05T03:14:59"/>
    <d v="2013-12-15T03:14:59"/>
    <x v="21"/>
  </r>
  <r>
    <x v="1"/>
    <x v="0"/>
    <s v="USD"/>
    <n v="1343491200"/>
    <n v="1342801164"/>
    <b v="0"/>
    <n v="0"/>
    <b v="0"/>
    <s v="music/world music"/>
    <n v="0"/>
    <n v="0"/>
    <x v="4"/>
    <d v="2012-07-20T16:19:24"/>
    <d v="2012-07-28T16:00:00"/>
    <x v="21"/>
  </r>
  <r>
    <x v="1"/>
    <x v="0"/>
    <s v="USD"/>
    <n v="1345790865"/>
    <n v="1344062865"/>
    <b v="0"/>
    <n v="0"/>
    <b v="0"/>
    <s v="music/world music"/>
    <n v="0"/>
    <n v="0"/>
    <x v="4"/>
    <d v="2012-08-04T06:47:45"/>
    <d v="2012-08-24T06:47:45"/>
    <x v="21"/>
  </r>
  <r>
    <x v="1"/>
    <x v="0"/>
    <s v="USD"/>
    <n v="1312641536"/>
    <n v="1310049536"/>
    <b v="0"/>
    <n v="3"/>
    <b v="0"/>
    <s v="music/world music"/>
    <n v="0.17799999999999999"/>
    <n v="59.33"/>
    <x v="4"/>
    <d v="2011-07-07T14:38:56"/>
    <d v="2011-08-06T14:38:56"/>
    <x v="21"/>
  </r>
  <r>
    <x v="1"/>
    <x v="0"/>
    <s v="USD"/>
    <n v="1325804767"/>
    <n v="1323212767"/>
    <b v="0"/>
    <n v="0"/>
    <b v="0"/>
    <s v="music/world music"/>
    <n v="0"/>
    <n v="0"/>
    <x v="4"/>
    <d v="2011-12-06T23:06:07"/>
    <d v="2012-01-05T23:06:07"/>
    <x v="21"/>
  </r>
  <r>
    <x v="1"/>
    <x v="0"/>
    <s v="USD"/>
    <n v="1373665860"/>
    <n v="1368579457"/>
    <b v="0"/>
    <n v="8"/>
    <b v="0"/>
    <s v="music/world music"/>
    <n v="3.0099999999999998E-2"/>
    <n v="30.13"/>
    <x v="4"/>
    <d v="2013-05-15T00:57:37"/>
    <d v="2013-07-12T21:51:00"/>
    <x v="21"/>
  </r>
  <r>
    <x v="1"/>
    <x v="0"/>
    <s v="USD"/>
    <n v="1414994340"/>
    <n v="1413057980"/>
    <b v="0"/>
    <n v="34"/>
    <b v="0"/>
    <s v="music/world music"/>
    <n v="0.50739999999999996"/>
    <n v="74.62"/>
    <x v="4"/>
    <d v="2014-10-11T20:06:20"/>
    <d v="2014-11-03T05:59:00"/>
    <x v="21"/>
  </r>
  <r>
    <x v="1"/>
    <x v="0"/>
    <s v="USD"/>
    <n v="1315747080"/>
    <n v="1314417502"/>
    <b v="0"/>
    <n v="1"/>
    <b v="0"/>
    <s v="music/world music"/>
    <n v="5.4999999999999997E-3"/>
    <n v="5"/>
    <x v="4"/>
    <d v="2011-08-27T03:58:22"/>
    <d v="2011-09-11T13:18:00"/>
    <x v="21"/>
  </r>
  <r>
    <x v="1"/>
    <x v="0"/>
    <s v="USD"/>
    <n v="1310158800"/>
    <n v="1304888771"/>
    <b v="0"/>
    <n v="38"/>
    <b v="0"/>
    <s v="music/world music"/>
    <n v="0.1409"/>
    <n v="44.5"/>
    <x v="4"/>
    <d v="2011-05-08T21:06:11"/>
    <d v="2011-07-08T21:00:00"/>
    <x v="21"/>
  </r>
  <r>
    <x v="0"/>
    <x v="0"/>
    <s v="USD"/>
    <n v="1366664400"/>
    <n v="1363981723"/>
    <b v="1"/>
    <n v="45"/>
    <b v="1"/>
    <s v="music/rock"/>
    <n v="1.038"/>
    <n v="46.13"/>
    <x v="4"/>
    <d v="2013-03-22T19:48:43"/>
    <d v="2013-04-22T21:00:00"/>
    <x v="11"/>
  </r>
  <r>
    <x v="0"/>
    <x v="0"/>
    <s v="USD"/>
    <n v="1402755834"/>
    <n v="1400163834"/>
    <b v="1"/>
    <n v="17"/>
    <b v="1"/>
    <s v="music/rock"/>
    <n v="1.2024999999999999"/>
    <n v="141.47"/>
    <x v="4"/>
    <d v="2014-05-15T14:23:54"/>
    <d v="2014-06-14T14:23:54"/>
    <x v="11"/>
  </r>
  <r>
    <x v="0"/>
    <x v="0"/>
    <s v="USD"/>
    <n v="1323136949"/>
    <n v="1319245349"/>
    <b v="1"/>
    <n v="31"/>
    <b v="1"/>
    <s v="music/rock"/>
    <n v="1.17"/>
    <n v="75.48"/>
    <x v="4"/>
    <d v="2011-10-22T01:02:29"/>
    <d v="2011-12-06T02:02:29"/>
    <x v="11"/>
  </r>
  <r>
    <x v="0"/>
    <x v="0"/>
    <s v="USD"/>
    <n v="1367823655"/>
    <n v="1365231655"/>
    <b v="1"/>
    <n v="50"/>
    <b v="1"/>
    <s v="music/rock"/>
    <n v="1.2214"/>
    <n v="85.5"/>
    <x v="4"/>
    <d v="2013-04-06T07:00:55"/>
    <d v="2013-05-06T07:00:55"/>
    <x v="11"/>
  </r>
  <r>
    <x v="0"/>
    <x v="0"/>
    <s v="USD"/>
    <n v="1402642740"/>
    <n v="1399563953"/>
    <b v="1"/>
    <n v="59"/>
    <b v="1"/>
    <s v="music/rock"/>
    <n v="1.5164"/>
    <n v="64.25"/>
    <x v="4"/>
    <d v="2014-05-08T15:45:53"/>
    <d v="2014-06-13T06:59:00"/>
    <x v="11"/>
  </r>
  <r>
    <x v="0"/>
    <x v="0"/>
    <s v="USD"/>
    <n v="1341683211"/>
    <n v="1339091211"/>
    <b v="1"/>
    <n v="81"/>
    <b v="1"/>
    <s v="music/rock"/>
    <n v="1.0444"/>
    <n v="64.47"/>
    <x v="4"/>
    <d v="2012-06-07T17:46:51"/>
    <d v="2012-07-07T17:46:51"/>
    <x v="11"/>
  </r>
  <r>
    <x v="0"/>
    <x v="0"/>
    <s v="USD"/>
    <n v="1410017131"/>
    <n v="1406129131"/>
    <b v="1"/>
    <n v="508"/>
    <b v="1"/>
    <s v="music/rock"/>
    <n v="2.0015000000000001"/>
    <n v="118.2"/>
    <x v="4"/>
    <d v="2014-07-23T15:25:31"/>
    <d v="2014-09-06T15:25:31"/>
    <x v="11"/>
  </r>
  <r>
    <x v="0"/>
    <x v="0"/>
    <s v="USD"/>
    <n v="1316979167"/>
    <n v="1311795167"/>
    <b v="1"/>
    <n v="74"/>
    <b v="1"/>
    <s v="music/rock"/>
    <n v="1.018"/>
    <n v="82.54"/>
    <x v="4"/>
    <d v="2011-07-27T19:32:47"/>
    <d v="2011-09-25T19:32:47"/>
    <x v="11"/>
  </r>
  <r>
    <x v="0"/>
    <x v="0"/>
    <s v="USD"/>
    <n v="1382658169"/>
    <n v="1380238969"/>
    <b v="1"/>
    <n v="141"/>
    <b v="1"/>
    <s v="music/rock"/>
    <n v="1.3766"/>
    <n v="34.17"/>
    <x v="4"/>
    <d v="2013-09-26T23:42:49"/>
    <d v="2013-10-24T23:42:49"/>
    <x v="11"/>
  </r>
  <r>
    <x v="0"/>
    <x v="0"/>
    <s v="USD"/>
    <n v="1409770107"/>
    <n v="1407178107"/>
    <b v="1"/>
    <n v="711"/>
    <b v="1"/>
    <s v="music/rock"/>
    <n v="3038.3319999999999"/>
    <n v="42.73"/>
    <x v="4"/>
    <d v="2014-08-04T18:48:27"/>
    <d v="2014-09-03T18:48:27"/>
    <x v="11"/>
  </r>
  <r>
    <x v="0"/>
    <x v="0"/>
    <s v="USD"/>
    <n v="1293857940"/>
    <n v="1288968886"/>
    <b v="1"/>
    <n v="141"/>
    <b v="1"/>
    <s v="music/rock"/>
    <n v="1.9884999999999999"/>
    <n v="94.49"/>
    <x v="4"/>
    <d v="2010-11-05T14:54:46"/>
    <d v="2011-01-01T04:59:00"/>
    <x v="11"/>
  </r>
  <r>
    <x v="0"/>
    <x v="0"/>
    <s v="USD"/>
    <n v="1385932652"/>
    <n v="1383337052"/>
    <b v="1"/>
    <n v="109"/>
    <b v="1"/>
    <s v="music/rock"/>
    <n v="2.0236999999999998"/>
    <n v="55.7"/>
    <x v="4"/>
    <d v="2013-11-01T20:17:32"/>
    <d v="2013-12-01T21:17:32"/>
    <x v="11"/>
  </r>
  <r>
    <x v="0"/>
    <x v="0"/>
    <s v="USD"/>
    <n v="1329084231"/>
    <n v="1326492231"/>
    <b v="1"/>
    <n v="361"/>
    <b v="1"/>
    <s v="music/rock"/>
    <n v="1.1796"/>
    <n v="98.03"/>
    <x v="4"/>
    <d v="2012-01-13T22:03:51"/>
    <d v="2012-02-12T22:03:51"/>
    <x v="11"/>
  </r>
  <r>
    <x v="0"/>
    <x v="0"/>
    <s v="USD"/>
    <n v="1301792590"/>
    <n v="1297562590"/>
    <b v="1"/>
    <n v="176"/>
    <b v="1"/>
    <s v="music/rock"/>
    <n v="2.9472999999999998"/>
    <n v="92.1"/>
    <x v="4"/>
    <d v="2011-02-13T02:03:10"/>
    <d v="2011-04-03T01:03:10"/>
    <x v="11"/>
  </r>
  <r>
    <x v="0"/>
    <x v="0"/>
    <s v="USD"/>
    <n v="1377960012"/>
    <n v="1375368012"/>
    <b v="1"/>
    <n v="670"/>
    <b v="1"/>
    <s v="music/rock"/>
    <n v="2.1315"/>
    <n v="38.18"/>
    <x v="4"/>
    <d v="2013-08-01T14:40:12"/>
    <d v="2013-08-31T14:40:12"/>
    <x v="11"/>
  </r>
  <r>
    <x v="0"/>
    <x v="0"/>
    <s v="USD"/>
    <n v="1402286340"/>
    <n v="1399504664"/>
    <b v="1"/>
    <n v="96"/>
    <b v="1"/>
    <s v="music/rock"/>
    <n v="1.0424"/>
    <n v="27.15"/>
    <x v="4"/>
    <d v="2014-05-07T23:17:44"/>
    <d v="2014-06-09T03:59:00"/>
    <x v="11"/>
  </r>
  <r>
    <x v="0"/>
    <x v="0"/>
    <s v="USD"/>
    <n v="1393445620"/>
    <n v="1390853620"/>
    <b v="1"/>
    <n v="74"/>
    <b v="1"/>
    <s v="music/rock"/>
    <n v="1.1367"/>
    <n v="50.69"/>
    <x v="4"/>
    <d v="2014-01-27T20:13:40"/>
    <d v="2014-02-26T20:13:40"/>
    <x v="11"/>
  </r>
  <r>
    <x v="0"/>
    <x v="0"/>
    <s v="USD"/>
    <n v="1390983227"/>
    <n v="1388391227"/>
    <b v="1"/>
    <n v="52"/>
    <b v="1"/>
    <s v="music/rock"/>
    <n v="1.0125"/>
    <n v="38.94"/>
    <x v="4"/>
    <d v="2013-12-30T08:13:47"/>
    <d v="2014-01-29T08:13:47"/>
    <x v="11"/>
  </r>
  <r>
    <x v="0"/>
    <x v="5"/>
    <s v="CAD"/>
    <n v="1392574692"/>
    <n v="1389982692"/>
    <b v="1"/>
    <n v="105"/>
    <b v="1"/>
    <s v="music/rock"/>
    <n v="1.2542"/>
    <n v="77.64"/>
    <x v="4"/>
    <d v="2014-01-17T18:18:12"/>
    <d v="2014-02-16T18:18:12"/>
    <x v="11"/>
  </r>
  <r>
    <x v="0"/>
    <x v="0"/>
    <s v="USD"/>
    <n v="1396054800"/>
    <n v="1393034470"/>
    <b v="1"/>
    <n v="41"/>
    <b v="1"/>
    <s v="music/rock"/>
    <n v="1.19"/>
    <n v="43.54"/>
    <x v="4"/>
    <d v="2014-02-22T02:01:10"/>
    <d v="2014-03-29T01:00:00"/>
    <x v="11"/>
  </r>
  <r>
    <x v="0"/>
    <x v="0"/>
    <s v="USD"/>
    <n v="1383062083"/>
    <n v="1380556483"/>
    <b v="1"/>
    <n v="34"/>
    <b v="1"/>
    <s v="music/rock"/>
    <n v="1.6646000000000001"/>
    <n v="31.82"/>
    <x v="4"/>
    <d v="2013-09-30T15:54:43"/>
    <d v="2013-10-29T15:54:43"/>
    <x v="11"/>
  </r>
  <r>
    <x v="0"/>
    <x v="0"/>
    <s v="USD"/>
    <n v="1291131815"/>
    <n v="1287071015"/>
    <b v="1"/>
    <n v="66"/>
    <b v="1"/>
    <s v="music/rock"/>
    <n v="1.1915"/>
    <n v="63.18"/>
    <x v="4"/>
    <d v="2010-10-14T15:43:35"/>
    <d v="2010-11-30T15:43:35"/>
    <x v="11"/>
  </r>
  <r>
    <x v="0"/>
    <x v="0"/>
    <s v="USD"/>
    <n v="1389474145"/>
    <n v="1386882145"/>
    <b v="1"/>
    <n v="50"/>
    <b v="1"/>
    <s v="music/rock"/>
    <n v="1.0046999999999999"/>
    <n v="190.9"/>
    <x v="4"/>
    <d v="2013-12-12T21:02:25"/>
    <d v="2014-01-11T21:02:25"/>
    <x v="11"/>
  </r>
  <r>
    <x v="0"/>
    <x v="0"/>
    <s v="USD"/>
    <n v="1374674558"/>
    <n v="1372082558"/>
    <b v="1"/>
    <n v="159"/>
    <b v="1"/>
    <s v="music/rock"/>
    <n v="1.018"/>
    <n v="140.86000000000001"/>
    <x v="4"/>
    <d v="2013-06-24T14:02:38"/>
    <d v="2013-07-24T14:02:38"/>
    <x v="11"/>
  </r>
  <r>
    <x v="0"/>
    <x v="0"/>
    <s v="USD"/>
    <n v="1379708247"/>
    <n v="1377116247"/>
    <b v="1"/>
    <n v="182"/>
    <b v="1"/>
    <s v="music/rock"/>
    <n v="1.1667000000000001"/>
    <n v="76.92"/>
    <x v="4"/>
    <d v="2013-08-21T20:17:27"/>
    <d v="2013-09-20T20:17:27"/>
    <x v="11"/>
  </r>
  <r>
    <x v="0"/>
    <x v="0"/>
    <s v="USD"/>
    <n v="1460764800"/>
    <n v="1458157512"/>
    <b v="1"/>
    <n v="206"/>
    <b v="1"/>
    <s v="music/rock"/>
    <n v="1.0865"/>
    <n v="99.16"/>
    <x v="4"/>
    <d v="2016-03-16T19:45:12"/>
    <d v="2016-04-16T00:00:00"/>
    <x v="11"/>
  </r>
  <r>
    <x v="0"/>
    <x v="0"/>
    <s v="USD"/>
    <n v="1332704042"/>
    <n v="1327523642"/>
    <b v="1"/>
    <n v="169"/>
    <b v="1"/>
    <s v="music/rock"/>
    <n v="1.1472"/>
    <n v="67.88"/>
    <x v="4"/>
    <d v="2012-01-25T20:34:02"/>
    <d v="2012-03-25T19:34:02"/>
    <x v="11"/>
  </r>
  <r>
    <x v="0"/>
    <x v="0"/>
    <s v="USD"/>
    <n v="1384363459"/>
    <n v="1381767859"/>
    <b v="1"/>
    <n v="31"/>
    <b v="1"/>
    <s v="music/rock"/>
    <n v="1.018"/>
    <n v="246.29"/>
    <x v="4"/>
    <d v="2013-10-14T16:24:19"/>
    <d v="2013-11-13T17:24:19"/>
    <x v="11"/>
  </r>
  <r>
    <x v="0"/>
    <x v="0"/>
    <s v="USD"/>
    <n v="1276574400"/>
    <n v="1270576379"/>
    <b v="1"/>
    <n v="28"/>
    <b v="1"/>
    <s v="music/rock"/>
    <n v="1.06"/>
    <n v="189.29"/>
    <x v="4"/>
    <d v="2010-04-06T17:52:59"/>
    <d v="2010-06-15T04:00:00"/>
    <x v="11"/>
  </r>
  <r>
    <x v="0"/>
    <x v="5"/>
    <s v="CAD"/>
    <n v="1409506291"/>
    <n v="1406914291"/>
    <b v="1"/>
    <n v="54"/>
    <b v="1"/>
    <s v="music/rock"/>
    <n v="1.0349999999999999"/>
    <n v="76.67"/>
    <x v="4"/>
    <d v="2014-08-01T17:31:31"/>
    <d v="2014-08-31T17:31:31"/>
    <x v="11"/>
  </r>
  <r>
    <x v="0"/>
    <x v="0"/>
    <s v="USD"/>
    <n v="1346344425"/>
    <n v="1343320425"/>
    <b v="1"/>
    <n v="467"/>
    <b v="1"/>
    <s v="music/rock"/>
    <n v="1.5498000000000001"/>
    <n v="82.96"/>
    <x v="4"/>
    <d v="2012-07-26T16:33:45"/>
    <d v="2012-08-30T16:33:45"/>
    <x v="11"/>
  </r>
  <r>
    <x v="0"/>
    <x v="0"/>
    <s v="USD"/>
    <n v="1375908587"/>
    <n v="1372884587"/>
    <b v="1"/>
    <n v="389"/>
    <b v="1"/>
    <s v="music/rock"/>
    <n v="1.6214"/>
    <n v="62.52"/>
    <x v="4"/>
    <d v="2013-07-03T20:49:47"/>
    <d v="2013-08-07T20:49:47"/>
    <x v="11"/>
  </r>
  <r>
    <x v="0"/>
    <x v="0"/>
    <s v="USD"/>
    <n v="1251777600"/>
    <n v="1247504047"/>
    <b v="1"/>
    <n v="68"/>
    <b v="1"/>
    <s v="music/rock"/>
    <n v="1.0442"/>
    <n v="46.07"/>
    <x v="4"/>
    <d v="2009-07-13T16:54:07"/>
    <d v="2009-09-01T04:00:00"/>
    <x v="11"/>
  </r>
  <r>
    <x v="0"/>
    <x v="0"/>
    <s v="USD"/>
    <n v="1346765347"/>
    <n v="1343741347"/>
    <b v="1"/>
    <n v="413"/>
    <b v="1"/>
    <s v="music/rock"/>
    <n v="1.0611999999999999"/>
    <n v="38.54"/>
    <x v="4"/>
    <d v="2012-07-31T13:29:07"/>
    <d v="2012-09-04T13:29:07"/>
    <x v="11"/>
  </r>
  <r>
    <x v="0"/>
    <x v="0"/>
    <s v="USD"/>
    <n v="1403661600"/>
    <n v="1401196766"/>
    <b v="1"/>
    <n v="190"/>
    <b v="1"/>
    <s v="music/rock"/>
    <n v="1.5494000000000001"/>
    <n v="53.01"/>
    <x v="4"/>
    <d v="2014-05-27T13:19:26"/>
    <d v="2014-06-25T02:00:00"/>
    <x v="11"/>
  </r>
  <r>
    <x v="0"/>
    <x v="0"/>
    <s v="USD"/>
    <n v="1395624170"/>
    <n v="1392171770"/>
    <b v="1"/>
    <n v="189"/>
    <b v="1"/>
    <s v="music/rock"/>
    <n v="1.1076999999999999"/>
    <n v="73.36"/>
    <x v="4"/>
    <d v="2014-02-12T02:22:50"/>
    <d v="2014-03-24T01:22:50"/>
    <x v="11"/>
  </r>
  <r>
    <x v="0"/>
    <x v="0"/>
    <s v="USD"/>
    <n v="1299003054"/>
    <n v="1291227054"/>
    <b v="1"/>
    <n v="130"/>
    <b v="1"/>
    <s v="music/rock"/>
    <n v="1.1091"/>
    <n v="127.98"/>
    <x v="4"/>
    <d v="2010-12-01T18:10:54"/>
    <d v="2011-03-01T18:10:54"/>
    <x v="11"/>
  </r>
  <r>
    <x v="0"/>
    <x v="0"/>
    <s v="USD"/>
    <n v="1375033836"/>
    <n v="1373305836"/>
    <b v="1"/>
    <n v="74"/>
    <b v="1"/>
    <s v="music/rock"/>
    <n v="1.1071"/>
    <n v="104.73"/>
    <x v="4"/>
    <d v="2013-07-08T17:50:36"/>
    <d v="2013-07-28T17:50:36"/>
    <x v="11"/>
  </r>
  <r>
    <x v="0"/>
    <x v="0"/>
    <s v="USD"/>
    <n v="1386565140"/>
    <n v="1383909855"/>
    <b v="1"/>
    <n v="274"/>
    <b v="1"/>
    <s v="music/rock"/>
    <n v="1.2361"/>
    <n v="67.67"/>
    <x v="4"/>
    <d v="2013-11-08T11:24:15"/>
    <d v="2013-12-09T04:59:00"/>
    <x v="11"/>
  </r>
  <r>
    <x v="0"/>
    <x v="0"/>
    <s v="USD"/>
    <n v="1362974400"/>
    <n v="1360948389"/>
    <b v="1"/>
    <n v="22"/>
    <b v="1"/>
    <s v="music/rock"/>
    <n v="2.1105"/>
    <n v="95.93"/>
    <x v="4"/>
    <d v="2013-02-15T17:13:09"/>
    <d v="2013-03-11T04:00:00"/>
    <x v="11"/>
  </r>
  <r>
    <x v="0"/>
    <x v="0"/>
    <s v="USD"/>
    <n v="1483203540"/>
    <n v="1481175482"/>
    <b v="0"/>
    <n v="31"/>
    <b v="1"/>
    <s v="theater/plays"/>
    <n v="1.01"/>
    <n v="65.16"/>
    <x v="1"/>
    <d v="2016-12-08T05:38:02"/>
    <d v="2016-12-31T16:59:00"/>
    <x v="6"/>
  </r>
  <r>
    <x v="0"/>
    <x v="1"/>
    <s v="GBP"/>
    <n v="1434808775"/>
    <n v="1433512775"/>
    <b v="0"/>
    <n v="63"/>
    <b v="1"/>
    <s v="theater/plays"/>
    <n v="1.0165"/>
    <n v="32.270000000000003"/>
    <x v="1"/>
    <d v="2015-06-05T13:59:35"/>
    <d v="2015-06-20T13:59:35"/>
    <x v="6"/>
  </r>
  <r>
    <x v="0"/>
    <x v="1"/>
    <s v="GBP"/>
    <n v="1424181600"/>
    <n v="1423041227"/>
    <b v="0"/>
    <n v="20"/>
    <b v="1"/>
    <s v="theater/plays"/>
    <n v="1.0832999999999999"/>
    <n v="81.25"/>
    <x v="1"/>
    <d v="2015-02-04T09:13:47"/>
    <d v="2015-02-17T14:00:00"/>
    <x v="6"/>
  </r>
  <r>
    <x v="0"/>
    <x v="1"/>
    <s v="GBP"/>
    <n v="1434120856"/>
    <n v="1428936856"/>
    <b v="0"/>
    <n v="25"/>
    <b v="1"/>
    <s v="theater/plays"/>
    <n v="2.42"/>
    <n v="24.2"/>
    <x v="1"/>
    <d v="2015-04-13T14:54:16"/>
    <d v="2015-06-12T14:54:16"/>
    <x v="6"/>
  </r>
  <r>
    <x v="0"/>
    <x v="0"/>
    <s v="USD"/>
    <n v="1470801600"/>
    <n v="1468122163"/>
    <b v="0"/>
    <n v="61"/>
    <b v="1"/>
    <s v="theater/plays"/>
    <n v="1.0044999999999999"/>
    <n v="65.87"/>
    <x v="1"/>
    <d v="2016-07-10T03:42:43"/>
    <d v="2016-08-10T04:00:00"/>
    <x v="6"/>
  </r>
  <r>
    <x v="0"/>
    <x v="0"/>
    <s v="USD"/>
    <n v="1483499645"/>
    <n v="1480907645"/>
    <b v="0"/>
    <n v="52"/>
    <b v="1"/>
    <s v="theater/plays"/>
    <n v="1.2506999999999999"/>
    <n v="36.08"/>
    <x v="1"/>
    <d v="2016-12-05T03:14:05"/>
    <d v="2017-01-04T03:14:05"/>
    <x v="6"/>
  </r>
  <r>
    <x v="0"/>
    <x v="0"/>
    <s v="USD"/>
    <n v="1429772340"/>
    <n v="1427121931"/>
    <b v="0"/>
    <n v="86"/>
    <b v="1"/>
    <s v="theater/plays"/>
    <n v="1.0857000000000001"/>
    <n v="44.19"/>
    <x v="1"/>
    <d v="2015-03-23T14:45:31"/>
    <d v="2015-04-23T06:59:00"/>
    <x v="6"/>
  </r>
  <r>
    <x v="0"/>
    <x v="0"/>
    <s v="USD"/>
    <n v="1428390000"/>
    <n v="1425224391"/>
    <b v="0"/>
    <n v="42"/>
    <b v="1"/>
    <s v="theater/plays"/>
    <n v="1.4570000000000001"/>
    <n v="104.07"/>
    <x v="1"/>
    <d v="2015-03-01T15:39:51"/>
    <d v="2015-04-07T07:00:00"/>
    <x v="6"/>
  </r>
  <r>
    <x v="0"/>
    <x v="1"/>
    <s v="GBP"/>
    <n v="1444172340"/>
    <n v="1441822828"/>
    <b v="0"/>
    <n v="52"/>
    <b v="1"/>
    <s v="theater/plays"/>
    <n v="1.1000000000000001"/>
    <n v="35.96"/>
    <x v="1"/>
    <d v="2015-09-09T18:20:28"/>
    <d v="2015-10-06T22:59:00"/>
    <x v="6"/>
  </r>
  <r>
    <x v="0"/>
    <x v="0"/>
    <s v="USD"/>
    <n v="1447523371"/>
    <n v="1444927771"/>
    <b v="0"/>
    <n v="120"/>
    <b v="1"/>
    <s v="theater/plays"/>
    <n v="1.0223"/>
    <n v="127.79"/>
    <x v="1"/>
    <d v="2015-10-15T16:49:31"/>
    <d v="2015-11-14T17:49:31"/>
    <x v="6"/>
  </r>
  <r>
    <x v="0"/>
    <x v="1"/>
    <s v="GBP"/>
    <n v="1445252400"/>
    <n v="1443696797"/>
    <b v="0"/>
    <n v="22"/>
    <b v="1"/>
    <s v="theater/plays"/>
    <n v="1.22"/>
    <n v="27.73"/>
    <x v="1"/>
    <d v="2015-10-01T10:53:17"/>
    <d v="2015-10-19T11:00:00"/>
    <x v="6"/>
  </r>
  <r>
    <x v="0"/>
    <x v="1"/>
    <s v="GBP"/>
    <n v="1438189200"/>
    <n v="1435585497"/>
    <b v="0"/>
    <n v="64"/>
    <b v="1"/>
    <s v="theater/plays"/>
    <n v="1.0196000000000001"/>
    <n v="39.83"/>
    <x v="1"/>
    <d v="2015-06-29T13:44:57"/>
    <d v="2015-07-29T17:00:00"/>
    <x v="6"/>
  </r>
  <r>
    <x v="0"/>
    <x v="1"/>
    <s v="GBP"/>
    <n v="1457914373"/>
    <n v="1456189973"/>
    <b v="0"/>
    <n v="23"/>
    <b v="1"/>
    <s v="theater/plays"/>
    <n v="1.4117999999999999"/>
    <n v="52.17"/>
    <x v="1"/>
    <d v="2016-02-23T01:12:53"/>
    <d v="2016-03-14T00:12:53"/>
    <x v="6"/>
  </r>
  <r>
    <x v="0"/>
    <x v="0"/>
    <s v="USD"/>
    <n v="1462125358"/>
    <n v="1459533358"/>
    <b v="0"/>
    <n v="238"/>
    <b v="1"/>
    <s v="theater/plays"/>
    <n v="1.0952999999999999"/>
    <n v="92.04"/>
    <x v="1"/>
    <d v="2016-04-01T17:55:58"/>
    <d v="2016-05-01T17:55:58"/>
    <x v="6"/>
  </r>
  <r>
    <x v="0"/>
    <x v="1"/>
    <s v="GBP"/>
    <n v="1461860432"/>
    <n v="1459268432"/>
    <b v="0"/>
    <n v="33"/>
    <b v="1"/>
    <s v="theater/plays"/>
    <n v="1.0465"/>
    <n v="63.42"/>
    <x v="1"/>
    <d v="2016-03-29T16:20:32"/>
    <d v="2016-04-28T16:20:32"/>
    <x v="6"/>
  </r>
  <r>
    <x v="0"/>
    <x v="0"/>
    <s v="USD"/>
    <n v="1436902359"/>
    <n v="1434310359"/>
    <b v="0"/>
    <n v="32"/>
    <b v="1"/>
    <s v="theater/plays"/>
    <n v="1.24"/>
    <n v="135.63"/>
    <x v="1"/>
    <d v="2015-06-14T19:32:39"/>
    <d v="2015-07-14T19:32:39"/>
    <x v="6"/>
  </r>
  <r>
    <x v="0"/>
    <x v="0"/>
    <s v="USD"/>
    <n v="1464807420"/>
    <n v="1461427938"/>
    <b v="0"/>
    <n v="24"/>
    <b v="1"/>
    <s v="theater/plays"/>
    <n v="1.35"/>
    <n v="168.75"/>
    <x v="1"/>
    <d v="2016-04-23T16:12:18"/>
    <d v="2016-06-01T18:57:00"/>
    <x v="6"/>
  </r>
  <r>
    <x v="0"/>
    <x v="0"/>
    <s v="USD"/>
    <n v="1437447600"/>
    <n v="1436551178"/>
    <b v="0"/>
    <n v="29"/>
    <b v="1"/>
    <s v="theater/plays"/>
    <n v="1.0275000000000001"/>
    <n v="70.86"/>
    <x v="1"/>
    <d v="2015-07-10T17:59:38"/>
    <d v="2015-07-21T03:00:00"/>
    <x v="6"/>
  </r>
  <r>
    <x v="0"/>
    <x v="0"/>
    <s v="USD"/>
    <n v="1480559011"/>
    <n v="1477963411"/>
    <b v="0"/>
    <n v="50"/>
    <b v="1"/>
    <s v="theater/plays"/>
    <n v="1"/>
    <n v="50"/>
    <x v="1"/>
    <d v="2016-11-01T01:23:31"/>
    <d v="2016-12-01T02:23:31"/>
    <x v="6"/>
  </r>
  <r>
    <x v="0"/>
    <x v="1"/>
    <s v="GBP"/>
    <n v="1469962800"/>
    <n v="1468578920"/>
    <b v="0"/>
    <n v="108"/>
    <b v="1"/>
    <s v="theater/plays"/>
    <n v="1.3026"/>
    <n v="42.21"/>
    <x v="1"/>
    <d v="2016-07-15T10:35:20"/>
    <d v="2016-07-31T11:00:00"/>
    <x v="6"/>
  </r>
  <r>
    <x v="1"/>
    <x v="1"/>
    <s v="GBP"/>
    <n v="1489376405"/>
    <n v="1484196005"/>
    <b v="0"/>
    <n v="104"/>
    <b v="0"/>
    <s v="technology/wearables"/>
    <n v="0.39629999999999999"/>
    <n v="152.41"/>
    <x v="2"/>
    <d v="2017-01-12T04:40:05"/>
    <d v="2017-03-13T03:40:05"/>
    <x v="8"/>
  </r>
  <r>
    <x v="1"/>
    <x v="0"/>
    <s v="USD"/>
    <n v="1469122200"/>
    <n v="1466611108"/>
    <b v="0"/>
    <n v="86"/>
    <b v="0"/>
    <s v="technology/wearables"/>
    <n v="0.25979999999999998"/>
    <n v="90.62"/>
    <x v="2"/>
    <d v="2016-06-22T15:58:28"/>
    <d v="2016-07-21T17:30:00"/>
    <x v="8"/>
  </r>
  <r>
    <x v="1"/>
    <x v="0"/>
    <s v="USD"/>
    <n v="1417690734"/>
    <n v="1415098734"/>
    <b v="0"/>
    <n v="356"/>
    <b v="0"/>
    <s v="technology/wearables"/>
    <n v="0.65249999999999997"/>
    <n v="201.6"/>
    <x v="2"/>
    <d v="2014-11-04T10:58:54"/>
    <d v="2014-12-04T10:58:54"/>
    <x v="8"/>
  </r>
  <r>
    <x v="1"/>
    <x v="0"/>
    <s v="USD"/>
    <n v="1455710679"/>
    <n v="1453118679"/>
    <b v="0"/>
    <n v="45"/>
    <b v="0"/>
    <s v="technology/wearables"/>
    <n v="0.11509999999999999"/>
    <n v="127.93"/>
    <x v="2"/>
    <d v="2016-01-18T12:04:39"/>
    <d v="2016-02-17T12:04:39"/>
    <x v="8"/>
  </r>
  <r>
    <x v="1"/>
    <x v="0"/>
    <s v="USD"/>
    <n v="1475937812"/>
    <n v="1472481812"/>
    <b v="0"/>
    <n v="38"/>
    <b v="0"/>
    <s v="technology/wearables"/>
    <n v="0.11360000000000001"/>
    <n v="29.89"/>
    <x v="2"/>
    <d v="2016-08-29T14:43:32"/>
    <d v="2016-10-08T14:43:32"/>
    <x v="8"/>
  </r>
  <r>
    <x v="1"/>
    <x v="0"/>
    <s v="USD"/>
    <n v="1444943468"/>
    <n v="1441919468"/>
    <b v="0"/>
    <n v="35"/>
    <b v="0"/>
    <s v="technology/wearables"/>
    <n v="1.1198999999999999"/>
    <n v="367.97"/>
    <x v="2"/>
    <d v="2015-09-10T21:11:08"/>
    <d v="2015-10-15T21:11:08"/>
    <x v="8"/>
  </r>
  <r>
    <x v="1"/>
    <x v="0"/>
    <s v="USD"/>
    <n v="1471622450"/>
    <n v="1467734450"/>
    <b v="0"/>
    <n v="24"/>
    <b v="0"/>
    <s v="technology/wearables"/>
    <n v="0.155"/>
    <n v="129.16999999999999"/>
    <x v="2"/>
    <d v="2016-07-05T16:00:50"/>
    <d v="2016-08-19T16:00:50"/>
    <x v="8"/>
  </r>
  <r>
    <x v="1"/>
    <x v="0"/>
    <s v="USD"/>
    <n v="1480536919"/>
    <n v="1477509319"/>
    <b v="0"/>
    <n v="100"/>
    <b v="0"/>
    <s v="technology/wearables"/>
    <n v="0.32029999999999997"/>
    <n v="800.7"/>
    <x v="2"/>
    <d v="2016-10-26T19:15:19"/>
    <d v="2016-11-30T20:15:19"/>
    <x v="8"/>
  </r>
  <r>
    <x v="1"/>
    <x v="0"/>
    <s v="USD"/>
    <n v="1429375922"/>
    <n v="1426783922"/>
    <b v="0"/>
    <n v="1"/>
    <b v="0"/>
    <s v="technology/wearables"/>
    <n v="6.1000000000000004E-3"/>
    <n v="28"/>
    <x v="2"/>
    <d v="2015-03-19T16:52:02"/>
    <d v="2015-04-18T16:52:02"/>
    <x v="8"/>
  </r>
  <r>
    <x v="1"/>
    <x v="0"/>
    <s v="USD"/>
    <n v="1457024514"/>
    <n v="1454432514"/>
    <b v="0"/>
    <n v="122"/>
    <b v="0"/>
    <s v="technology/wearables"/>
    <n v="0.31119999999999998"/>
    <n v="102.02"/>
    <x v="2"/>
    <d v="2016-02-02T17:01:54"/>
    <d v="2016-03-03T17:01:54"/>
    <x v="8"/>
  </r>
  <r>
    <x v="1"/>
    <x v="0"/>
    <s v="USD"/>
    <n v="1477065860"/>
    <n v="1471881860"/>
    <b v="0"/>
    <n v="11"/>
    <b v="0"/>
    <s v="technology/wearables"/>
    <n v="1.1299999999999999E-2"/>
    <n v="184.36"/>
    <x v="2"/>
    <d v="2016-08-22T16:04:20"/>
    <d v="2016-10-21T16:04:20"/>
    <x v="8"/>
  </r>
  <r>
    <x v="1"/>
    <x v="0"/>
    <s v="USD"/>
    <n v="1446771600"/>
    <n v="1443700648"/>
    <b v="0"/>
    <n v="248"/>
    <b v="0"/>
    <s v="technology/wearables"/>
    <n v="0.40400000000000003"/>
    <n v="162.91999999999999"/>
    <x v="2"/>
    <d v="2015-10-01T11:57:28"/>
    <d v="2015-11-06T01:00:00"/>
    <x v="8"/>
  </r>
  <r>
    <x v="1"/>
    <x v="0"/>
    <s v="USD"/>
    <n v="1456700709"/>
    <n v="1453676709"/>
    <b v="0"/>
    <n v="1"/>
    <b v="0"/>
    <s v="technology/wearables"/>
    <n v="0"/>
    <n v="1"/>
    <x v="2"/>
    <d v="2016-01-24T23:05:09"/>
    <d v="2016-02-28T23:05:09"/>
    <x v="8"/>
  </r>
  <r>
    <x v="1"/>
    <x v="8"/>
    <s v="DKK"/>
    <n v="1469109600"/>
    <n v="1464586746"/>
    <b v="0"/>
    <n v="19"/>
    <b v="0"/>
    <s v="technology/wearables"/>
    <n v="5.7299999999999997E-2"/>
    <n v="603.53"/>
    <x v="2"/>
    <d v="2016-05-30T05:39:06"/>
    <d v="2016-07-21T14:00:00"/>
    <x v="8"/>
  </r>
  <r>
    <x v="1"/>
    <x v="0"/>
    <s v="USD"/>
    <n v="1420938172"/>
    <n v="1418346172"/>
    <b v="0"/>
    <n v="135"/>
    <b v="0"/>
    <s v="technology/wearables"/>
    <n v="0.15329999999999999"/>
    <n v="45.41"/>
    <x v="2"/>
    <d v="2014-12-12T01:02:52"/>
    <d v="2015-01-11T01:02:52"/>
    <x v="8"/>
  </r>
  <r>
    <x v="1"/>
    <x v="1"/>
    <s v="GBP"/>
    <n v="1405094400"/>
    <n v="1403810965"/>
    <b v="0"/>
    <n v="9"/>
    <b v="0"/>
    <s v="technology/wearables"/>
    <n v="0.151"/>
    <n v="97.33"/>
    <x v="2"/>
    <d v="2014-06-26T19:29:25"/>
    <d v="2014-07-11T16:00:00"/>
    <x v="8"/>
  </r>
  <r>
    <x v="1"/>
    <x v="9"/>
    <s v="EUR"/>
    <n v="1483138800"/>
    <n v="1480610046"/>
    <b v="0"/>
    <n v="3"/>
    <b v="0"/>
    <s v="technology/wearables"/>
    <n v="5.0000000000000001E-3"/>
    <n v="167.67"/>
    <x v="2"/>
    <d v="2016-12-01T16:34:06"/>
    <d v="2016-12-30T23:00:00"/>
    <x v="8"/>
  </r>
  <r>
    <x v="1"/>
    <x v="11"/>
    <s v="SEK"/>
    <n v="1482515937"/>
    <n v="1479923937"/>
    <b v="0"/>
    <n v="7"/>
    <b v="0"/>
    <s v="technology/wearables"/>
    <n v="1.2999999999999999E-2"/>
    <n v="859.86"/>
    <x v="2"/>
    <d v="2016-11-23T17:58:57"/>
    <d v="2016-12-23T17:58:57"/>
    <x v="8"/>
  </r>
  <r>
    <x v="1"/>
    <x v="1"/>
    <s v="GBP"/>
    <n v="1432223125"/>
    <n v="1429631125"/>
    <b v="0"/>
    <n v="4"/>
    <b v="0"/>
    <s v="technology/wearables"/>
    <n v="3.0000000000000001E-3"/>
    <n v="26.5"/>
    <x v="2"/>
    <d v="2015-04-21T15:45:25"/>
    <d v="2015-05-21T15:45:25"/>
    <x v="8"/>
  </r>
  <r>
    <x v="1"/>
    <x v="0"/>
    <s v="USD"/>
    <n v="1461653700"/>
    <n v="1458665146"/>
    <b v="0"/>
    <n v="44"/>
    <b v="0"/>
    <s v="technology/wearables"/>
    <n v="8.8800000000000004E-2"/>
    <n v="30.27"/>
    <x v="2"/>
    <d v="2016-03-22T16:45:46"/>
    <d v="2016-04-26T06:55:00"/>
    <x v="8"/>
  </r>
  <r>
    <x v="1"/>
    <x v="0"/>
    <s v="USD"/>
    <n v="1476371552"/>
    <n v="1473779552"/>
    <b v="0"/>
    <n v="90"/>
    <b v="0"/>
    <s v="technology/wearables"/>
    <n v="9.8400000000000001E-2"/>
    <n v="54.67"/>
    <x v="2"/>
    <d v="2016-09-13T15:12:32"/>
    <d v="2016-10-13T15:12:32"/>
    <x v="8"/>
  </r>
  <r>
    <x v="1"/>
    <x v="0"/>
    <s v="USD"/>
    <n v="1483063435"/>
    <n v="1480471435"/>
    <b v="0"/>
    <n v="8"/>
    <b v="0"/>
    <s v="technology/wearables"/>
    <n v="2.4299999999999999E-2"/>
    <n v="60.75"/>
    <x v="2"/>
    <d v="2016-11-30T02:03:55"/>
    <d v="2016-12-30T02:03:55"/>
    <x v="8"/>
  </r>
  <r>
    <x v="1"/>
    <x v="0"/>
    <s v="USD"/>
    <n v="1421348428"/>
    <n v="1417460428"/>
    <b v="0"/>
    <n v="11"/>
    <b v="0"/>
    <s v="technology/wearables"/>
    <n v="1.1299999999999999E-2"/>
    <n v="102.73"/>
    <x v="2"/>
    <d v="2014-12-01T19:00:28"/>
    <d v="2015-01-15T19:00:28"/>
    <x v="8"/>
  </r>
  <r>
    <x v="1"/>
    <x v="0"/>
    <s v="USD"/>
    <n v="1432916235"/>
    <n v="1430324235"/>
    <b v="0"/>
    <n v="41"/>
    <b v="0"/>
    <s v="technology/wearables"/>
    <n v="3.5499999999999997E-2"/>
    <n v="41.59"/>
    <x v="2"/>
    <d v="2015-04-29T16:17:15"/>
    <d v="2015-05-29T16:17:15"/>
    <x v="8"/>
  </r>
  <r>
    <x v="1"/>
    <x v="0"/>
    <s v="USD"/>
    <n v="1476458734"/>
    <n v="1472570734"/>
    <b v="0"/>
    <n v="15"/>
    <b v="0"/>
    <s v="technology/wearables"/>
    <n v="2.3300000000000001E-2"/>
    <n v="116.53"/>
    <x v="2"/>
    <d v="2016-08-30T15:25:34"/>
    <d v="2016-10-14T15:25:34"/>
    <x v="8"/>
  </r>
  <r>
    <x v="1"/>
    <x v="0"/>
    <s v="USD"/>
    <n v="1417501145"/>
    <n v="1414041545"/>
    <b v="0"/>
    <n v="9"/>
    <b v="0"/>
    <s v="technology/wearables"/>
    <n v="8.2000000000000007E-3"/>
    <n v="45.33"/>
    <x v="2"/>
    <d v="2014-10-23T05:19:05"/>
    <d v="2014-12-02T06:19:05"/>
    <x v="8"/>
  </r>
  <r>
    <x v="1"/>
    <x v="0"/>
    <s v="USD"/>
    <n v="1467432000"/>
    <n v="1464763109"/>
    <b v="0"/>
    <n v="50"/>
    <b v="0"/>
    <s v="technology/wearables"/>
    <n v="0.22489999999999999"/>
    <n v="157.46"/>
    <x v="2"/>
    <d v="2016-06-01T06:38:29"/>
    <d v="2016-07-02T04:00:00"/>
    <x v="8"/>
  </r>
  <r>
    <x v="1"/>
    <x v="0"/>
    <s v="USD"/>
    <n v="1471435554"/>
    <n v="1468843554"/>
    <b v="0"/>
    <n v="34"/>
    <b v="0"/>
    <s v="technology/wearables"/>
    <n v="1.37E-2"/>
    <n v="100.5"/>
    <x v="2"/>
    <d v="2016-07-18T12:05:54"/>
    <d v="2016-08-17T12:05:54"/>
    <x v="8"/>
  </r>
  <r>
    <x v="1"/>
    <x v="16"/>
    <s v="CHF"/>
    <n v="1485480408"/>
    <n v="1482888408"/>
    <b v="0"/>
    <n v="0"/>
    <b v="0"/>
    <s v="technology/wearables"/>
    <n v="0"/>
    <n v="0"/>
    <x v="2"/>
    <d v="2016-12-28T01:26:48"/>
    <d v="2017-01-27T01:26:48"/>
    <x v="8"/>
  </r>
  <r>
    <x v="1"/>
    <x v="2"/>
    <s v="AUD"/>
    <n v="1405478025"/>
    <n v="1402886025"/>
    <b v="0"/>
    <n v="0"/>
    <b v="0"/>
    <s v="technology/wearables"/>
    <n v="0"/>
    <n v="0"/>
    <x v="2"/>
    <d v="2014-06-16T02:33:45"/>
    <d v="2014-07-16T02:33:45"/>
    <x v="8"/>
  </r>
  <r>
    <x v="1"/>
    <x v="0"/>
    <s v="USD"/>
    <n v="1457721287"/>
    <n v="1455129287"/>
    <b v="0"/>
    <n v="276"/>
    <b v="0"/>
    <s v="technology/wearables"/>
    <n v="0.1075"/>
    <n v="51.82"/>
    <x v="2"/>
    <d v="2016-02-10T18:34:47"/>
    <d v="2016-03-11T18:34:47"/>
    <x v="8"/>
  </r>
  <r>
    <x v="1"/>
    <x v="0"/>
    <s v="USD"/>
    <n v="1449354502"/>
    <n v="1446762502"/>
    <b v="0"/>
    <n v="16"/>
    <b v="0"/>
    <s v="technology/wearables"/>
    <n v="0.1976"/>
    <n v="308.75"/>
    <x v="2"/>
    <d v="2015-11-05T22:28:22"/>
    <d v="2015-12-05T22:28:22"/>
    <x v="8"/>
  </r>
  <r>
    <x v="1"/>
    <x v="0"/>
    <s v="USD"/>
    <n v="1418849028"/>
    <n v="1415825028"/>
    <b v="0"/>
    <n v="224"/>
    <b v="0"/>
    <s v="technology/wearables"/>
    <n v="0.84950000000000003"/>
    <n v="379.23"/>
    <x v="2"/>
    <d v="2014-11-12T20:43:48"/>
    <d v="2014-12-17T20:43:48"/>
    <x v="8"/>
  </r>
  <r>
    <x v="1"/>
    <x v="0"/>
    <s v="USD"/>
    <n v="1488549079"/>
    <n v="1485957079"/>
    <b v="0"/>
    <n v="140"/>
    <b v="0"/>
    <s v="technology/wearables"/>
    <n v="0.49380000000000002"/>
    <n v="176.36"/>
    <x v="2"/>
    <d v="2017-02-01T13:51:19"/>
    <d v="2017-03-03T13:51:19"/>
    <x v="8"/>
  </r>
  <r>
    <x v="1"/>
    <x v="0"/>
    <s v="USD"/>
    <n v="1438543033"/>
    <n v="1435951033"/>
    <b v="0"/>
    <n v="15"/>
    <b v="0"/>
    <s v="technology/wearables"/>
    <n v="3.3000000000000002E-2"/>
    <n v="66.069999999999993"/>
    <x v="2"/>
    <d v="2015-07-03T19:17:13"/>
    <d v="2015-08-02T19:17:13"/>
    <x v="8"/>
  </r>
  <r>
    <x v="1"/>
    <x v="0"/>
    <s v="USD"/>
    <n v="1418056315"/>
    <n v="1414164715"/>
    <b v="0"/>
    <n v="37"/>
    <b v="0"/>
    <s v="technology/wearables"/>
    <n v="6.6299999999999998E-2"/>
    <n v="89.65"/>
    <x v="2"/>
    <d v="2014-10-24T15:31:55"/>
    <d v="2014-12-08T16:31:55"/>
    <x v="8"/>
  </r>
  <r>
    <x v="1"/>
    <x v="0"/>
    <s v="USD"/>
    <n v="1408112253"/>
    <n v="1405520253"/>
    <b v="0"/>
    <n v="0"/>
    <b v="0"/>
    <s v="technology/wearables"/>
    <n v="0"/>
    <n v="0"/>
    <x v="2"/>
    <d v="2014-07-16T14:17:33"/>
    <d v="2014-08-15T14:17:33"/>
    <x v="8"/>
  </r>
  <r>
    <x v="1"/>
    <x v="1"/>
    <s v="GBP"/>
    <n v="1475333917"/>
    <n v="1472569117"/>
    <b v="0"/>
    <n v="46"/>
    <b v="0"/>
    <s v="technology/wearables"/>
    <n v="0.7036"/>
    <n v="382.39"/>
    <x v="2"/>
    <d v="2016-08-30T14:58:37"/>
    <d v="2016-10-01T14:58:37"/>
    <x v="8"/>
  </r>
  <r>
    <x v="1"/>
    <x v="0"/>
    <s v="USD"/>
    <n v="1437161739"/>
    <n v="1434569739"/>
    <b v="0"/>
    <n v="1"/>
    <b v="0"/>
    <s v="technology/wearables"/>
    <n v="2E-3"/>
    <n v="100"/>
    <x v="2"/>
    <d v="2015-06-17T19:35:39"/>
    <d v="2015-07-17T19:35:39"/>
    <x v="8"/>
  </r>
  <r>
    <x v="1"/>
    <x v="0"/>
    <s v="USD"/>
    <n v="1471579140"/>
    <n v="1466512683"/>
    <b v="0"/>
    <n v="323"/>
    <b v="0"/>
    <s v="technology/wearables"/>
    <n v="1.0229999999999999"/>
    <n v="158.36000000000001"/>
    <x v="2"/>
    <d v="2016-06-21T12:38:03"/>
    <d v="2016-08-19T03:59:00"/>
    <x v="8"/>
  </r>
  <r>
    <x v="0"/>
    <x v="5"/>
    <s v="CAD"/>
    <n v="1467313039"/>
    <n v="1464807439"/>
    <b v="0"/>
    <n v="139"/>
    <b v="1"/>
    <s v="publishing/nonfiction"/>
    <n v="3.7772999999999999"/>
    <n v="40.76"/>
    <x v="3"/>
    <d v="2016-06-01T18:57:19"/>
    <d v="2016-06-30T18:57:19"/>
    <x v="9"/>
  </r>
  <r>
    <x v="0"/>
    <x v="0"/>
    <s v="USD"/>
    <n v="1405366359"/>
    <n v="1402342359"/>
    <b v="0"/>
    <n v="7"/>
    <b v="1"/>
    <s v="publishing/nonfiction"/>
    <n v="1.25"/>
    <n v="53.57"/>
    <x v="3"/>
    <d v="2014-06-09T19:32:39"/>
    <d v="2014-07-14T19:32:39"/>
    <x v="9"/>
  </r>
  <r>
    <x v="0"/>
    <x v="0"/>
    <s v="USD"/>
    <n v="1372297751"/>
    <n v="1369705751"/>
    <b v="0"/>
    <n v="149"/>
    <b v="1"/>
    <s v="publishing/nonfiction"/>
    <n v="1.4733000000000001"/>
    <n v="48.45"/>
    <x v="3"/>
    <d v="2013-05-28T01:49:11"/>
    <d v="2013-06-27T01:49:11"/>
    <x v="9"/>
  </r>
  <r>
    <x v="0"/>
    <x v="0"/>
    <s v="USD"/>
    <n v="1425741525"/>
    <n v="1423149525"/>
    <b v="0"/>
    <n v="31"/>
    <b v="1"/>
    <s v="publishing/nonfiction"/>
    <n v="1.022"/>
    <n v="82.42"/>
    <x v="3"/>
    <d v="2015-02-05T15:18:45"/>
    <d v="2015-03-07T15:18:45"/>
    <x v="9"/>
  </r>
  <r>
    <x v="0"/>
    <x v="0"/>
    <s v="USD"/>
    <n v="1418904533"/>
    <n v="1416485333"/>
    <b v="0"/>
    <n v="26"/>
    <b v="1"/>
    <s v="publishing/nonfiction"/>
    <n v="1.0186999999999999"/>
    <n v="230.19"/>
    <x v="3"/>
    <d v="2014-11-20T12:08:53"/>
    <d v="2014-12-18T12:08:53"/>
    <x v="9"/>
  </r>
  <r>
    <x v="0"/>
    <x v="5"/>
    <s v="CAD"/>
    <n v="1450249140"/>
    <n v="1447055935"/>
    <b v="0"/>
    <n v="172"/>
    <b v="1"/>
    <s v="publishing/nonfiction"/>
    <n v="2.0419999999999998"/>
    <n v="59.36"/>
    <x v="3"/>
    <d v="2015-11-09T07:58:55"/>
    <d v="2015-12-16T06:59:00"/>
    <x v="9"/>
  </r>
  <r>
    <x v="0"/>
    <x v="0"/>
    <s v="USD"/>
    <n v="1451089134"/>
    <n v="1448497134"/>
    <b v="0"/>
    <n v="78"/>
    <b v="1"/>
    <s v="publishing/nonfiction"/>
    <n v="1.0405"/>
    <n v="66.7"/>
    <x v="3"/>
    <d v="2015-11-26T00:18:54"/>
    <d v="2015-12-26T00:18:54"/>
    <x v="9"/>
  </r>
  <r>
    <x v="0"/>
    <x v="0"/>
    <s v="USD"/>
    <n v="1455299144"/>
    <n v="1452707144"/>
    <b v="0"/>
    <n v="120"/>
    <b v="1"/>
    <s v="publishing/nonfiction"/>
    <n v="1.0126999999999999"/>
    <n v="168.78"/>
    <x v="3"/>
    <d v="2016-01-13T17:45:44"/>
    <d v="2016-02-12T17:45:44"/>
    <x v="9"/>
  </r>
  <r>
    <x v="0"/>
    <x v="0"/>
    <s v="USD"/>
    <n v="1441425540"/>
    <n v="1436968366"/>
    <b v="0"/>
    <n v="227"/>
    <b v="1"/>
    <s v="publishing/nonfiction"/>
    <n v="1.3613999999999999"/>
    <n v="59.97"/>
    <x v="3"/>
    <d v="2015-07-15T13:52:46"/>
    <d v="2015-09-05T03:59:00"/>
    <x v="9"/>
  </r>
  <r>
    <x v="0"/>
    <x v="0"/>
    <s v="USD"/>
    <n v="1362960000"/>
    <n v="1359946188"/>
    <b v="0"/>
    <n v="42"/>
    <b v="1"/>
    <s v="publishing/nonfiction"/>
    <n v="1.3360000000000001"/>
    <n v="31.81"/>
    <x v="3"/>
    <d v="2013-02-04T02:49:48"/>
    <d v="2013-03-11T00:00:00"/>
    <x v="9"/>
  </r>
  <r>
    <x v="0"/>
    <x v="1"/>
    <s v="GBP"/>
    <n v="1465672979"/>
    <n v="1463080979"/>
    <b v="0"/>
    <n v="64"/>
    <b v="1"/>
    <s v="publishing/nonfiction"/>
    <n v="1.3025"/>
    <n v="24.42"/>
    <x v="3"/>
    <d v="2016-05-12T19:22:59"/>
    <d v="2016-06-11T19:22:59"/>
    <x v="9"/>
  </r>
  <r>
    <x v="0"/>
    <x v="1"/>
    <s v="GBP"/>
    <n v="1354269600"/>
    <n v="1351663605"/>
    <b v="0"/>
    <n v="121"/>
    <b v="1"/>
    <s v="publishing/nonfiction"/>
    <n v="1.2267999999999999"/>
    <n v="25.35"/>
    <x v="3"/>
    <d v="2012-10-31T06:06:45"/>
    <d v="2012-11-30T10:00:00"/>
    <x v="9"/>
  </r>
  <r>
    <x v="0"/>
    <x v="0"/>
    <s v="USD"/>
    <n v="1372985760"/>
    <n v="1370393760"/>
    <b v="0"/>
    <n v="87"/>
    <b v="1"/>
    <s v="publishing/nonfiction"/>
    <n v="1.8281000000000001"/>
    <n v="71.44"/>
    <x v="3"/>
    <d v="2013-06-05T00:56:00"/>
    <d v="2013-07-05T00:56:00"/>
    <x v="9"/>
  </r>
  <r>
    <x v="0"/>
    <x v="0"/>
    <s v="USD"/>
    <n v="1362117540"/>
    <n v="1359587137"/>
    <b v="0"/>
    <n v="65"/>
    <b v="1"/>
    <s v="publishing/nonfiction"/>
    <n v="1.2529999999999999"/>
    <n v="38.549999999999997"/>
    <x v="3"/>
    <d v="2013-01-30T23:05:37"/>
    <d v="2013-03-01T05:59:00"/>
    <x v="9"/>
  </r>
  <r>
    <x v="0"/>
    <x v="0"/>
    <s v="USD"/>
    <n v="1309009323"/>
    <n v="1306417323"/>
    <b v="0"/>
    <n v="49"/>
    <b v="1"/>
    <s v="publishing/nonfiction"/>
    <n v="1.1167"/>
    <n v="68.37"/>
    <x v="3"/>
    <d v="2011-05-26T13:42:03"/>
    <d v="2011-06-25T13:42:03"/>
    <x v="9"/>
  </r>
  <r>
    <x v="0"/>
    <x v="0"/>
    <s v="USD"/>
    <n v="1309980790"/>
    <n v="1304623990"/>
    <b v="0"/>
    <n v="19"/>
    <b v="1"/>
    <s v="publishing/nonfiction"/>
    <n v="1.1576"/>
    <n v="40.21"/>
    <x v="3"/>
    <d v="2011-05-05T19:33:10"/>
    <d v="2011-07-06T19:33:10"/>
    <x v="9"/>
  </r>
  <r>
    <x v="0"/>
    <x v="0"/>
    <s v="USD"/>
    <n v="1343943420"/>
    <n v="1341524220"/>
    <b v="0"/>
    <n v="81"/>
    <b v="1"/>
    <s v="publishing/nonfiction"/>
    <n v="1.732"/>
    <n v="32.07"/>
    <x v="3"/>
    <d v="2012-07-05T21:37:00"/>
    <d v="2012-08-02T21:37:00"/>
    <x v="9"/>
  </r>
  <r>
    <x v="0"/>
    <x v="1"/>
    <s v="GBP"/>
    <n v="1403370772"/>
    <n v="1400778772"/>
    <b v="0"/>
    <n v="264"/>
    <b v="1"/>
    <s v="publishing/nonfiction"/>
    <n v="1.2598"/>
    <n v="28.63"/>
    <x v="3"/>
    <d v="2014-05-22T17:12:52"/>
    <d v="2014-06-21T17:12:52"/>
    <x v="9"/>
  </r>
  <r>
    <x v="0"/>
    <x v="0"/>
    <s v="USD"/>
    <n v="1378592731"/>
    <n v="1373408731"/>
    <b v="0"/>
    <n v="25"/>
    <b v="1"/>
    <s v="publishing/nonfiction"/>
    <n v="1.091"/>
    <n v="43.64"/>
    <x v="3"/>
    <d v="2013-07-09T22:25:31"/>
    <d v="2013-09-07T22:25:31"/>
    <x v="9"/>
  </r>
  <r>
    <x v="0"/>
    <x v="0"/>
    <s v="USD"/>
    <n v="1455523140"/>
    <n v="1453925727"/>
    <b v="0"/>
    <n v="5"/>
    <b v="1"/>
    <s v="publishing/nonfiction"/>
    <n v="1"/>
    <n v="40"/>
    <x v="3"/>
    <d v="2016-01-27T20:15:27"/>
    <d v="2016-02-15T07:59:00"/>
    <x v="9"/>
  </r>
  <r>
    <x v="0"/>
    <x v="8"/>
    <s v="DKK"/>
    <n v="1420648906"/>
    <n v="1415464906"/>
    <b v="0"/>
    <n v="144"/>
    <b v="1"/>
    <s v="music/rock"/>
    <n v="1.1863999999999999"/>
    <n v="346.04"/>
    <x v="4"/>
    <d v="2014-11-08T16:41:46"/>
    <d v="2015-01-07T16:41:46"/>
    <x v="11"/>
  </r>
  <r>
    <x v="0"/>
    <x v="0"/>
    <s v="USD"/>
    <n v="1426523752"/>
    <n v="1423935352"/>
    <b v="0"/>
    <n v="92"/>
    <b v="1"/>
    <s v="music/rock"/>
    <n v="1.0026999999999999"/>
    <n v="81.739999999999995"/>
    <x v="4"/>
    <d v="2015-02-14T17:35:52"/>
    <d v="2015-03-16T16:35:52"/>
    <x v="11"/>
  </r>
  <r>
    <x v="0"/>
    <x v="0"/>
    <s v="USD"/>
    <n v="1417049663"/>
    <n v="1413158063"/>
    <b v="0"/>
    <n v="147"/>
    <b v="1"/>
    <s v="music/rock"/>
    <n v="1.2648999999999999"/>
    <n v="64.540000000000006"/>
    <x v="4"/>
    <d v="2014-10-12T23:54:23"/>
    <d v="2014-11-27T00:54:23"/>
    <x v="11"/>
  </r>
  <r>
    <x v="0"/>
    <x v="0"/>
    <s v="USD"/>
    <n v="1447463050"/>
    <n v="1444867450"/>
    <b v="0"/>
    <n v="90"/>
    <b v="1"/>
    <s v="music/rock"/>
    <n v="1.1426000000000001"/>
    <n v="63.48"/>
    <x v="4"/>
    <d v="2015-10-15T00:04:10"/>
    <d v="2015-11-14T01:04:10"/>
    <x v="11"/>
  </r>
  <r>
    <x v="0"/>
    <x v="0"/>
    <s v="USD"/>
    <n v="1434342894"/>
    <n v="1432269294"/>
    <b v="0"/>
    <n v="87"/>
    <b v="1"/>
    <s v="music/rock"/>
    <n v="1.107"/>
    <n v="63.62"/>
    <x v="4"/>
    <d v="2015-05-22T04:34:54"/>
    <d v="2015-06-15T04:34:54"/>
    <x v="11"/>
  </r>
  <r>
    <x v="0"/>
    <x v="0"/>
    <s v="USD"/>
    <n v="1397225746"/>
    <n v="1394633746"/>
    <b v="0"/>
    <n v="406"/>
    <b v="1"/>
    <s v="music/rock"/>
    <n v="1.0535000000000001"/>
    <n v="83.97"/>
    <x v="4"/>
    <d v="2014-03-12T14:15:46"/>
    <d v="2014-04-11T14:15:46"/>
    <x v="11"/>
  </r>
  <r>
    <x v="0"/>
    <x v="0"/>
    <s v="USD"/>
    <n v="1381881890"/>
    <n v="1380585890"/>
    <b v="0"/>
    <n v="20"/>
    <b v="1"/>
    <s v="music/rock"/>
    <n v="1.0367"/>
    <n v="77.75"/>
    <x v="4"/>
    <d v="2013-10-01T00:04:50"/>
    <d v="2013-10-16T00:04:50"/>
    <x v="11"/>
  </r>
  <r>
    <x v="0"/>
    <x v="0"/>
    <s v="USD"/>
    <n v="1431022342"/>
    <n v="1428430342"/>
    <b v="0"/>
    <n v="70"/>
    <b v="1"/>
    <s v="music/rock"/>
    <n v="1.0709"/>
    <n v="107.07"/>
    <x v="4"/>
    <d v="2015-04-07T18:12:22"/>
    <d v="2015-05-07T18:12:22"/>
    <x v="11"/>
  </r>
  <r>
    <x v="0"/>
    <x v="0"/>
    <s v="USD"/>
    <n v="1342115132"/>
    <n v="1339523132"/>
    <b v="0"/>
    <n v="16"/>
    <b v="1"/>
    <s v="music/rock"/>
    <n v="1.24"/>
    <n v="38.75"/>
    <x v="4"/>
    <d v="2012-06-12T17:45:32"/>
    <d v="2012-07-12T17:45:32"/>
    <x v="11"/>
  </r>
  <r>
    <x v="0"/>
    <x v="0"/>
    <s v="USD"/>
    <n v="1483138233"/>
    <n v="1480546233"/>
    <b v="0"/>
    <n v="52"/>
    <b v="1"/>
    <s v="music/rock"/>
    <n v="1.0501"/>
    <n v="201.94"/>
    <x v="4"/>
    <d v="2016-11-30T22:50:33"/>
    <d v="2016-12-30T22:50:33"/>
    <x v="11"/>
  </r>
  <r>
    <x v="0"/>
    <x v="0"/>
    <s v="USD"/>
    <n v="1458874388"/>
    <n v="1456285988"/>
    <b v="0"/>
    <n v="66"/>
    <b v="1"/>
    <s v="music/rock"/>
    <n v="1.8947000000000001"/>
    <n v="43.06"/>
    <x v="4"/>
    <d v="2016-02-24T03:53:08"/>
    <d v="2016-03-25T02:53:08"/>
    <x v="11"/>
  </r>
  <r>
    <x v="0"/>
    <x v="6"/>
    <s v="EUR"/>
    <n v="1484444119"/>
    <n v="1481852119"/>
    <b v="0"/>
    <n v="109"/>
    <b v="1"/>
    <s v="music/rock"/>
    <n v="1.7133"/>
    <n v="62.87"/>
    <x v="4"/>
    <d v="2016-12-16T01:35:19"/>
    <d v="2017-01-15T01:35:19"/>
    <x v="11"/>
  </r>
  <r>
    <x v="0"/>
    <x v="1"/>
    <s v="GBP"/>
    <n v="1480784606"/>
    <n v="1478189006"/>
    <b v="0"/>
    <n v="168"/>
    <b v="1"/>
    <s v="music/rock"/>
    <n v="2.5249000000000001"/>
    <n v="55.61"/>
    <x v="4"/>
    <d v="2016-11-03T16:03:26"/>
    <d v="2016-12-03T17:03:26"/>
    <x v="11"/>
  </r>
  <r>
    <x v="0"/>
    <x v="0"/>
    <s v="USD"/>
    <n v="1486095060"/>
    <n v="1484198170"/>
    <b v="0"/>
    <n v="31"/>
    <b v="1"/>
    <s v="music/rock"/>
    <n v="1.1615"/>
    <n v="48.71"/>
    <x v="4"/>
    <d v="2017-01-12T05:16:10"/>
    <d v="2017-02-03T04:11:00"/>
    <x v="11"/>
  </r>
  <r>
    <x v="0"/>
    <x v="1"/>
    <s v="GBP"/>
    <n v="1470075210"/>
    <n v="1468779210"/>
    <b v="0"/>
    <n v="133"/>
    <b v="1"/>
    <s v="music/rock"/>
    <n v="2.0335000000000001"/>
    <n v="30.58"/>
    <x v="4"/>
    <d v="2016-07-17T18:13:30"/>
    <d v="2016-08-01T18:13:30"/>
    <x v="11"/>
  </r>
  <r>
    <x v="0"/>
    <x v="0"/>
    <s v="USD"/>
    <n v="1433504876"/>
    <n v="1430912876"/>
    <b v="0"/>
    <n v="151"/>
    <b v="1"/>
    <s v="music/rock"/>
    <n v="1.1160000000000001"/>
    <n v="73.91"/>
    <x v="4"/>
    <d v="2015-05-06T11:47:56"/>
    <d v="2015-06-05T11:47:56"/>
    <x v="11"/>
  </r>
  <r>
    <x v="0"/>
    <x v="0"/>
    <s v="USD"/>
    <n v="1433815200"/>
    <n v="1431886706"/>
    <b v="0"/>
    <n v="5"/>
    <b v="1"/>
    <s v="music/rock"/>
    <n v="4.24"/>
    <n v="21.2"/>
    <x v="4"/>
    <d v="2015-05-17T18:18:26"/>
    <d v="2015-06-09T02:00:00"/>
    <x v="11"/>
  </r>
  <r>
    <x v="0"/>
    <x v="0"/>
    <s v="USD"/>
    <n v="1482988125"/>
    <n v="1480396125"/>
    <b v="0"/>
    <n v="73"/>
    <b v="1"/>
    <s v="music/rock"/>
    <n v="1.071"/>
    <n v="73.36"/>
    <x v="4"/>
    <d v="2016-11-29T05:08:45"/>
    <d v="2016-12-29T05:08:45"/>
    <x v="11"/>
  </r>
  <r>
    <x v="0"/>
    <x v="0"/>
    <s v="USD"/>
    <n v="1367867536"/>
    <n v="1365275536"/>
    <b v="0"/>
    <n v="148"/>
    <b v="1"/>
    <s v="music/rock"/>
    <n v="1.0436000000000001"/>
    <n v="56.41"/>
    <x v="4"/>
    <d v="2013-04-06T19:12:16"/>
    <d v="2013-05-06T19:12:16"/>
    <x v="11"/>
  </r>
  <r>
    <x v="0"/>
    <x v="5"/>
    <s v="CAD"/>
    <n v="1482457678"/>
    <n v="1480729678"/>
    <b v="0"/>
    <n v="93"/>
    <b v="1"/>
    <s v="music/rock"/>
    <n v="2.1240999999999999"/>
    <n v="50.25"/>
    <x v="4"/>
    <d v="2016-12-03T01:47:58"/>
    <d v="2016-12-23T01:47:58"/>
    <x v="11"/>
  </r>
  <r>
    <x v="0"/>
    <x v="0"/>
    <s v="USD"/>
    <n v="1436117922"/>
    <n v="1433525922"/>
    <b v="0"/>
    <n v="63"/>
    <b v="1"/>
    <s v="music/rock"/>
    <n v="1.2408999999999999"/>
    <n v="68.94"/>
    <x v="4"/>
    <d v="2015-06-05T17:38:42"/>
    <d v="2015-07-05T17:38:42"/>
    <x v="11"/>
  </r>
  <r>
    <x v="0"/>
    <x v="12"/>
    <s v="EUR"/>
    <n v="1461931860"/>
    <n v="1457109121"/>
    <b v="0"/>
    <n v="134"/>
    <b v="1"/>
    <s v="music/rock"/>
    <n v="1.1041000000000001"/>
    <n v="65.91"/>
    <x v="4"/>
    <d v="2016-03-04T16:32:01"/>
    <d v="2016-04-29T12:11:00"/>
    <x v="11"/>
  </r>
  <r>
    <x v="0"/>
    <x v="0"/>
    <s v="USD"/>
    <n v="1438183889"/>
    <n v="1435591889"/>
    <b v="0"/>
    <n v="14"/>
    <b v="1"/>
    <s v="music/rock"/>
    <n v="2.1875"/>
    <n v="62.5"/>
    <x v="4"/>
    <d v="2015-06-29T15:31:29"/>
    <d v="2015-07-29T15:31:29"/>
    <x v="11"/>
  </r>
  <r>
    <x v="0"/>
    <x v="0"/>
    <s v="USD"/>
    <n v="1433305800"/>
    <n v="1430604395"/>
    <b v="0"/>
    <n v="78"/>
    <b v="1"/>
    <s v="music/rock"/>
    <n v="1.3663000000000001"/>
    <n v="70.06"/>
    <x v="4"/>
    <d v="2015-05-02T22:06:35"/>
    <d v="2015-06-03T04:30:00"/>
    <x v="11"/>
  </r>
  <r>
    <x v="0"/>
    <x v="0"/>
    <s v="USD"/>
    <n v="1476720840"/>
    <n v="1474469117"/>
    <b v="0"/>
    <n v="112"/>
    <b v="1"/>
    <s v="music/rock"/>
    <n v="1.3481000000000001"/>
    <n v="60.18"/>
    <x v="4"/>
    <d v="2016-09-21T14:45:17"/>
    <d v="2016-10-17T16:14:00"/>
    <x v="11"/>
  </r>
  <r>
    <x v="0"/>
    <x v="1"/>
    <s v="GBP"/>
    <n v="1471087957"/>
    <n v="1468495957"/>
    <b v="0"/>
    <n v="34"/>
    <b v="1"/>
    <s v="music/rock"/>
    <n v="1.454"/>
    <n v="21.38"/>
    <x v="4"/>
    <d v="2016-07-14T11:32:37"/>
    <d v="2016-08-13T11:32:37"/>
    <x v="11"/>
  </r>
  <r>
    <x v="0"/>
    <x v="0"/>
    <s v="USD"/>
    <n v="1430154720"/>
    <n v="1427224606"/>
    <b v="0"/>
    <n v="19"/>
    <b v="1"/>
    <s v="music/rock"/>
    <n v="1.0911"/>
    <n v="160.79"/>
    <x v="4"/>
    <d v="2015-03-24T19:16:46"/>
    <d v="2015-04-27T17:12:00"/>
    <x v="11"/>
  </r>
  <r>
    <x v="0"/>
    <x v="0"/>
    <s v="USD"/>
    <n v="1440219540"/>
    <n v="1436369818"/>
    <b v="0"/>
    <n v="13"/>
    <b v="1"/>
    <s v="music/rock"/>
    <n v="1.1020000000000001"/>
    <n v="42.38"/>
    <x v="4"/>
    <d v="2015-07-08T15:36:58"/>
    <d v="2015-08-22T04:59:00"/>
    <x v="11"/>
  </r>
  <r>
    <x v="0"/>
    <x v="0"/>
    <s v="USD"/>
    <n v="1456976586"/>
    <n v="1454298186"/>
    <b v="0"/>
    <n v="104"/>
    <b v="1"/>
    <s v="music/rock"/>
    <n v="1.1364000000000001"/>
    <n v="27.32"/>
    <x v="4"/>
    <d v="2016-02-01T03:43:06"/>
    <d v="2016-03-03T03:43:06"/>
    <x v="11"/>
  </r>
  <r>
    <x v="0"/>
    <x v="0"/>
    <s v="USD"/>
    <n v="1470068523"/>
    <n v="1467476523"/>
    <b v="0"/>
    <n v="52"/>
    <b v="1"/>
    <s v="music/rock"/>
    <n v="1.0235000000000001"/>
    <n v="196.83"/>
    <x v="4"/>
    <d v="2016-07-02T16:22:03"/>
    <d v="2016-08-01T16:22:03"/>
    <x v="11"/>
  </r>
  <r>
    <x v="0"/>
    <x v="0"/>
    <s v="USD"/>
    <n v="1488337200"/>
    <n v="1484623726"/>
    <b v="0"/>
    <n v="17"/>
    <b v="1"/>
    <s v="music/rock"/>
    <n v="1.2213000000000001"/>
    <n v="53.88"/>
    <x v="4"/>
    <d v="2017-01-17T03:28:46"/>
    <d v="2017-03-01T03:00:00"/>
    <x v="11"/>
  </r>
  <r>
    <x v="0"/>
    <x v="0"/>
    <s v="USD"/>
    <n v="1484430481"/>
    <n v="1481838481"/>
    <b v="0"/>
    <n v="82"/>
    <b v="1"/>
    <s v="music/rock"/>
    <n v="1.1189"/>
    <n v="47.76"/>
    <x v="4"/>
    <d v="2016-12-15T21:48:01"/>
    <d v="2017-01-14T21:48:01"/>
    <x v="11"/>
  </r>
  <r>
    <x v="0"/>
    <x v="0"/>
    <s v="USD"/>
    <n v="1423871882"/>
    <n v="1421279882"/>
    <b v="0"/>
    <n v="73"/>
    <b v="1"/>
    <s v="music/rock"/>
    <n v="1.073"/>
    <n v="88.19"/>
    <x v="4"/>
    <d v="2015-01-14T23:58:02"/>
    <d v="2015-02-13T23:58:02"/>
    <x v="11"/>
  </r>
  <r>
    <x v="0"/>
    <x v="0"/>
    <s v="USD"/>
    <n v="1477603140"/>
    <n v="1475013710"/>
    <b v="0"/>
    <n v="158"/>
    <b v="1"/>
    <s v="music/rock"/>
    <n v="1.1385000000000001"/>
    <n v="72.06"/>
    <x v="4"/>
    <d v="2016-09-27T22:01:50"/>
    <d v="2016-10-27T21:19:00"/>
    <x v="11"/>
  </r>
  <r>
    <x v="0"/>
    <x v="0"/>
    <s v="USD"/>
    <n v="1467752334"/>
    <n v="1465160334"/>
    <b v="0"/>
    <n v="65"/>
    <b v="1"/>
    <s v="music/rock"/>
    <n v="1.0968"/>
    <n v="74.25"/>
    <x v="4"/>
    <d v="2016-06-05T20:58:54"/>
    <d v="2016-07-05T20:58:54"/>
    <x v="11"/>
  </r>
  <r>
    <x v="0"/>
    <x v="0"/>
    <s v="USD"/>
    <n v="1412640373"/>
    <n v="1410048373"/>
    <b v="0"/>
    <n v="184"/>
    <b v="1"/>
    <s v="music/rock"/>
    <n v="1.2614000000000001"/>
    <n v="61.7"/>
    <x v="4"/>
    <d v="2014-09-07T00:06:13"/>
    <d v="2014-10-07T00:06:13"/>
    <x v="11"/>
  </r>
  <r>
    <x v="0"/>
    <x v="1"/>
    <s v="GBP"/>
    <n v="1465709400"/>
    <n v="1462695073"/>
    <b v="0"/>
    <n v="34"/>
    <b v="1"/>
    <s v="music/rock"/>
    <n v="1.6742999999999999"/>
    <n v="17.239999999999998"/>
    <x v="4"/>
    <d v="2016-05-08T08:11:13"/>
    <d v="2016-06-12T05:30:00"/>
    <x v="11"/>
  </r>
  <r>
    <x v="0"/>
    <x v="0"/>
    <s v="USD"/>
    <n v="1369612474"/>
    <n v="1367798074"/>
    <b v="0"/>
    <n v="240"/>
    <b v="1"/>
    <s v="music/rock"/>
    <n v="4.9652000000000003"/>
    <n v="51.72"/>
    <x v="4"/>
    <d v="2013-05-05T23:54:34"/>
    <d v="2013-05-26T23:54:34"/>
    <x v="11"/>
  </r>
  <r>
    <x v="0"/>
    <x v="1"/>
    <s v="GBP"/>
    <n v="1430439411"/>
    <n v="1425259011"/>
    <b v="0"/>
    <n v="113"/>
    <b v="1"/>
    <s v="music/rock"/>
    <n v="1.0915999999999999"/>
    <n v="24.15"/>
    <x v="4"/>
    <d v="2015-03-02T01:16:51"/>
    <d v="2015-05-01T00:16:51"/>
    <x v="11"/>
  </r>
  <r>
    <x v="0"/>
    <x v="0"/>
    <s v="USD"/>
    <n v="1374802235"/>
    <n v="1372210235"/>
    <b v="0"/>
    <n v="66"/>
    <b v="1"/>
    <s v="music/rock"/>
    <n v="1.0258"/>
    <n v="62.17"/>
    <x v="4"/>
    <d v="2013-06-26T01:30:35"/>
    <d v="2013-07-26T01:30:35"/>
    <x v="11"/>
  </r>
  <r>
    <x v="2"/>
    <x v="1"/>
    <s v="GBP"/>
    <n v="1424607285"/>
    <n v="1422447285"/>
    <b v="1"/>
    <n v="5"/>
    <b v="0"/>
    <s v="publishing/translations"/>
    <n v="1.66E-2"/>
    <n v="48.2"/>
    <x v="3"/>
    <d v="2015-01-28T12:14:45"/>
    <d v="2015-02-22T12:14:45"/>
    <x v="22"/>
  </r>
  <r>
    <x v="2"/>
    <x v="0"/>
    <s v="USD"/>
    <n v="1417195201"/>
    <n v="1414599601"/>
    <b v="1"/>
    <n v="17"/>
    <b v="0"/>
    <s v="publishing/translations"/>
    <n v="4.1999999999999997E-3"/>
    <n v="6.18"/>
    <x v="3"/>
    <d v="2014-10-29T16:20:01"/>
    <d v="2014-11-28T17:20:01"/>
    <x v="22"/>
  </r>
  <r>
    <x v="2"/>
    <x v="13"/>
    <s v="EUR"/>
    <n v="1449914400"/>
    <n v="1445336607"/>
    <b v="0"/>
    <n v="3"/>
    <b v="0"/>
    <s v="publishing/translations"/>
    <n v="1.2999999999999999E-3"/>
    <n v="5"/>
    <x v="3"/>
    <d v="2015-10-20T10:23:27"/>
    <d v="2015-12-12T10:00:00"/>
    <x v="22"/>
  </r>
  <r>
    <x v="2"/>
    <x v="0"/>
    <s v="USD"/>
    <n v="1407847978"/>
    <n v="1405687978"/>
    <b v="0"/>
    <n v="2"/>
    <b v="0"/>
    <s v="publishing/translations"/>
    <n v="5.0000000000000001E-3"/>
    <n v="7.5"/>
    <x v="3"/>
    <d v="2014-07-18T12:52:58"/>
    <d v="2014-08-12T12:52:58"/>
    <x v="22"/>
  </r>
  <r>
    <x v="2"/>
    <x v="1"/>
    <s v="GBP"/>
    <n v="1447451756"/>
    <n v="1444856156"/>
    <b v="0"/>
    <n v="6"/>
    <b v="0"/>
    <s v="publishing/translations"/>
    <n v="7.1999999999999995E-2"/>
    <n v="12"/>
    <x v="3"/>
    <d v="2015-10-14T20:55:56"/>
    <d v="2015-11-13T21:55:56"/>
    <x v="22"/>
  </r>
  <r>
    <x v="2"/>
    <x v="0"/>
    <s v="USD"/>
    <n v="1420085535"/>
    <n v="1414897935"/>
    <b v="0"/>
    <n v="0"/>
    <b v="0"/>
    <s v="publishing/translations"/>
    <n v="0"/>
    <n v="0"/>
    <x v="3"/>
    <d v="2014-11-02T03:12:15"/>
    <d v="2015-01-01T04:12:15"/>
    <x v="22"/>
  </r>
  <r>
    <x v="2"/>
    <x v="13"/>
    <s v="EUR"/>
    <n v="1464939520"/>
    <n v="1461051520"/>
    <b v="0"/>
    <n v="1"/>
    <b v="0"/>
    <s v="publishing/translations"/>
    <n v="2.0000000000000001E-4"/>
    <n v="1"/>
    <x v="3"/>
    <d v="2016-04-19T07:38:40"/>
    <d v="2016-06-03T07:38:40"/>
    <x v="22"/>
  </r>
  <r>
    <x v="2"/>
    <x v="1"/>
    <s v="GBP"/>
    <n v="1423185900"/>
    <n v="1420766700"/>
    <b v="0"/>
    <n v="3"/>
    <b v="0"/>
    <s v="publishing/translations"/>
    <n v="2.3E-3"/>
    <n v="2.33"/>
    <x v="3"/>
    <d v="2015-01-09T01:25:00"/>
    <d v="2015-02-06T01:25:00"/>
    <x v="22"/>
  </r>
  <r>
    <x v="2"/>
    <x v="0"/>
    <s v="USD"/>
    <n v="1417656699"/>
    <n v="1415064699"/>
    <b v="0"/>
    <n v="13"/>
    <b v="0"/>
    <s v="publishing/translations"/>
    <n v="4.5699999999999998E-2"/>
    <n v="24.62"/>
    <x v="3"/>
    <d v="2014-11-04T01:31:39"/>
    <d v="2014-12-04T01:31:39"/>
    <x v="22"/>
  </r>
  <r>
    <x v="2"/>
    <x v="13"/>
    <s v="EUR"/>
    <n v="1455964170"/>
    <n v="1450780170"/>
    <b v="0"/>
    <n v="1"/>
    <b v="0"/>
    <s v="publishing/translations"/>
    <n v="0.05"/>
    <n v="100"/>
    <x v="3"/>
    <d v="2015-12-22T10:29:30"/>
    <d v="2016-02-20T10:29:30"/>
    <x v="22"/>
  </r>
  <r>
    <x v="2"/>
    <x v="0"/>
    <s v="USD"/>
    <n v="1483423467"/>
    <n v="1480831467"/>
    <b v="0"/>
    <n v="1"/>
    <b v="0"/>
    <s v="publishing/translations"/>
    <n v="2E-3"/>
    <n v="1"/>
    <x v="3"/>
    <d v="2016-12-04T06:04:27"/>
    <d v="2017-01-03T06:04:27"/>
    <x v="22"/>
  </r>
  <r>
    <x v="2"/>
    <x v="0"/>
    <s v="USD"/>
    <n v="1439741591"/>
    <n v="1436285591"/>
    <b v="0"/>
    <n v="9"/>
    <b v="0"/>
    <s v="publishing/translations"/>
    <n v="0.18179999999999999"/>
    <n v="88.89"/>
    <x v="3"/>
    <d v="2015-07-07T16:13:11"/>
    <d v="2015-08-16T16:13:11"/>
    <x v="22"/>
  </r>
  <r>
    <x v="2"/>
    <x v="0"/>
    <s v="USD"/>
    <n v="1448147619"/>
    <n v="1445552019"/>
    <b v="0"/>
    <n v="0"/>
    <b v="0"/>
    <s v="publishing/translations"/>
    <n v="0"/>
    <n v="0"/>
    <x v="3"/>
    <d v="2015-10-22T22:13:39"/>
    <d v="2015-11-21T23:13:39"/>
    <x v="22"/>
  </r>
  <r>
    <x v="2"/>
    <x v="0"/>
    <s v="USD"/>
    <n v="1442315460"/>
    <n v="1439696174"/>
    <b v="0"/>
    <n v="2"/>
    <b v="0"/>
    <s v="publishing/translations"/>
    <n v="1.2200000000000001E-2"/>
    <n v="27.5"/>
    <x v="3"/>
    <d v="2015-08-16T03:36:14"/>
    <d v="2015-09-15T11:11:00"/>
    <x v="22"/>
  </r>
  <r>
    <x v="2"/>
    <x v="3"/>
    <s v="EUR"/>
    <n v="1456397834"/>
    <n v="1453805834"/>
    <b v="0"/>
    <n v="1"/>
    <b v="0"/>
    <s v="publishing/translations"/>
    <n v="2E-3"/>
    <n v="6"/>
    <x v="3"/>
    <d v="2016-01-26T10:57:14"/>
    <d v="2016-02-25T10:57:14"/>
    <x v="22"/>
  </r>
  <r>
    <x v="2"/>
    <x v="0"/>
    <s v="USD"/>
    <n v="1476010619"/>
    <n v="1473418619"/>
    <b v="0"/>
    <n v="10"/>
    <b v="0"/>
    <s v="publishing/translations"/>
    <n v="7.0599999999999996E-2"/>
    <n v="44.5"/>
    <x v="3"/>
    <d v="2016-09-09T10:56:59"/>
    <d v="2016-10-09T10:56:59"/>
    <x v="22"/>
  </r>
  <r>
    <x v="2"/>
    <x v="0"/>
    <s v="USD"/>
    <n v="1467129686"/>
    <n v="1464969686"/>
    <b v="0"/>
    <n v="3"/>
    <b v="0"/>
    <s v="publishing/translations"/>
    <n v="2.7300000000000001E-2"/>
    <n v="1"/>
    <x v="3"/>
    <d v="2016-06-03T16:01:26"/>
    <d v="2016-06-28T16:01:26"/>
    <x v="22"/>
  </r>
  <r>
    <x v="2"/>
    <x v="11"/>
    <s v="SEK"/>
    <n v="1423432709"/>
    <n v="1420840709"/>
    <b v="0"/>
    <n v="2"/>
    <b v="0"/>
    <s v="publishing/translations"/>
    <n v="1E-3"/>
    <n v="100"/>
    <x v="3"/>
    <d v="2015-01-09T21:58:29"/>
    <d v="2015-02-08T21:58:29"/>
    <x v="22"/>
  </r>
  <r>
    <x v="2"/>
    <x v="4"/>
    <s v="NZD"/>
    <n v="1474436704"/>
    <n v="1471844704"/>
    <b v="0"/>
    <n v="2"/>
    <b v="0"/>
    <s v="publishing/translations"/>
    <n v="1E-3"/>
    <n v="13"/>
    <x v="3"/>
    <d v="2016-08-22T05:45:04"/>
    <d v="2016-09-21T05:45:04"/>
    <x v="22"/>
  </r>
  <r>
    <x v="2"/>
    <x v="2"/>
    <s v="AUD"/>
    <n v="1451637531"/>
    <n v="1449045531"/>
    <b v="0"/>
    <n v="1"/>
    <b v="0"/>
    <s v="publishing/translations"/>
    <n v="3.3E-3"/>
    <n v="100"/>
    <x v="3"/>
    <d v="2015-12-02T08:38:51"/>
    <d v="2016-01-01T08:38:51"/>
    <x v="22"/>
  </r>
  <r>
    <x v="2"/>
    <x v="0"/>
    <s v="USD"/>
    <n v="1479233602"/>
    <n v="1478106802"/>
    <b v="0"/>
    <n v="14"/>
    <b v="0"/>
    <s v="publishing/translations"/>
    <n v="0.2036"/>
    <n v="109.07"/>
    <x v="3"/>
    <d v="2016-11-02T17:13:22"/>
    <d v="2016-11-15T18:13:22"/>
    <x v="22"/>
  </r>
  <r>
    <x v="2"/>
    <x v="0"/>
    <s v="USD"/>
    <n v="1430276959"/>
    <n v="1427684959"/>
    <b v="0"/>
    <n v="0"/>
    <b v="0"/>
    <s v="publishing/translations"/>
    <n v="0"/>
    <n v="0"/>
    <x v="3"/>
    <d v="2015-03-30T03:09:19"/>
    <d v="2015-04-29T03:09:19"/>
    <x v="22"/>
  </r>
  <r>
    <x v="2"/>
    <x v="12"/>
    <s v="EUR"/>
    <n v="1440408120"/>
    <n v="1435224120"/>
    <b v="0"/>
    <n v="0"/>
    <b v="0"/>
    <s v="publishing/translations"/>
    <n v="0"/>
    <n v="0"/>
    <x v="3"/>
    <d v="2015-06-25T09:22:00"/>
    <d v="2015-08-24T09:22:00"/>
    <x v="22"/>
  </r>
  <r>
    <x v="2"/>
    <x v="12"/>
    <s v="EUR"/>
    <n v="1474230385"/>
    <n v="1471638385"/>
    <b v="0"/>
    <n v="4"/>
    <b v="0"/>
    <s v="publishing/translations"/>
    <n v="8.3799999999999999E-2"/>
    <n v="104.75"/>
    <x v="3"/>
    <d v="2016-08-19T20:26:25"/>
    <d v="2016-09-18T20:26:25"/>
    <x v="22"/>
  </r>
  <r>
    <x v="2"/>
    <x v="3"/>
    <s v="EUR"/>
    <n v="1459584417"/>
    <n v="1456996017"/>
    <b v="0"/>
    <n v="3"/>
    <b v="0"/>
    <s v="publishing/translations"/>
    <n v="4.4999999999999998E-2"/>
    <n v="15"/>
    <x v="3"/>
    <d v="2016-03-03T09:06:57"/>
    <d v="2016-04-02T08:06:57"/>
    <x v="22"/>
  </r>
  <r>
    <x v="2"/>
    <x v="0"/>
    <s v="USD"/>
    <n v="1428629242"/>
    <n v="1426037242"/>
    <b v="0"/>
    <n v="0"/>
    <b v="0"/>
    <s v="publishing/translations"/>
    <n v="0"/>
    <n v="0"/>
    <x v="3"/>
    <d v="2015-03-11T01:27:22"/>
    <d v="2015-04-10T01:27:22"/>
    <x v="22"/>
  </r>
  <r>
    <x v="2"/>
    <x v="0"/>
    <s v="USD"/>
    <n v="1419017488"/>
    <n v="1416339088"/>
    <b v="0"/>
    <n v="5"/>
    <b v="0"/>
    <s v="publishing/translations"/>
    <n v="8.0600000000000005E-2"/>
    <n v="80.599999999999994"/>
    <x v="3"/>
    <d v="2014-11-18T19:31:28"/>
    <d v="2014-12-19T19:31:28"/>
    <x v="22"/>
  </r>
  <r>
    <x v="2"/>
    <x v="0"/>
    <s v="USD"/>
    <n v="1448517816"/>
    <n v="1445922216"/>
    <b v="0"/>
    <n v="47"/>
    <b v="0"/>
    <s v="publishing/translations"/>
    <n v="0.31950000000000001"/>
    <n v="115.55"/>
    <x v="3"/>
    <d v="2015-10-27T05:03:36"/>
    <d v="2015-11-26T06:03:36"/>
    <x v="22"/>
  </r>
  <r>
    <x v="2"/>
    <x v="0"/>
    <s v="USD"/>
    <n v="1437417828"/>
    <n v="1434825828"/>
    <b v="0"/>
    <n v="0"/>
    <b v="0"/>
    <s v="publishing/translations"/>
    <n v="0"/>
    <n v="0"/>
    <x v="3"/>
    <d v="2015-06-20T18:43:48"/>
    <d v="2015-07-20T18:43:48"/>
    <x v="22"/>
  </r>
  <r>
    <x v="2"/>
    <x v="13"/>
    <s v="EUR"/>
    <n v="1481367600"/>
    <n v="1477839675"/>
    <b v="0"/>
    <n v="10"/>
    <b v="0"/>
    <s v="publishing/translations"/>
    <n v="6.7100000000000007E-2"/>
    <n v="80.5"/>
    <x v="3"/>
    <d v="2016-10-30T15:01:15"/>
    <d v="2016-12-10T11:00:00"/>
    <x v="22"/>
  </r>
  <r>
    <x v="2"/>
    <x v="8"/>
    <s v="DKK"/>
    <n v="1433775600"/>
    <n v="1431973478"/>
    <b v="0"/>
    <n v="11"/>
    <b v="0"/>
    <s v="publishing/translations"/>
    <n v="9.9900000000000003E-2"/>
    <n v="744.55"/>
    <x v="3"/>
    <d v="2015-05-18T18:24:38"/>
    <d v="2015-06-08T15:00:00"/>
    <x v="22"/>
  </r>
  <r>
    <x v="2"/>
    <x v="13"/>
    <s v="EUR"/>
    <n v="1444589020"/>
    <n v="1441997020"/>
    <b v="0"/>
    <n v="2"/>
    <b v="0"/>
    <s v="publishing/translations"/>
    <n v="1E-3"/>
    <n v="7.5"/>
    <x v="3"/>
    <d v="2015-09-11T18:43:40"/>
    <d v="2015-10-11T18:43:40"/>
    <x v="22"/>
  </r>
  <r>
    <x v="2"/>
    <x v="12"/>
    <s v="EUR"/>
    <n v="1456043057"/>
    <n v="1453451057"/>
    <b v="0"/>
    <n v="2"/>
    <b v="0"/>
    <s v="publishing/translations"/>
    <n v="7.7000000000000002E-3"/>
    <n v="38.5"/>
    <x v="3"/>
    <d v="2016-01-22T08:24:17"/>
    <d v="2016-02-21T08:24:17"/>
    <x v="22"/>
  </r>
  <r>
    <x v="2"/>
    <x v="0"/>
    <s v="USD"/>
    <n v="1405227540"/>
    <n v="1402058739"/>
    <b v="0"/>
    <n v="22"/>
    <b v="0"/>
    <s v="publishing/translations"/>
    <n v="0.26900000000000002"/>
    <n v="36.68"/>
    <x v="3"/>
    <d v="2014-06-06T12:45:39"/>
    <d v="2014-07-13T04:59:00"/>
    <x v="22"/>
  </r>
  <r>
    <x v="2"/>
    <x v="8"/>
    <s v="DKK"/>
    <n v="1461765300"/>
    <n v="1459198499"/>
    <b v="0"/>
    <n v="8"/>
    <b v="0"/>
    <s v="publishing/translations"/>
    <n v="0.03"/>
    <n v="75"/>
    <x v="3"/>
    <d v="2016-03-28T20:54:59"/>
    <d v="2016-04-27T13:55:00"/>
    <x v="22"/>
  </r>
  <r>
    <x v="2"/>
    <x v="5"/>
    <s v="CAD"/>
    <n v="1425758101"/>
    <n v="1423166101"/>
    <b v="0"/>
    <n v="6"/>
    <b v="0"/>
    <s v="publishing/translations"/>
    <n v="6.6100000000000006E-2"/>
    <n v="30"/>
    <x v="3"/>
    <d v="2015-02-05T19:55:01"/>
    <d v="2015-03-07T19:55:01"/>
    <x v="22"/>
  </r>
  <r>
    <x v="2"/>
    <x v="13"/>
    <s v="EUR"/>
    <n v="1464285463"/>
    <n v="1461693463"/>
    <b v="0"/>
    <n v="1"/>
    <b v="0"/>
    <s v="publishing/translations"/>
    <n v="1E-4"/>
    <n v="1"/>
    <x v="3"/>
    <d v="2016-04-26T17:57:43"/>
    <d v="2016-05-26T17:57:43"/>
    <x v="22"/>
  </r>
  <r>
    <x v="2"/>
    <x v="1"/>
    <s v="GBP"/>
    <n v="1441995769"/>
    <n v="1436811769"/>
    <b v="0"/>
    <n v="3"/>
    <b v="0"/>
    <s v="publishing/translations"/>
    <n v="1.12E-2"/>
    <n v="673.33"/>
    <x v="3"/>
    <d v="2015-07-13T18:22:49"/>
    <d v="2015-09-11T18:22:49"/>
    <x v="22"/>
  </r>
  <r>
    <x v="2"/>
    <x v="0"/>
    <s v="USD"/>
    <n v="1464190158"/>
    <n v="1461598158"/>
    <b v="0"/>
    <n v="0"/>
    <b v="0"/>
    <s v="publishing/translations"/>
    <n v="0"/>
    <n v="0"/>
    <x v="3"/>
    <d v="2016-04-25T15:29:18"/>
    <d v="2016-05-25T15:29:18"/>
    <x v="22"/>
  </r>
  <r>
    <x v="2"/>
    <x v="6"/>
    <s v="EUR"/>
    <n v="1483395209"/>
    <n v="1480803209"/>
    <b v="0"/>
    <n v="0"/>
    <b v="0"/>
    <s v="publishing/translations"/>
    <n v="0"/>
    <n v="0"/>
    <x v="3"/>
    <d v="2016-12-03T22:13:29"/>
    <d v="2017-01-02T22:13:29"/>
    <x v="22"/>
  </r>
  <r>
    <x v="2"/>
    <x v="12"/>
    <s v="EUR"/>
    <n v="1442091462"/>
    <n v="1436907462"/>
    <b v="0"/>
    <n v="0"/>
    <b v="0"/>
    <s v="publishing/translations"/>
    <n v="0"/>
    <n v="0"/>
    <x v="3"/>
    <d v="2015-07-14T20:57:42"/>
    <d v="2015-09-12T20:57:42"/>
    <x v="22"/>
  </r>
  <r>
    <x v="2"/>
    <x v="12"/>
    <s v="EUR"/>
    <n v="1434286855"/>
    <n v="1431694855"/>
    <b v="0"/>
    <n v="0"/>
    <b v="0"/>
    <s v="publishing/translations"/>
    <n v="0"/>
    <n v="0"/>
    <x v="3"/>
    <d v="2015-05-15T13:00:55"/>
    <d v="2015-06-14T13:00:55"/>
    <x v="22"/>
  </r>
  <r>
    <x v="2"/>
    <x v="13"/>
    <s v="EUR"/>
    <n v="1461235478"/>
    <n v="1459507478"/>
    <b v="0"/>
    <n v="0"/>
    <b v="0"/>
    <s v="publishing/translations"/>
    <n v="0"/>
    <n v="0"/>
    <x v="3"/>
    <d v="2016-04-01T10:44:38"/>
    <d v="2016-04-21T10:44:38"/>
    <x v="22"/>
  </r>
  <r>
    <x v="2"/>
    <x v="0"/>
    <s v="USD"/>
    <n v="1467999134"/>
    <n v="1465407134"/>
    <b v="0"/>
    <n v="3"/>
    <b v="0"/>
    <s v="publishing/translations"/>
    <n v="2.0000000000000001E-4"/>
    <n v="25"/>
    <x v="3"/>
    <d v="2016-06-08T17:32:14"/>
    <d v="2016-07-08T17:32:14"/>
    <x v="22"/>
  </r>
  <r>
    <x v="2"/>
    <x v="2"/>
    <s v="AUD"/>
    <n v="1432272300"/>
    <n v="1429655318"/>
    <b v="0"/>
    <n v="0"/>
    <b v="0"/>
    <s v="publishing/translations"/>
    <n v="0"/>
    <n v="0"/>
    <x v="3"/>
    <d v="2015-04-21T22:28:38"/>
    <d v="2015-05-22T05:25:00"/>
    <x v="22"/>
  </r>
  <r>
    <x v="2"/>
    <x v="0"/>
    <s v="USD"/>
    <n v="1431286105"/>
    <n v="1427138905"/>
    <b v="0"/>
    <n v="0"/>
    <b v="0"/>
    <s v="publishing/translations"/>
    <n v="0"/>
    <n v="0"/>
    <x v="3"/>
    <d v="2015-03-23T19:28:25"/>
    <d v="2015-05-10T19:28:25"/>
    <x v="22"/>
  </r>
  <r>
    <x v="2"/>
    <x v="0"/>
    <s v="USD"/>
    <n v="1455941197"/>
    <n v="1453349197"/>
    <b v="0"/>
    <n v="1"/>
    <b v="0"/>
    <s v="publishing/translations"/>
    <n v="0"/>
    <n v="1"/>
    <x v="3"/>
    <d v="2016-01-21T04:06:37"/>
    <d v="2016-02-20T04:06:37"/>
    <x v="22"/>
  </r>
  <r>
    <x v="1"/>
    <x v="0"/>
    <s v="USD"/>
    <n v="1416355259"/>
    <n v="1413759659"/>
    <b v="0"/>
    <n v="2"/>
    <b v="0"/>
    <s v="publishing/translations"/>
    <n v="1E-4"/>
    <n v="1"/>
    <x v="3"/>
    <d v="2014-10-19T23:00:59"/>
    <d v="2014-11-19T00:00:59"/>
    <x v="22"/>
  </r>
  <r>
    <x v="1"/>
    <x v="0"/>
    <s v="USD"/>
    <n v="1406566363"/>
    <n v="1403974363"/>
    <b v="0"/>
    <n v="0"/>
    <b v="0"/>
    <s v="publishing/translations"/>
    <n v="0"/>
    <n v="0"/>
    <x v="3"/>
    <d v="2014-06-28T16:52:43"/>
    <d v="2014-07-28T16:52:43"/>
    <x v="22"/>
  </r>
  <r>
    <x v="1"/>
    <x v="6"/>
    <s v="EUR"/>
    <n v="1492270947"/>
    <n v="1488386547"/>
    <b v="0"/>
    <n v="0"/>
    <b v="0"/>
    <s v="publishing/translations"/>
    <n v="0"/>
    <n v="0"/>
    <x v="3"/>
    <d v="2017-03-01T16:42:27"/>
    <d v="2017-04-15T15:42:27"/>
    <x v="22"/>
  </r>
  <r>
    <x v="1"/>
    <x v="3"/>
    <s v="EUR"/>
    <n v="1461535140"/>
    <n v="1459716480"/>
    <b v="0"/>
    <n v="1"/>
    <b v="0"/>
    <s v="publishing/translations"/>
    <n v="8.6E-3"/>
    <n v="15"/>
    <x v="3"/>
    <d v="2016-04-03T20:48:00"/>
    <d v="2016-04-24T21:59:00"/>
    <x v="22"/>
  </r>
  <r>
    <x v="1"/>
    <x v="0"/>
    <s v="USD"/>
    <n v="1409924340"/>
    <n v="1405181320"/>
    <b v="0"/>
    <n v="7"/>
    <b v="0"/>
    <s v="publishing/translations"/>
    <n v="0.105"/>
    <n v="225"/>
    <x v="3"/>
    <d v="2014-07-12T16:08:40"/>
    <d v="2014-09-05T13:39:00"/>
    <x v="22"/>
  </r>
  <r>
    <x v="1"/>
    <x v="13"/>
    <s v="EUR"/>
    <n v="1483459365"/>
    <n v="1480867365"/>
    <b v="0"/>
    <n v="3"/>
    <b v="0"/>
    <s v="publishing/translations"/>
    <n v="2.9000000000000001E-2"/>
    <n v="48.33"/>
    <x v="3"/>
    <d v="2016-12-04T16:02:45"/>
    <d v="2017-01-03T16:02:45"/>
    <x v="22"/>
  </r>
  <r>
    <x v="1"/>
    <x v="0"/>
    <s v="USD"/>
    <n v="1447281044"/>
    <n v="1444685444"/>
    <b v="0"/>
    <n v="0"/>
    <b v="0"/>
    <s v="publishing/translations"/>
    <n v="0"/>
    <n v="0"/>
    <x v="3"/>
    <d v="2015-10-12T21:30:44"/>
    <d v="2015-11-11T22:30:44"/>
    <x v="22"/>
  </r>
  <r>
    <x v="1"/>
    <x v="0"/>
    <s v="USD"/>
    <n v="1407729600"/>
    <n v="1405097760"/>
    <b v="0"/>
    <n v="0"/>
    <b v="0"/>
    <s v="publishing/translations"/>
    <n v="0"/>
    <n v="0"/>
    <x v="3"/>
    <d v="2014-07-11T16:56:00"/>
    <d v="2014-08-11T04:00:00"/>
    <x v="22"/>
  </r>
  <r>
    <x v="1"/>
    <x v="8"/>
    <s v="DKK"/>
    <n v="1449077100"/>
    <n v="1446612896"/>
    <b v="0"/>
    <n v="0"/>
    <b v="0"/>
    <s v="publishing/translations"/>
    <n v="0"/>
    <n v="0"/>
    <x v="3"/>
    <d v="2015-11-04T04:54:56"/>
    <d v="2015-12-02T17:25:00"/>
    <x v="22"/>
  </r>
  <r>
    <x v="1"/>
    <x v="0"/>
    <s v="USD"/>
    <n v="1417391100"/>
    <n v="1412371898"/>
    <b v="0"/>
    <n v="0"/>
    <b v="0"/>
    <s v="publishing/translations"/>
    <n v="0"/>
    <n v="0"/>
    <x v="3"/>
    <d v="2014-10-03T21:31:38"/>
    <d v="2014-11-30T23:45:00"/>
    <x v="22"/>
  </r>
  <r>
    <x v="0"/>
    <x v="0"/>
    <s v="USD"/>
    <n v="1413849600"/>
    <n v="1410967754"/>
    <b v="1"/>
    <n v="340"/>
    <b v="1"/>
    <s v="publishing/radio &amp; podcasts"/>
    <n v="1.0124"/>
    <n v="44.67"/>
    <x v="3"/>
    <d v="2014-09-17T15:29:14"/>
    <d v="2014-10-21T00:00:00"/>
    <x v="23"/>
  </r>
  <r>
    <x v="0"/>
    <x v="0"/>
    <s v="USD"/>
    <n v="1365609271"/>
    <n v="1363017271"/>
    <b v="1"/>
    <n v="150"/>
    <b v="1"/>
    <s v="publishing/radio &amp; podcasts"/>
    <n v="1.0851999999999999"/>
    <n v="28.94"/>
    <x v="3"/>
    <d v="2013-03-11T15:54:31"/>
    <d v="2013-04-10T15:54:31"/>
    <x v="23"/>
  </r>
  <r>
    <x v="0"/>
    <x v="0"/>
    <s v="USD"/>
    <n v="1365367938"/>
    <n v="1361483538"/>
    <b v="1"/>
    <n v="25"/>
    <b v="1"/>
    <s v="publishing/radio &amp; podcasts"/>
    <n v="1.4766999999999999"/>
    <n v="35.44"/>
    <x v="3"/>
    <d v="2013-02-21T21:52:18"/>
    <d v="2013-04-07T20:52:18"/>
    <x v="23"/>
  </r>
  <r>
    <x v="0"/>
    <x v="0"/>
    <s v="USD"/>
    <n v="1361029958"/>
    <n v="1358437958"/>
    <b v="1"/>
    <n v="234"/>
    <b v="1"/>
    <s v="publishing/radio &amp; podcasts"/>
    <n v="1.6319999999999999"/>
    <n v="34.869999999999997"/>
    <x v="3"/>
    <d v="2013-01-17T15:52:38"/>
    <d v="2013-02-16T15:52:38"/>
    <x v="23"/>
  </r>
  <r>
    <x v="0"/>
    <x v="0"/>
    <s v="USD"/>
    <n v="1332385200"/>
    <n v="1329759452"/>
    <b v="1"/>
    <n v="2602"/>
    <b v="1"/>
    <s v="publishing/radio &amp; podcasts"/>
    <n v="4.5640999999999998"/>
    <n v="52.62"/>
    <x v="3"/>
    <d v="2012-02-20T17:37:32"/>
    <d v="2012-03-22T03:00:00"/>
    <x v="23"/>
  </r>
  <r>
    <x v="0"/>
    <x v="0"/>
    <s v="USD"/>
    <n v="1452574800"/>
    <n v="1449029266"/>
    <b v="1"/>
    <n v="248"/>
    <b v="1"/>
    <s v="publishing/radio &amp; podcasts"/>
    <n v="1.0788"/>
    <n v="69.599999999999994"/>
    <x v="3"/>
    <d v="2015-12-02T04:07:46"/>
    <d v="2016-01-12T05:00:00"/>
    <x v="23"/>
  </r>
  <r>
    <x v="0"/>
    <x v="0"/>
    <s v="USD"/>
    <n v="1332699285"/>
    <n v="1327518885"/>
    <b v="1"/>
    <n v="600"/>
    <b v="1"/>
    <s v="publishing/radio &amp; podcasts"/>
    <n v="1.1508"/>
    <n v="76.72"/>
    <x v="3"/>
    <d v="2012-01-25T19:14:45"/>
    <d v="2012-03-25T18:14:45"/>
    <x v="23"/>
  </r>
  <r>
    <x v="0"/>
    <x v="0"/>
    <s v="USD"/>
    <n v="1307838049"/>
    <n v="1302654049"/>
    <b v="1"/>
    <n v="293"/>
    <b v="1"/>
    <s v="publishing/radio &amp; podcasts"/>
    <n v="1.0237000000000001"/>
    <n v="33.19"/>
    <x v="3"/>
    <d v="2011-04-13T00:20:49"/>
    <d v="2011-06-12T00:20:49"/>
    <x v="23"/>
  </r>
  <r>
    <x v="0"/>
    <x v="0"/>
    <s v="USD"/>
    <n v="1360938109"/>
    <n v="1358346109"/>
    <b v="1"/>
    <n v="321"/>
    <b v="1"/>
    <s v="publishing/radio &amp; podcasts"/>
    <n v="1.0842000000000001"/>
    <n v="149.46"/>
    <x v="3"/>
    <d v="2013-01-16T14:21:49"/>
    <d v="2013-02-15T14:21:49"/>
    <x v="23"/>
  </r>
  <r>
    <x v="0"/>
    <x v="0"/>
    <s v="USD"/>
    <n v="1356724263"/>
    <n v="1354909863"/>
    <b v="1"/>
    <n v="81"/>
    <b v="1"/>
    <s v="publishing/radio &amp; podcasts"/>
    <n v="1.2513000000000001"/>
    <n v="23.17"/>
    <x v="3"/>
    <d v="2012-12-07T19:51:03"/>
    <d v="2012-12-28T19:51:03"/>
    <x v="23"/>
  </r>
  <r>
    <x v="0"/>
    <x v="0"/>
    <s v="USD"/>
    <n v="1428620334"/>
    <n v="1426028334"/>
    <b v="1"/>
    <n v="343"/>
    <b v="1"/>
    <s v="publishing/radio &amp; podcasts"/>
    <n v="1.0384"/>
    <n v="96.88"/>
    <x v="3"/>
    <d v="2015-03-10T22:58:54"/>
    <d v="2015-04-09T22:58:54"/>
    <x v="23"/>
  </r>
  <r>
    <x v="0"/>
    <x v="0"/>
    <s v="USD"/>
    <n v="1381928503"/>
    <n v="1379336503"/>
    <b v="1"/>
    <n v="336"/>
    <b v="1"/>
    <s v="publishing/radio &amp; podcasts"/>
    <n v="1.387"/>
    <n v="103.2"/>
    <x v="3"/>
    <d v="2013-09-16T13:01:43"/>
    <d v="2013-10-16T13:01:43"/>
    <x v="23"/>
  </r>
  <r>
    <x v="0"/>
    <x v="0"/>
    <s v="USD"/>
    <n v="1330644639"/>
    <n v="1328052639"/>
    <b v="1"/>
    <n v="47"/>
    <b v="1"/>
    <s v="publishing/radio &amp; podcasts"/>
    <n v="1.2052"/>
    <n v="38.46"/>
    <x v="3"/>
    <d v="2012-01-31T23:30:39"/>
    <d v="2012-03-01T23:30:39"/>
    <x v="23"/>
  </r>
  <r>
    <x v="0"/>
    <x v="0"/>
    <s v="USD"/>
    <n v="1379093292"/>
    <n v="1376501292"/>
    <b v="1"/>
    <n v="76"/>
    <b v="1"/>
    <s v="publishing/radio &amp; podcasts"/>
    <n v="1.1227"/>
    <n v="44.32"/>
    <x v="3"/>
    <d v="2013-08-14T17:28:12"/>
    <d v="2013-09-13T17:28:12"/>
    <x v="23"/>
  </r>
  <r>
    <x v="0"/>
    <x v="0"/>
    <s v="USD"/>
    <n v="1419051540"/>
    <n v="1416244863"/>
    <b v="1"/>
    <n v="441"/>
    <b v="1"/>
    <s v="publishing/radio &amp; podcasts"/>
    <n v="1.8867"/>
    <n v="64.17"/>
    <x v="3"/>
    <d v="2014-11-17T17:21:03"/>
    <d v="2014-12-20T04:59:00"/>
    <x v="23"/>
  </r>
  <r>
    <x v="0"/>
    <x v="0"/>
    <s v="USD"/>
    <n v="1315616422"/>
    <n v="1313024422"/>
    <b v="1"/>
    <n v="916"/>
    <b v="1"/>
    <s v="publishing/radio &amp; podcasts"/>
    <n v="6.6154999999999999"/>
    <n v="43.33"/>
    <x v="3"/>
    <d v="2011-08-11T01:00:22"/>
    <d v="2011-09-10T01:00:22"/>
    <x v="23"/>
  </r>
  <r>
    <x v="0"/>
    <x v="0"/>
    <s v="USD"/>
    <n v="1324609200"/>
    <n v="1319467604"/>
    <b v="1"/>
    <n v="369"/>
    <b v="1"/>
    <s v="publishing/radio &amp; podcasts"/>
    <n v="1.1131"/>
    <n v="90.5"/>
    <x v="3"/>
    <d v="2011-10-24T14:46:44"/>
    <d v="2011-12-23T03:00:00"/>
    <x v="23"/>
  </r>
  <r>
    <x v="0"/>
    <x v="0"/>
    <s v="USD"/>
    <n v="1368564913"/>
    <n v="1367355313"/>
    <b v="1"/>
    <n v="20242"/>
    <b v="1"/>
    <s v="publishing/radio &amp; podcasts"/>
    <n v="11.8161"/>
    <n v="29.19"/>
    <x v="3"/>
    <d v="2013-04-30T20:55:13"/>
    <d v="2013-05-14T20:55:13"/>
    <x v="23"/>
  </r>
  <r>
    <x v="0"/>
    <x v="0"/>
    <s v="USD"/>
    <n v="1399694340"/>
    <n v="1398448389"/>
    <b v="1"/>
    <n v="71"/>
    <b v="1"/>
    <s v="publishing/radio &amp; podcasts"/>
    <n v="1.3737999999999999"/>
    <n v="30.96"/>
    <x v="3"/>
    <d v="2014-04-25T17:53:09"/>
    <d v="2014-05-10T03:59:00"/>
    <x v="23"/>
  </r>
  <r>
    <x v="0"/>
    <x v="0"/>
    <s v="USD"/>
    <n v="1374858000"/>
    <n v="1373408699"/>
    <b v="1"/>
    <n v="635"/>
    <b v="1"/>
    <s v="publishing/radio &amp; podcasts"/>
    <n v="1.1704000000000001"/>
    <n v="92.16"/>
    <x v="3"/>
    <d v="2013-07-09T22:24:59"/>
    <d v="2013-07-26T17:00:00"/>
    <x v="23"/>
  </r>
  <r>
    <x v="2"/>
    <x v="5"/>
    <s v="CAD"/>
    <n v="1383430145"/>
    <n v="1380838145"/>
    <b v="0"/>
    <n v="6"/>
    <b v="0"/>
    <s v="publishing/fiction"/>
    <n v="2.1000000000000001E-2"/>
    <n v="17.5"/>
    <x v="3"/>
    <d v="2013-10-03T22:09:05"/>
    <d v="2013-11-02T22:09:05"/>
    <x v="10"/>
  </r>
  <r>
    <x v="2"/>
    <x v="0"/>
    <s v="USD"/>
    <n v="1347004260"/>
    <n v="1345062936"/>
    <b v="0"/>
    <n v="1"/>
    <b v="0"/>
    <s v="publishing/fiction"/>
    <n v="1E-3"/>
    <n v="5"/>
    <x v="3"/>
    <d v="2012-08-15T20:35:36"/>
    <d v="2012-09-07T07:51:00"/>
    <x v="10"/>
  </r>
  <r>
    <x v="2"/>
    <x v="0"/>
    <s v="USD"/>
    <n v="1469162275"/>
    <n v="1467002275"/>
    <b v="0"/>
    <n v="2"/>
    <b v="0"/>
    <s v="publishing/fiction"/>
    <n v="7.1000000000000004E-3"/>
    <n v="25"/>
    <x v="3"/>
    <d v="2016-06-27T04:37:55"/>
    <d v="2016-07-22T04:37:55"/>
    <x v="10"/>
  </r>
  <r>
    <x v="2"/>
    <x v="0"/>
    <s v="USD"/>
    <n v="1342882260"/>
    <n v="1337834963"/>
    <b v="0"/>
    <n v="0"/>
    <b v="0"/>
    <s v="publishing/fiction"/>
    <n v="0"/>
    <n v="0"/>
    <x v="3"/>
    <d v="2012-05-24T04:49:23"/>
    <d v="2012-07-21T14:51:00"/>
    <x v="10"/>
  </r>
  <r>
    <x v="2"/>
    <x v="0"/>
    <s v="USD"/>
    <n v="1434827173"/>
    <n v="1430939173"/>
    <b v="0"/>
    <n v="3"/>
    <b v="0"/>
    <s v="publishing/fiction"/>
    <n v="2.24E-2"/>
    <n v="50"/>
    <x v="3"/>
    <d v="2015-05-06T19:06:13"/>
    <d v="2015-06-20T19:06:13"/>
    <x v="10"/>
  </r>
  <r>
    <x v="2"/>
    <x v="0"/>
    <s v="USD"/>
    <n v="1425009761"/>
    <n v="1422417761"/>
    <b v="0"/>
    <n v="3"/>
    <b v="0"/>
    <s v="publishing/fiction"/>
    <n v="2.3999999999999998E-3"/>
    <n v="16"/>
    <x v="3"/>
    <d v="2015-01-28T04:02:41"/>
    <d v="2015-02-27T04:02:41"/>
    <x v="10"/>
  </r>
  <r>
    <x v="2"/>
    <x v="0"/>
    <s v="USD"/>
    <n v="1470175271"/>
    <n v="1467583271"/>
    <b v="0"/>
    <n v="0"/>
    <b v="0"/>
    <s v="publishing/fiction"/>
    <n v="0"/>
    <n v="0"/>
    <x v="3"/>
    <d v="2016-07-03T22:01:11"/>
    <d v="2016-08-02T22:01:11"/>
    <x v="10"/>
  </r>
  <r>
    <x v="2"/>
    <x v="2"/>
    <s v="AUD"/>
    <n v="1388928660"/>
    <n v="1386336660"/>
    <b v="0"/>
    <n v="6"/>
    <b v="0"/>
    <s v="publishing/fiction"/>
    <n v="2.4E-2"/>
    <n v="60"/>
    <x v="3"/>
    <d v="2013-12-06T13:31:00"/>
    <d v="2014-01-05T13:31:00"/>
    <x v="10"/>
  </r>
  <r>
    <x v="2"/>
    <x v="0"/>
    <s v="USD"/>
    <n v="1352994052"/>
    <n v="1350398452"/>
    <b v="0"/>
    <n v="0"/>
    <b v="0"/>
    <s v="publishing/fiction"/>
    <n v="0"/>
    <n v="0"/>
    <x v="3"/>
    <d v="2012-10-16T14:40:52"/>
    <d v="2012-11-15T15:40:52"/>
    <x v="10"/>
  </r>
  <r>
    <x v="2"/>
    <x v="0"/>
    <s v="USD"/>
    <n v="1380720474"/>
    <n v="1378214874"/>
    <b v="0"/>
    <n v="19"/>
    <b v="0"/>
    <s v="publishing/fiction"/>
    <n v="0.30859999999999999"/>
    <n v="47.11"/>
    <x v="3"/>
    <d v="2013-09-03T13:27:54"/>
    <d v="2013-10-02T13:27:54"/>
    <x v="10"/>
  </r>
  <r>
    <x v="2"/>
    <x v="0"/>
    <s v="USD"/>
    <n v="1424014680"/>
    <n v="1418922443"/>
    <b v="0"/>
    <n v="1"/>
    <b v="0"/>
    <s v="publishing/fiction"/>
    <n v="8.3299999999999999E-2"/>
    <n v="100"/>
    <x v="3"/>
    <d v="2014-12-18T17:07:23"/>
    <d v="2015-02-15T15:38:00"/>
    <x v="10"/>
  </r>
  <r>
    <x v="2"/>
    <x v="0"/>
    <s v="USD"/>
    <n v="1308431646"/>
    <n v="1305839646"/>
    <b v="0"/>
    <n v="2"/>
    <b v="0"/>
    <s v="publishing/fiction"/>
    <n v="7.4999999999999997E-3"/>
    <n v="15"/>
    <x v="3"/>
    <d v="2011-05-19T21:14:06"/>
    <d v="2011-06-18T21:14:06"/>
    <x v="10"/>
  </r>
  <r>
    <x v="2"/>
    <x v="0"/>
    <s v="USD"/>
    <n v="1371415675"/>
    <n v="1368823675"/>
    <b v="0"/>
    <n v="0"/>
    <b v="0"/>
    <s v="publishing/fiction"/>
    <n v="0"/>
    <n v="0"/>
    <x v="3"/>
    <d v="2013-05-17T20:47:55"/>
    <d v="2013-06-16T20:47:55"/>
    <x v="10"/>
  </r>
  <r>
    <x v="2"/>
    <x v="0"/>
    <s v="USD"/>
    <n v="1428075480"/>
    <n v="1425489613"/>
    <b v="0"/>
    <n v="11"/>
    <b v="0"/>
    <s v="publishing/fiction"/>
    <n v="8.8999999999999996E-2"/>
    <n v="40.450000000000003"/>
    <x v="3"/>
    <d v="2015-03-04T17:20:13"/>
    <d v="2015-04-03T15:38:00"/>
    <x v="10"/>
  </r>
  <r>
    <x v="2"/>
    <x v="0"/>
    <s v="USD"/>
    <n v="1314471431"/>
    <n v="1311879431"/>
    <b v="0"/>
    <n v="0"/>
    <b v="0"/>
    <s v="publishing/fiction"/>
    <n v="0"/>
    <n v="0"/>
    <x v="3"/>
    <d v="2011-07-28T18:57:11"/>
    <d v="2011-08-27T18:57:11"/>
    <x v="10"/>
  </r>
  <r>
    <x v="2"/>
    <x v="0"/>
    <s v="USD"/>
    <n v="1410866659"/>
    <n v="1405682659"/>
    <b v="0"/>
    <n v="0"/>
    <b v="0"/>
    <s v="publishing/fiction"/>
    <n v="0"/>
    <n v="0"/>
    <x v="3"/>
    <d v="2014-07-18T11:24:19"/>
    <d v="2014-09-16T11:24:19"/>
    <x v="10"/>
  </r>
  <r>
    <x v="2"/>
    <x v="0"/>
    <s v="USD"/>
    <n v="1375299780"/>
    <n v="1371655522"/>
    <b v="0"/>
    <n v="1"/>
    <b v="0"/>
    <s v="publishing/fiction"/>
    <n v="1E-4"/>
    <n v="1"/>
    <x v="3"/>
    <d v="2013-06-19T15:25:22"/>
    <d v="2013-07-31T19:43:00"/>
    <x v="10"/>
  </r>
  <r>
    <x v="2"/>
    <x v="0"/>
    <s v="USD"/>
    <n v="1409787378"/>
    <n v="1405899378"/>
    <b v="0"/>
    <n v="3"/>
    <b v="0"/>
    <s v="publishing/fiction"/>
    <n v="1.9E-2"/>
    <n v="19"/>
    <x v="3"/>
    <d v="2014-07-20T23:36:18"/>
    <d v="2014-09-03T23:36:18"/>
    <x v="10"/>
  </r>
  <r>
    <x v="2"/>
    <x v="0"/>
    <s v="USD"/>
    <n v="1470355833"/>
    <n v="1465171833"/>
    <b v="0"/>
    <n v="1"/>
    <b v="0"/>
    <s v="publishing/fiction"/>
    <n v="2.5000000000000001E-3"/>
    <n v="5"/>
    <x v="3"/>
    <d v="2016-06-06T00:10:33"/>
    <d v="2016-08-05T00:10:33"/>
    <x v="10"/>
  </r>
  <r>
    <x v="2"/>
    <x v="0"/>
    <s v="USD"/>
    <n v="1367444557"/>
    <n v="1364852557"/>
    <b v="0"/>
    <n v="15"/>
    <b v="0"/>
    <s v="publishing/fiction"/>
    <n v="0.25040000000000001"/>
    <n v="46.73"/>
    <x v="3"/>
    <d v="2013-04-01T21:42:37"/>
    <d v="2013-05-01T21:42:37"/>
    <x v="10"/>
  </r>
  <r>
    <x v="0"/>
    <x v="5"/>
    <s v="CAD"/>
    <n v="1436364023"/>
    <n v="1433772023"/>
    <b v="1"/>
    <n v="885"/>
    <b v="1"/>
    <s v="photography/photobooks"/>
    <n v="1.6633"/>
    <n v="97.73"/>
    <x v="8"/>
    <d v="2015-06-08T14:00:23"/>
    <d v="2015-07-08T14:00:23"/>
    <x v="20"/>
  </r>
  <r>
    <x v="0"/>
    <x v="1"/>
    <s v="GBP"/>
    <n v="1458943200"/>
    <n v="1456491680"/>
    <b v="1"/>
    <n v="329"/>
    <b v="1"/>
    <s v="photography/photobooks"/>
    <n v="1.0145"/>
    <n v="67.84"/>
    <x v="8"/>
    <d v="2016-02-26T13:01:20"/>
    <d v="2016-03-25T22:00:00"/>
    <x v="20"/>
  </r>
  <r>
    <x v="0"/>
    <x v="18"/>
    <s v="EUR"/>
    <n v="1477210801"/>
    <n v="1472026801"/>
    <b v="1"/>
    <n v="71"/>
    <b v="1"/>
    <s v="photography/photobooks"/>
    <n v="1.0789"/>
    <n v="56.98"/>
    <x v="8"/>
    <d v="2016-08-24T08:20:01"/>
    <d v="2016-10-23T08:20:01"/>
    <x v="20"/>
  </r>
  <r>
    <x v="0"/>
    <x v="1"/>
    <s v="GBP"/>
    <n v="1402389180"/>
    <n v="1399996024"/>
    <b v="1"/>
    <n v="269"/>
    <b v="1"/>
    <s v="photography/photobooks"/>
    <n v="2.7793999999999999"/>
    <n v="67.16"/>
    <x v="8"/>
    <d v="2014-05-13T15:47:04"/>
    <d v="2014-06-10T08:33:00"/>
    <x v="20"/>
  </r>
  <r>
    <x v="0"/>
    <x v="12"/>
    <s v="EUR"/>
    <n v="1458676860"/>
    <n v="1455446303"/>
    <b v="1"/>
    <n v="345"/>
    <b v="1"/>
    <s v="photography/photobooks"/>
    <n v="1.0358000000000001"/>
    <n v="48.04"/>
    <x v="8"/>
    <d v="2016-02-14T10:38:23"/>
    <d v="2016-03-22T20:01:00"/>
    <x v="20"/>
  </r>
  <r>
    <x v="0"/>
    <x v="1"/>
    <s v="GBP"/>
    <n v="1406227904"/>
    <n v="1403635904"/>
    <b v="1"/>
    <n v="43"/>
    <b v="1"/>
    <s v="photography/photobooks"/>
    <n v="1.1140000000000001"/>
    <n v="38.86"/>
    <x v="8"/>
    <d v="2014-06-24T18:51:44"/>
    <d v="2014-07-24T18:51:44"/>
    <x v="20"/>
  </r>
  <r>
    <x v="0"/>
    <x v="0"/>
    <s v="USD"/>
    <n v="1273911000"/>
    <n v="1268822909"/>
    <b v="1"/>
    <n v="33"/>
    <b v="1"/>
    <s v="photography/photobooks"/>
    <n v="2.15"/>
    <n v="78.180000000000007"/>
    <x v="8"/>
    <d v="2010-03-17T10:48:29"/>
    <d v="2010-05-15T08:10:00"/>
    <x v="20"/>
  </r>
  <r>
    <x v="0"/>
    <x v="0"/>
    <s v="USD"/>
    <n v="1403880281"/>
    <n v="1401201881"/>
    <b v="1"/>
    <n v="211"/>
    <b v="1"/>
    <s v="photography/photobooks"/>
    <n v="1.1075999999999999"/>
    <n v="97.11"/>
    <x v="8"/>
    <d v="2014-05-27T14:44:41"/>
    <d v="2014-06-27T14:44:41"/>
    <x v="20"/>
  </r>
  <r>
    <x v="0"/>
    <x v="12"/>
    <s v="EUR"/>
    <n v="1487113140"/>
    <n v="1484570885"/>
    <b v="1"/>
    <n v="196"/>
    <b v="1"/>
    <s v="photography/photobooks"/>
    <n v="1.2363999999999999"/>
    <n v="110.39"/>
    <x v="8"/>
    <d v="2017-01-16T12:48:05"/>
    <d v="2017-02-14T22:59:00"/>
    <x v="20"/>
  </r>
  <r>
    <x v="0"/>
    <x v="1"/>
    <s v="GBP"/>
    <n v="1405761278"/>
    <n v="1403169278"/>
    <b v="1"/>
    <n v="405"/>
    <b v="1"/>
    <s v="photography/photobooks"/>
    <n v="1.0104"/>
    <n v="39.92"/>
    <x v="8"/>
    <d v="2014-06-19T09:14:38"/>
    <d v="2014-07-19T09:14:38"/>
    <x v="20"/>
  </r>
  <r>
    <x v="0"/>
    <x v="0"/>
    <s v="USD"/>
    <n v="1447858804"/>
    <n v="1445263204"/>
    <b v="1"/>
    <n v="206"/>
    <b v="1"/>
    <s v="photography/photobooks"/>
    <n v="1.1178999999999999"/>
    <n v="75.98"/>
    <x v="8"/>
    <d v="2015-10-19T14:00:04"/>
    <d v="2015-11-18T15:00:04"/>
    <x v="20"/>
  </r>
  <r>
    <x v="0"/>
    <x v="0"/>
    <s v="USD"/>
    <n v="1486311939"/>
    <n v="1483719939"/>
    <b v="1"/>
    <n v="335"/>
    <b v="1"/>
    <s v="photography/photobooks"/>
    <n v="5.5876999999999999"/>
    <n v="58.38"/>
    <x v="8"/>
    <d v="2017-01-06T16:25:39"/>
    <d v="2017-02-05T16:25:39"/>
    <x v="20"/>
  </r>
  <r>
    <x v="0"/>
    <x v="1"/>
    <s v="GBP"/>
    <n v="1405523866"/>
    <n v="1402931866"/>
    <b v="1"/>
    <n v="215"/>
    <b v="1"/>
    <s v="photography/photobooks"/>
    <n v="1.5002"/>
    <n v="55.82"/>
    <x v="8"/>
    <d v="2014-06-16T15:17:46"/>
    <d v="2014-07-16T15:17:46"/>
    <x v="20"/>
  </r>
  <r>
    <x v="0"/>
    <x v="0"/>
    <s v="USD"/>
    <n v="1443363640"/>
    <n v="1439907640"/>
    <b v="1"/>
    <n v="176"/>
    <b v="1"/>
    <s v="photography/photobooks"/>
    <n v="1.0648"/>
    <n v="151.24"/>
    <x v="8"/>
    <d v="2015-08-18T14:20:40"/>
    <d v="2015-09-27T14:20:40"/>
    <x v="20"/>
  </r>
  <r>
    <x v="0"/>
    <x v="10"/>
    <s v="NOK"/>
    <n v="1458104697"/>
    <n v="1455516297"/>
    <b v="1"/>
    <n v="555"/>
    <b v="1"/>
    <s v="photography/photobooks"/>
    <n v="1.5719000000000001"/>
    <n v="849.67"/>
    <x v="8"/>
    <d v="2016-02-15T06:04:57"/>
    <d v="2016-03-16T05:04:57"/>
    <x v="20"/>
  </r>
  <r>
    <x v="0"/>
    <x v="0"/>
    <s v="USD"/>
    <n v="1475762400"/>
    <n v="1473160292"/>
    <b v="1"/>
    <n v="116"/>
    <b v="1"/>
    <s v="photography/photobooks"/>
    <n v="1.0866"/>
    <n v="159.24"/>
    <x v="8"/>
    <d v="2016-09-06T11:11:32"/>
    <d v="2016-10-06T14:00:00"/>
    <x v="20"/>
  </r>
  <r>
    <x v="0"/>
    <x v="0"/>
    <s v="USD"/>
    <n v="1417845600"/>
    <n v="1415194553"/>
    <b v="1"/>
    <n v="615"/>
    <b v="1"/>
    <s v="photography/photobooks"/>
    <n v="1.6197999999999999"/>
    <n v="39.51"/>
    <x v="8"/>
    <d v="2014-11-05T13:35:53"/>
    <d v="2014-12-06T06:00:00"/>
    <x v="20"/>
  </r>
  <r>
    <x v="0"/>
    <x v="0"/>
    <s v="USD"/>
    <n v="1401565252"/>
    <n v="1398973252"/>
    <b v="1"/>
    <n v="236"/>
    <b v="1"/>
    <s v="photography/photobooks"/>
    <n v="2.0537000000000001"/>
    <n v="130.53"/>
    <x v="8"/>
    <d v="2014-05-01T19:40:52"/>
    <d v="2014-05-31T19:40:52"/>
    <x v="20"/>
  </r>
  <r>
    <x v="0"/>
    <x v="0"/>
    <s v="USD"/>
    <n v="1403301540"/>
    <n v="1400867283"/>
    <b v="1"/>
    <n v="145"/>
    <b v="1"/>
    <s v="photography/photobooks"/>
    <n v="1.0336000000000001"/>
    <n v="64.16"/>
    <x v="8"/>
    <d v="2014-05-23T17:48:03"/>
    <d v="2014-06-20T21:59:00"/>
    <x v="20"/>
  </r>
  <r>
    <x v="0"/>
    <x v="0"/>
    <s v="USD"/>
    <n v="1418961600"/>
    <n v="1415824513"/>
    <b v="1"/>
    <n v="167"/>
    <b v="1"/>
    <s v="photography/photobooks"/>
    <n v="1.0347"/>
    <n v="111.53"/>
    <x v="8"/>
    <d v="2014-11-12T20:35:13"/>
    <d v="2014-12-19T04:00:00"/>
    <x v="20"/>
  </r>
  <r>
    <x v="0"/>
    <x v="0"/>
    <s v="USD"/>
    <n v="1465272091"/>
    <n v="1462248091"/>
    <b v="1"/>
    <n v="235"/>
    <b v="1"/>
    <s v="photography/photobooks"/>
    <n v="1.0681"/>
    <n v="170.45"/>
    <x v="8"/>
    <d v="2016-05-03T04:01:31"/>
    <d v="2016-06-07T04:01:31"/>
    <x v="20"/>
  </r>
  <r>
    <x v="0"/>
    <x v="0"/>
    <s v="USD"/>
    <n v="1413575739"/>
    <n v="1410983739"/>
    <b v="1"/>
    <n v="452"/>
    <b v="1"/>
    <s v="photography/photobooks"/>
    <n v="1.3896999999999999"/>
    <n v="133.74"/>
    <x v="8"/>
    <d v="2014-09-17T19:55:39"/>
    <d v="2014-10-17T19:55:39"/>
    <x v="20"/>
  </r>
  <r>
    <x v="0"/>
    <x v="0"/>
    <s v="USD"/>
    <n v="1419292800"/>
    <n v="1416592916"/>
    <b v="1"/>
    <n v="241"/>
    <b v="1"/>
    <s v="photography/photobooks"/>
    <n v="1.2484"/>
    <n v="95.83"/>
    <x v="8"/>
    <d v="2014-11-21T18:01:56"/>
    <d v="2014-12-23T00:00:00"/>
    <x v="20"/>
  </r>
  <r>
    <x v="0"/>
    <x v="11"/>
    <s v="SEK"/>
    <n v="1487592090"/>
    <n v="1485000090"/>
    <b v="1"/>
    <n v="28"/>
    <b v="1"/>
    <s v="photography/photobooks"/>
    <n v="2.0699999999999998"/>
    <n v="221.79"/>
    <x v="8"/>
    <d v="2017-01-21T12:01:30"/>
    <d v="2017-02-20T12:01:30"/>
    <x v="20"/>
  </r>
  <r>
    <x v="0"/>
    <x v="0"/>
    <s v="USD"/>
    <n v="1471539138"/>
    <n v="1468947138"/>
    <b v="1"/>
    <n v="140"/>
    <b v="1"/>
    <s v="photography/photobooks"/>
    <n v="1.7401"/>
    <n v="32.32"/>
    <x v="8"/>
    <d v="2016-07-19T16:52:18"/>
    <d v="2016-08-18T16:52:18"/>
    <x v="20"/>
  </r>
  <r>
    <x v="0"/>
    <x v="0"/>
    <s v="USD"/>
    <n v="1453185447"/>
    <n v="1448951847"/>
    <b v="1"/>
    <n v="280"/>
    <b v="1"/>
    <s v="photography/photobooks"/>
    <n v="1.2033"/>
    <n v="98.84"/>
    <x v="8"/>
    <d v="2015-12-01T06:37:27"/>
    <d v="2016-01-19T06:37:27"/>
    <x v="20"/>
  </r>
  <r>
    <x v="0"/>
    <x v="0"/>
    <s v="USD"/>
    <n v="1489497886"/>
    <n v="1487082286"/>
    <b v="1"/>
    <n v="70"/>
    <b v="1"/>
    <s v="photography/photobooks"/>
    <n v="1.1044"/>
    <n v="55.22"/>
    <x v="8"/>
    <d v="2017-02-14T14:24:46"/>
    <d v="2017-03-14T13:24:46"/>
    <x v="20"/>
  </r>
  <r>
    <x v="0"/>
    <x v="0"/>
    <s v="USD"/>
    <n v="1485907200"/>
    <n v="1483292122"/>
    <b v="1"/>
    <n v="160"/>
    <b v="1"/>
    <s v="photography/photobooks"/>
    <n v="2.8157000000000001"/>
    <n v="52.79"/>
    <x v="8"/>
    <d v="2017-01-01T17:35:22"/>
    <d v="2017-02-01T00:00:00"/>
    <x v="20"/>
  </r>
  <r>
    <x v="0"/>
    <x v="0"/>
    <s v="USD"/>
    <n v="1426773920"/>
    <n v="1424185520"/>
    <b v="1"/>
    <n v="141"/>
    <b v="1"/>
    <s v="photography/photobooks"/>
    <n v="1.0067999999999999"/>
    <n v="135.66999999999999"/>
    <x v="8"/>
    <d v="2015-02-17T15:05:20"/>
    <d v="2015-03-19T14:05:20"/>
    <x v="20"/>
  </r>
  <r>
    <x v="0"/>
    <x v="0"/>
    <s v="USD"/>
    <n v="1445624695"/>
    <n v="1443464695"/>
    <b v="1"/>
    <n v="874"/>
    <b v="1"/>
    <s v="photography/photobooks"/>
    <n v="1.3483000000000001"/>
    <n v="53.99"/>
    <x v="8"/>
    <d v="2015-09-28T18:24:55"/>
    <d v="2015-10-23T18:24:55"/>
    <x v="20"/>
  </r>
  <r>
    <x v="0"/>
    <x v="0"/>
    <s v="USD"/>
    <n v="1417402800"/>
    <n v="1414610126"/>
    <b v="1"/>
    <n v="73"/>
    <b v="1"/>
    <s v="photography/photobooks"/>
    <n v="1.7596000000000001"/>
    <n v="56.64"/>
    <x v="8"/>
    <d v="2014-10-29T19:15:26"/>
    <d v="2014-12-01T03:00:00"/>
    <x v="20"/>
  </r>
  <r>
    <x v="0"/>
    <x v="2"/>
    <s v="AUD"/>
    <n v="1455548400"/>
    <n v="1453461865"/>
    <b v="1"/>
    <n v="294"/>
    <b v="1"/>
    <s v="photography/photobooks"/>
    <n v="4.8402000000000003"/>
    <n v="82.32"/>
    <x v="8"/>
    <d v="2016-01-22T11:24:25"/>
    <d v="2016-02-15T15:00:00"/>
    <x v="20"/>
  </r>
  <r>
    <x v="0"/>
    <x v="0"/>
    <s v="USD"/>
    <n v="1462161540"/>
    <n v="1457913777"/>
    <b v="1"/>
    <n v="740"/>
    <b v="1"/>
    <s v="photography/photobooks"/>
    <n v="1.4514"/>
    <n v="88.26"/>
    <x v="8"/>
    <d v="2016-03-14T00:02:57"/>
    <d v="2016-05-02T03:59:00"/>
    <x v="20"/>
  </r>
  <r>
    <x v="0"/>
    <x v="0"/>
    <s v="USD"/>
    <n v="1441383062"/>
    <n v="1438791062"/>
    <b v="1"/>
    <n v="369"/>
    <b v="1"/>
    <s v="photography/photobooks"/>
    <n v="4.1772999999999998"/>
    <n v="84.91"/>
    <x v="8"/>
    <d v="2015-08-05T16:11:02"/>
    <d v="2015-09-04T16:11:02"/>
    <x v="20"/>
  </r>
  <r>
    <x v="0"/>
    <x v="0"/>
    <s v="USD"/>
    <n v="1464040800"/>
    <n v="1461527631"/>
    <b v="1"/>
    <n v="110"/>
    <b v="1"/>
    <s v="photography/photobooks"/>
    <n v="1.3243"/>
    <n v="48.15"/>
    <x v="8"/>
    <d v="2016-04-24T19:53:51"/>
    <d v="2016-05-23T22:00:00"/>
    <x v="20"/>
  </r>
  <r>
    <x v="0"/>
    <x v="0"/>
    <s v="USD"/>
    <n v="1440702910"/>
    <n v="1438110910"/>
    <b v="1"/>
    <n v="455"/>
    <b v="1"/>
    <s v="photography/photobooks"/>
    <n v="2.5030999999999999"/>
    <n v="66.02"/>
    <x v="8"/>
    <d v="2015-07-28T19:15:10"/>
    <d v="2015-08-27T19:15:10"/>
    <x v="20"/>
  </r>
  <r>
    <x v="0"/>
    <x v="12"/>
    <s v="EUR"/>
    <n v="1470506400"/>
    <n v="1467358427"/>
    <b v="1"/>
    <n v="224"/>
    <b v="1"/>
    <s v="photography/photobooks"/>
    <n v="1.7989999999999999"/>
    <n v="96.38"/>
    <x v="8"/>
    <d v="2016-07-01T07:33:47"/>
    <d v="2016-08-06T18:00:00"/>
    <x v="20"/>
  </r>
  <r>
    <x v="0"/>
    <x v="0"/>
    <s v="USD"/>
    <n v="1421952370"/>
    <n v="1418064370"/>
    <b v="1"/>
    <n v="46"/>
    <b v="1"/>
    <s v="photography/photobooks"/>
    <n v="1.0263"/>
    <n v="156.16999999999999"/>
    <x v="8"/>
    <d v="2014-12-08T18:46:10"/>
    <d v="2015-01-22T18:46:10"/>
    <x v="20"/>
  </r>
  <r>
    <x v="0"/>
    <x v="0"/>
    <s v="USD"/>
    <n v="1483481019"/>
    <n v="1480629819"/>
    <b v="0"/>
    <n v="284"/>
    <b v="1"/>
    <s v="photography/photobooks"/>
    <n v="1.3599000000000001"/>
    <n v="95.76"/>
    <x v="8"/>
    <d v="2016-12-01T22:03:39"/>
    <d v="2017-01-03T22:03:39"/>
    <x v="20"/>
  </r>
  <r>
    <x v="0"/>
    <x v="0"/>
    <s v="USD"/>
    <n v="1416964500"/>
    <n v="1414368616"/>
    <b v="1"/>
    <n v="98"/>
    <b v="1"/>
    <s v="photography/photobooks"/>
    <n v="1.1787000000000001"/>
    <n v="180.41"/>
    <x v="8"/>
    <d v="2014-10-27T00:10:16"/>
    <d v="2014-11-26T01:15:00"/>
    <x v="20"/>
  </r>
  <r>
    <x v="2"/>
    <x v="0"/>
    <s v="USD"/>
    <n v="1420045538"/>
    <n v="1417453538"/>
    <b v="0"/>
    <n v="2"/>
    <b v="0"/>
    <s v="photography/nature"/>
    <n v="2.9999999999999997E-4"/>
    <n v="3"/>
    <x v="8"/>
    <d v="2014-12-01T17:05:38"/>
    <d v="2014-12-31T17:05:38"/>
    <x v="24"/>
  </r>
  <r>
    <x v="2"/>
    <x v="5"/>
    <s v="CAD"/>
    <n v="1435708500"/>
    <n v="1434412500"/>
    <b v="0"/>
    <n v="1"/>
    <b v="0"/>
    <s v="photography/nature"/>
    <n v="0.04"/>
    <n v="20"/>
    <x v="8"/>
    <d v="2015-06-15T23:55:00"/>
    <d v="2015-06-30T23:55:00"/>
    <x v="24"/>
  </r>
  <r>
    <x v="2"/>
    <x v="0"/>
    <s v="USD"/>
    <n v="1416662034"/>
    <n v="1414066434"/>
    <b v="0"/>
    <n v="1"/>
    <b v="0"/>
    <s v="photography/nature"/>
    <n v="4.4000000000000003E-3"/>
    <n v="10"/>
    <x v="8"/>
    <d v="2014-10-23T12:13:54"/>
    <d v="2014-11-22T13:13:54"/>
    <x v="24"/>
  </r>
  <r>
    <x v="2"/>
    <x v="0"/>
    <s v="USD"/>
    <n v="1427847480"/>
    <n v="1424222024"/>
    <b v="0"/>
    <n v="0"/>
    <b v="0"/>
    <s v="photography/nature"/>
    <n v="0"/>
    <n v="0"/>
    <x v="8"/>
    <d v="2015-02-18T01:13:44"/>
    <d v="2015-04-01T00:18:00"/>
    <x v="24"/>
  </r>
  <r>
    <x v="2"/>
    <x v="0"/>
    <s v="USD"/>
    <n v="1425330960"/>
    <n v="1422393234"/>
    <b v="0"/>
    <n v="1"/>
    <b v="0"/>
    <s v="photography/nature"/>
    <n v="2.9999999999999997E-4"/>
    <n v="1"/>
    <x v="8"/>
    <d v="2015-01-27T21:13:54"/>
    <d v="2015-03-02T21:16:00"/>
    <x v="24"/>
  </r>
  <r>
    <x v="2"/>
    <x v="1"/>
    <s v="GBP"/>
    <n v="1410930399"/>
    <n v="1405746399"/>
    <b v="0"/>
    <n v="11"/>
    <b v="0"/>
    <s v="photography/nature"/>
    <n v="0.28899999999999998"/>
    <n v="26.27"/>
    <x v="8"/>
    <d v="2014-07-19T05:06:39"/>
    <d v="2014-09-17T05:06:39"/>
    <x v="24"/>
  </r>
  <r>
    <x v="2"/>
    <x v="0"/>
    <s v="USD"/>
    <n v="1487844882"/>
    <n v="1487240082"/>
    <b v="0"/>
    <n v="0"/>
    <b v="0"/>
    <s v="photography/nature"/>
    <n v="0"/>
    <n v="0"/>
    <x v="8"/>
    <d v="2017-02-16T10:14:42"/>
    <d v="2017-02-23T10:14:42"/>
    <x v="24"/>
  </r>
  <r>
    <x v="2"/>
    <x v="0"/>
    <s v="USD"/>
    <n v="1447020620"/>
    <n v="1444425020"/>
    <b v="0"/>
    <n v="1"/>
    <b v="0"/>
    <s v="photography/nature"/>
    <n v="8.5699999999999998E-2"/>
    <n v="60"/>
    <x v="8"/>
    <d v="2015-10-09T21:10:20"/>
    <d v="2015-11-08T22:10:20"/>
    <x v="24"/>
  </r>
  <r>
    <x v="2"/>
    <x v="0"/>
    <s v="USD"/>
    <n v="1446524159"/>
    <n v="1443928559"/>
    <b v="0"/>
    <n v="6"/>
    <b v="0"/>
    <s v="photography/nature"/>
    <n v="0.34"/>
    <n v="28.33"/>
    <x v="8"/>
    <d v="2015-10-04T03:15:59"/>
    <d v="2015-11-03T04:15:59"/>
    <x v="24"/>
  </r>
  <r>
    <x v="2"/>
    <x v="1"/>
    <s v="GBP"/>
    <n v="1463050034"/>
    <n v="1460458034"/>
    <b v="0"/>
    <n v="7"/>
    <b v="0"/>
    <s v="photography/nature"/>
    <n v="0.13469999999999999"/>
    <n v="14.43"/>
    <x v="8"/>
    <d v="2016-04-12T10:47:14"/>
    <d v="2016-05-12T10:47:14"/>
    <x v="24"/>
  </r>
  <r>
    <x v="2"/>
    <x v="0"/>
    <s v="USD"/>
    <n v="1432756039"/>
    <n v="1430164039"/>
    <b v="0"/>
    <n v="0"/>
    <b v="0"/>
    <s v="photography/nature"/>
    <n v="0"/>
    <n v="0"/>
    <x v="8"/>
    <d v="2015-04-27T19:47:19"/>
    <d v="2015-05-27T19:47:19"/>
    <x v="24"/>
  </r>
  <r>
    <x v="2"/>
    <x v="0"/>
    <s v="USD"/>
    <n v="1412135940"/>
    <n v="1410366708"/>
    <b v="0"/>
    <n v="16"/>
    <b v="0"/>
    <s v="photography/nature"/>
    <n v="0.4919"/>
    <n v="132.19"/>
    <x v="8"/>
    <d v="2014-09-10T16:31:48"/>
    <d v="2014-10-01T03:59:00"/>
    <x v="24"/>
  </r>
  <r>
    <x v="2"/>
    <x v="0"/>
    <s v="USD"/>
    <n v="1441176447"/>
    <n v="1438584447"/>
    <b v="0"/>
    <n v="0"/>
    <b v="0"/>
    <s v="photography/nature"/>
    <n v="0"/>
    <n v="0"/>
    <x v="8"/>
    <d v="2015-08-03T06:47:27"/>
    <d v="2015-09-02T06:47:27"/>
    <x v="24"/>
  </r>
  <r>
    <x v="2"/>
    <x v="2"/>
    <s v="AUD"/>
    <n v="1438495390"/>
    <n v="1435903390"/>
    <b v="0"/>
    <n v="0"/>
    <b v="0"/>
    <s v="photography/nature"/>
    <n v="0"/>
    <n v="0"/>
    <x v="8"/>
    <d v="2015-07-03T06:03:10"/>
    <d v="2015-08-02T06:03:10"/>
    <x v="24"/>
  </r>
  <r>
    <x v="2"/>
    <x v="0"/>
    <s v="USD"/>
    <n v="1442509200"/>
    <n v="1440513832"/>
    <b v="0"/>
    <n v="0"/>
    <b v="0"/>
    <s v="photography/nature"/>
    <n v="0"/>
    <n v="0"/>
    <x v="8"/>
    <d v="2015-08-25T14:43:52"/>
    <d v="2015-09-17T17:00:00"/>
    <x v="24"/>
  </r>
  <r>
    <x v="2"/>
    <x v="5"/>
    <s v="CAD"/>
    <n v="1467603624"/>
    <n v="1465011624"/>
    <b v="0"/>
    <n v="12"/>
    <b v="0"/>
    <s v="photography/nature"/>
    <n v="0.45129999999999998"/>
    <n v="56.42"/>
    <x v="8"/>
    <d v="2016-06-04T03:40:24"/>
    <d v="2016-07-04T03:40:24"/>
    <x v="24"/>
  </r>
  <r>
    <x v="2"/>
    <x v="0"/>
    <s v="USD"/>
    <n v="1411227633"/>
    <n v="1408549233"/>
    <b v="0"/>
    <n v="1"/>
    <b v="0"/>
    <s v="photography/nature"/>
    <n v="0.04"/>
    <n v="100"/>
    <x v="8"/>
    <d v="2014-08-20T15:40:33"/>
    <d v="2014-09-20T15:40:33"/>
    <x v="24"/>
  </r>
  <r>
    <x v="2"/>
    <x v="1"/>
    <s v="GBP"/>
    <n v="1440763920"/>
    <n v="1435656759"/>
    <b v="0"/>
    <n v="3"/>
    <b v="0"/>
    <s v="photography/nature"/>
    <n v="4.6699999999999998E-2"/>
    <n v="11.67"/>
    <x v="8"/>
    <d v="2015-06-30T09:32:39"/>
    <d v="2015-08-28T12:12:00"/>
    <x v="24"/>
  </r>
  <r>
    <x v="2"/>
    <x v="0"/>
    <s v="USD"/>
    <n v="1430270199"/>
    <n v="1428974199"/>
    <b v="0"/>
    <n v="1"/>
    <b v="0"/>
    <s v="photography/nature"/>
    <n v="3.3E-3"/>
    <n v="50"/>
    <x v="8"/>
    <d v="2015-04-14T01:16:39"/>
    <d v="2015-04-29T01:16:39"/>
    <x v="24"/>
  </r>
  <r>
    <x v="2"/>
    <x v="0"/>
    <s v="USD"/>
    <n v="1415842193"/>
    <n v="1414110593"/>
    <b v="0"/>
    <n v="4"/>
    <b v="0"/>
    <s v="photography/nature"/>
    <n v="3.7600000000000001E-2"/>
    <n v="23.5"/>
    <x v="8"/>
    <d v="2014-10-24T00:29:53"/>
    <d v="2014-11-13T01:29:53"/>
    <x v="24"/>
  </r>
  <r>
    <x v="1"/>
    <x v="0"/>
    <s v="USD"/>
    <n v="1383789603"/>
    <n v="1381194003"/>
    <b v="0"/>
    <n v="1"/>
    <b v="0"/>
    <s v="publishing/art books"/>
    <n v="6.7000000000000002E-3"/>
    <n v="67"/>
    <x v="3"/>
    <d v="2013-10-08T01:00:03"/>
    <d v="2013-11-07T02:00:03"/>
    <x v="25"/>
  </r>
  <r>
    <x v="1"/>
    <x v="0"/>
    <s v="USD"/>
    <n v="1259715000"/>
    <n v="1253712916"/>
    <b v="0"/>
    <n v="0"/>
    <b v="0"/>
    <s v="publishing/art books"/>
    <n v="0"/>
    <n v="0"/>
    <x v="3"/>
    <d v="2009-09-23T13:35:16"/>
    <d v="2009-12-02T00:50:00"/>
    <x v="25"/>
  </r>
  <r>
    <x v="1"/>
    <x v="1"/>
    <s v="GBP"/>
    <n v="1394815751"/>
    <n v="1389635351"/>
    <b v="0"/>
    <n v="2"/>
    <b v="0"/>
    <s v="publishing/art books"/>
    <n v="1.4200000000000001E-2"/>
    <n v="42.5"/>
    <x v="3"/>
    <d v="2014-01-13T17:49:11"/>
    <d v="2014-03-14T16:49:11"/>
    <x v="25"/>
  </r>
  <r>
    <x v="1"/>
    <x v="0"/>
    <s v="USD"/>
    <n v="1432843500"/>
    <n v="1430124509"/>
    <b v="0"/>
    <n v="1"/>
    <b v="0"/>
    <s v="publishing/art books"/>
    <n v="1E-3"/>
    <n v="10"/>
    <x v="3"/>
    <d v="2015-04-27T08:48:29"/>
    <d v="2015-05-28T20:05:00"/>
    <x v="25"/>
  </r>
  <r>
    <x v="1"/>
    <x v="0"/>
    <s v="USD"/>
    <n v="1307554261"/>
    <n v="1304962261"/>
    <b v="0"/>
    <n v="1"/>
    <b v="0"/>
    <s v="publishing/art books"/>
    <n v="2.5000000000000001E-2"/>
    <n v="100"/>
    <x v="3"/>
    <d v="2011-05-09T17:31:01"/>
    <d v="2011-06-08T17:31:01"/>
    <x v="25"/>
  </r>
  <r>
    <x v="1"/>
    <x v="0"/>
    <s v="USD"/>
    <n v="1469656800"/>
    <n v="1467151204"/>
    <b v="0"/>
    <n v="59"/>
    <b v="0"/>
    <s v="publishing/art books"/>
    <n v="0.21249999999999999"/>
    <n v="108.05"/>
    <x v="3"/>
    <d v="2016-06-28T22:00:04"/>
    <d v="2016-07-27T22:00:00"/>
    <x v="25"/>
  </r>
  <r>
    <x v="1"/>
    <x v="0"/>
    <s v="USD"/>
    <n v="1392595200"/>
    <n v="1391293745"/>
    <b v="0"/>
    <n v="13"/>
    <b v="0"/>
    <s v="publishing/art books"/>
    <n v="4.1200000000000001E-2"/>
    <n v="26.92"/>
    <x v="3"/>
    <d v="2014-02-01T22:29:05"/>
    <d v="2014-02-17T00:00:00"/>
    <x v="25"/>
  </r>
  <r>
    <x v="1"/>
    <x v="0"/>
    <s v="USD"/>
    <n v="1419384585"/>
    <n v="1416360585"/>
    <b v="0"/>
    <n v="22"/>
    <b v="0"/>
    <s v="publishing/art books"/>
    <n v="0.13639999999999999"/>
    <n v="155"/>
    <x v="3"/>
    <d v="2014-11-19T01:29:45"/>
    <d v="2014-12-24T01:29:45"/>
    <x v="25"/>
  </r>
  <r>
    <x v="1"/>
    <x v="0"/>
    <s v="USD"/>
    <n v="1369498714"/>
    <n v="1366906714"/>
    <b v="0"/>
    <n v="0"/>
    <b v="0"/>
    <s v="publishing/art books"/>
    <n v="0"/>
    <n v="0"/>
    <x v="3"/>
    <d v="2013-04-25T16:18:34"/>
    <d v="2013-05-25T16:18:34"/>
    <x v="25"/>
  </r>
  <r>
    <x v="1"/>
    <x v="0"/>
    <s v="USD"/>
    <n v="1460140282"/>
    <n v="1457551882"/>
    <b v="0"/>
    <n v="52"/>
    <b v="0"/>
    <s v="publishing/art books"/>
    <n v="0.41399999999999998"/>
    <n v="47.77"/>
    <x v="3"/>
    <d v="2016-03-09T19:31:22"/>
    <d v="2016-04-08T18:31:22"/>
    <x v="25"/>
  </r>
  <r>
    <x v="1"/>
    <x v="1"/>
    <s v="GBP"/>
    <n v="1434738483"/>
    <n v="1432146483"/>
    <b v="0"/>
    <n v="4"/>
    <b v="0"/>
    <s v="publishing/art books"/>
    <n v="6.6E-3"/>
    <n v="20"/>
    <x v="3"/>
    <d v="2015-05-20T18:28:03"/>
    <d v="2015-06-19T18:28:03"/>
    <x v="25"/>
  </r>
  <r>
    <x v="1"/>
    <x v="1"/>
    <s v="GBP"/>
    <n v="1456703940"/>
    <n v="1454546859"/>
    <b v="0"/>
    <n v="3"/>
    <b v="0"/>
    <s v="publishing/art books"/>
    <n v="0.05"/>
    <n v="41.67"/>
    <x v="3"/>
    <d v="2016-02-04T00:47:39"/>
    <d v="2016-02-28T23:59:00"/>
    <x v="25"/>
  </r>
  <r>
    <x v="1"/>
    <x v="5"/>
    <s v="CAD"/>
    <n v="1491019140"/>
    <n v="1487548802"/>
    <b v="0"/>
    <n v="3"/>
    <b v="0"/>
    <s v="publishing/art books"/>
    <n v="2.4799999999999999E-2"/>
    <n v="74.33"/>
    <x v="3"/>
    <d v="2017-02-20T00:00:02"/>
    <d v="2017-04-01T03:59:00"/>
    <x v="25"/>
  </r>
  <r>
    <x v="1"/>
    <x v="0"/>
    <s v="USD"/>
    <n v="1424211329"/>
    <n v="1421187329"/>
    <b v="0"/>
    <n v="6"/>
    <b v="0"/>
    <s v="publishing/art books"/>
    <n v="5.0599999999999999E-2"/>
    <n v="84.33"/>
    <x v="3"/>
    <d v="2015-01-13T22:15:29"/>
    <d v="2015-02-17T22:15:29"/>
    <x v="25"/>
  </r>
  <r>
    <x v="1"/>
    <x v="0"/>
    <s v="USD"/>
    <n v="1404909296"/>
    <n v="1402317296"/>
    <b v="0"/>
    <n v="35"/>
    <b v="0"/>
    <s v="publishing/art books"/>
    <n v="0.2291"/>
    <n v="65.459999999999994"/>
    <x v="3"/>
    <d v="2014-06-09T12:34:56"/>
    <d v="2014-07-09T12:34:56"/>
    <x v="25"/>
  </r>
  <r>
    <x v="1"/>
    <x v="0"/>
    <s v="USD"/>
    <n v="1435698368"/>
    <n v="1431810368"/>
    <b v="0"/>
    <n v="10"/>
    <b v="0"/>
    <s v="publishing/art books"/>
    <n v="0.13"/>
    <n v="65"/>
    <x v="3"/>
    <d v="2015-05-16T21:06:08"/>
    <d v="2015-06-30T21:06:08"/>
    <x v="25"/>
  </r>
  <r>
    <x v="1"/>
    <x v="0"/>
    <s v="USD"/>
    <n v="1343161248"/>
    <n v="1337977248"/>
    <b v="0"/>
    <n v="2"/>
    <b v="0"/>
    <s v="publishing/art books"/>
    <n v="5.4999999999999997E-3"/>
    <n v="27.5"/>
    <x v="3"/>
    <d v="2012-05-25T20:20:48"/>
    <d v="2012-07-24T20:20:48"/>
    <x v="25"/>
  </r>
  <r>
    <x v="1"/>
    <x v="0"/>
    <s v="USD"/>
    <n v="1283392800"/>
    <n v="1281317691"/>
    <b v="0"/>
    <n v="4"/>
    <b v="0"/>
    <s v="publishing/art books"/>
    <n v="0.1081"/>
    <n v="51.25"/>
    <x v="3"/>
    <d v="2010-08-09T01:34:51"/>
    <d v="2010-09-02T02:00:00"/>
    <x v="25"/>
  </r>
  <r>
    <x v="1"/>
    <x v="0"/>
    <s v="USD"/>
    <n v="1377734091"/>
    <n v="1374882891"/>
    <b v="0"/>
    <n v="2"/>
    <b v="0"/>
    <s v="publishing/art books"/>
    <n v="8.3999999999999995E-3"/>
    <n v="14"/>
    <x v="3"/>
    <d v="2013-07-26T23:54:51"/>
    <d v="2013-08-28T23:54:51"/>
    <x v="25"/>
  </r>
  <r>
    <x v="1"/>
    <x v="0"/>
    <s v="USD"/>
    <n v="1337562726"/>
    <n v="1332378726"/>
    <b v="0"/>
    <n v="0"/>
    <b v="0"/>
    <s v="publishing/art books"/>
    <n v="0"/>
    <n v="0"/>
    <x v="3"/>
    <d v="2012-03-22T01:12:06"/>
    <d v="2012-05-21T01:12:06"/>
    <x v="25"/>
  </r>
  <r>
    <x v="2"/>
    <x v="1"/>
    <s v="GBP"/>
    <n v="1450521990"/>
    <n v="1447757190"/>
    <b v="0"/>
    <n v="1"/>
    <b v="0"/>
    <s v="photography/places"/>
    <n v="5.0000000000000001E-3"/>
    <n v="5"/>
    <x v="8"/>
    <d v="2015-11-17T10:46:30"/>
    <d v="2015-12-19T10:46:30"/>
    <x v="26"/>
  </r>
  <r>
    <x v="2"/>
    <x v="0"/>
    <s v="USD"/>
    <n v="1445894400"/>
    <n v="1440961053"/>
    <b v="0"/>
    <n v="3"/>
    <b v="0"/>
    <s v="photography/places"/>
    <n v="9.2999999999999999E-2"/>
    <n v="31"/>
    <x v="8"/>
    <d v="2015-08-30T18:57:33"/>
    <d v="2015-10-26T21:20:00"/>
    <x v="26"/>
  </r>
  <r>
    <x v="2"/>
    <x v="1"/>
    <s v="GBP"/>
    <n v="1411681391"/>
    <n v="1409089391"/>
    <b v="0"/>
    <n v="1"/>
    <b v="0"/>
    <s v="photography/places"/>
    <n v="8.0000000000000004E-4"/>
    <n v="15"/>
    <x v="8"/>
    <d v="2014-08-26T21:43:11"/>
    <d v="2014-09-25T21:43:11"/>
    <x v="26"/>
  </r>
  <r>
    <x v="2"/>
    <x v="0"/>
    <s v="USD"/>
    <n v="1401464101"/>
    <n v="1400600101"/>
    <b v="0"/>
    <n v="0"/>
    <b v="0"/>
    <s v="photography/places"/>
    <n v="0"/>
    <n v="0"/>
    <x v="8"/>
    <d v="2014-05-20T15:35:01"/>
    <d v="2014-05-30T15:35:01"/>
    <x v="26"/>
  </r>
  <r>
    <x v="2"/>
    <x v="5"/>
    <s v="CAD"/>
    <n v="1482663600"/>
    <n v="1480800568"/>
    <b v="0"/>
    <n v="12"/>
    <b v="0"/>
    <s v="photography/places"/>
    <n v="0.79"/>
    <n v="131.66999999999999"/>
    <x v="8"/>
    <d v="2016-12-03T21:29:28"/>
    <d v="2016-12-25T11:00:00"/>
    <x v="26"/>
  </r>
  <r>
    <x v="2"/>
    <x v="0"/>
    <s v="USD"/>
    <n v="1428197422"/>
    <n v="1425609022"/>
    <b v="0"/>
    <n v="0"/>
    <b v="0"/>
    <s v="photography/places"/>
    <n v="0"/>
    <n v="0"/>
    <x v="8"/>
    <d v="2015-03-06T02:30:22"/>
    <d v="2015-04-05T01:30:22"/>
    <x v="26"/>
  </r>
  <r>
    <x v="2"/>
    <x v="0"/>
    <s v="USD"/>
    <n v="1418510965"/>
    <n v="1415918965"/>
    <b v="0"/>
    <n v="1"/>
    <b v="0"/>
    <s v="photography/places"/>
    <n v="1E-4"/>
    <n v="1"/>
    <x v="8"/>
    <d v="2014-11-13T22:49:25"/>
    <d v="2014-12-13T22:49:25"/>
    <x v="26"/>
  </r>
  <r>
    <x v="2"/>
    <x v="0"/>
    <s v="USD"/>
    <n v="1422735120"/>
    <n v="1420091999"/>
    <b v="0"/>
    <n v="0"/>
    <b v="0"/>
    <s v="photography/places"/>
    <n v="0"/>
    <n v="0"/>
    <x v="8"/>
    <d v="2015-01-01T05:59:59"/>
    <d v="2015-01-31T20:12:00"/>
    <x v="26"/>
  </r>
  <r>
    <x v="2"/>
    <x v="0"/>
    <s v="USD"/>
    <n v="1444433886"/>
    <n v="1441841886"/>
    <b v="0"/>
    <n v="0"/>
    <b v="0"/>
    <s v="photography/places"/>
    <n v="0"/>
    <n v="0"/>
    <x v="8"/>
    <d v="2015-09-09T23:38:06"/>
    <d v="2015-10-09T23:38:06"/>
    <x v="26"/>
  </r>
  <r>
    <x v="2"/>
    <x v="13"/>
    <s v="EUR"/>
    <n v="1443040464"/>
    <n v="1440448464"/>
    <b v="0"/>
    <n v="2"/>
    <b v="0"/>
    <s v="photography/places"/>
    <n v="1.7000000000000001E-2"/>
    <n v="510"/>
    <x v="8"/>
    <d v="2015-08-24T20:34:24"/>
    <d v="2015-09-23T20:34:24"/>
    <x v="26"/>
  </r>
  <r>
    <x v="2"/>
    <x v="1"/>
    <s v="GBP"/>
    <n v="1459700741"/>
    <n v="1457112341"/>
    <b v="0"/>
    <n v="92"/>
    <b v="0"/>
    <s v="photography/places"/>
    <n v="0.2923"/>
    <n v="44.48"/>
    <x v="8"/>
    <d v="2016-03-04T17:25:41"/>
    <d v="2016-04-03T16:25:41"/>
    <x v="26"/>
  </r>
  <r>
    <x v="2"/>
    <x v="0"/>
    <s v="USD"/>
    <n v="1427503485"/>
    <n v="1423619085"/>
    <b v="0"/>
    <n v="0"/>
    <b v="0"/>
    <s v="photography/places"/>
    <n v="0"/>
    <n v="0"/>
    <x v="8"/>
    <d v="2015-02-11T01:44:45"/>
    <d v="2015-03-28T00:44:45"/>
    <x v="26"/>
  </r>
  <r>
    <x v="2"/>
    <x v="0"/>
    <s v="USD"/>
    <n v="1425154655"/>
    <n v="1422562655"/>
    <b v="0"/>
    <n v="3"/>
    <b v="0"/>
    <s v="photography/places"/>
    <n v="1E-4"/>
    <n v="1"/>
    <x v="8"/>
    <d v="2015-01-29T20:17:35"/>
    <d v="2015-02-28T20:17:35"/>
    <x v="26"/>
  </r>
  <r>
    <x v="2"/>
    <x v="0"/>
    <s v="USD"/>
    <n v="1463329260"/>
    <n v="1458147982"/>
    <b v="0"/>
    <n v="10"/>
    <b v="0"/>
    <s v="photography/places"/>
    <n v="0.20499999999999999"/>
    <n v="20.5"/>
    <x v="8"/>
    <d v="2016-03-16T17:06:22"/>
    <d v="2016-05-15T16:21:00"/>
    <x v="26"/>
  </r>
  <r>
    <x v="2"/>
    <x v="0"/>
    <s v="USD"/>
    <n v="1403122380"/>
    <n v="1400634728"/>
    <b v="0"/>
    <n v="7"/>
    <b v="0"/>
    <s v="photography/places"/>
    <n v="2.8E-3"/>
    <n v="40"/>
    <x v="8"/>
    <d v="2014-05-21T01:12:08"/>
    <d v="2014-06-18T20:13:00"/>
    <x v="26"/>
  </r>
  <r>
    <x v="2"/>
    <x v="1"/>
    <s v="GBP"/>
    <n v="1418469569"/>
    <n v="1414577969"/>
    <b v="0"/>
    <n v="3"/>
    <b v="0"/>
    <s v="photography/places"/>
    <n v="2.3099999999999999E-2"/>
    <n v="25"/>
    <x v="8"/>
    <d v="2014-10-29T10:19:29"/>
    <d v="2014-12-13T11:19:29"/>
    <x v="26"/>
  </r>
  <r>
    <x v="2"/>
    <x v="0"/>
    <s v="USD"/>
    <n v="1474360197"/>
    <n v="1471768197"/>
    <b v="0"/>
    <n v="0"/>
    <b v="0"/>
    <s v="photography/places"/>
    <n v="0"/>
    <n v="0"/>
    <x v="8"/>
    <d v="2016-08-21T08:29:57"/>
    <d v="2016-09-20T08:29:57"/>
    <x v="26"/>
  </r>
  <r>
    <x v="2"/>
    <x v="0"/>
    <s v="USD"/>
    <n v="1437926458"/>
    <n v="1432742458"/>
    <b v="0"/>
    <n v="1"/>
    <b v="0"/>
    <s v="photography/places"/>
    <n v="1.2999999999999999E-3"/>
    <n v="1"/>
    <x v="8"/>
    <d v="2015-05-27T16:00:58"/>
    <d v="2015-07-26T16:00:58"/>
    <x v="26"/>
  </r>
  <r>
    <x v="2"/>
    <x v="1"/>
    <s v="GBP"/>
    <n v="1460116576"/>
    <n v="1457528176"/>
    <b v="0"/>
    <n v="0"/>
    <b v="0"/>
    <s v="photography/places"/>
    <n v="0"/>
    <n v="0"/>
    <x v="8"/>
    <d v="2016-03-09T12:56:16"/>
    <d v="2016-04-08T11:56:16"/>
    <x v="26"/>
  </r>
  <r>
    <x v="2"/>
    <x v="0"/>
    <s v="USD"/>
    <n v="1405401060"/>
    <n v="1401585752"/>
    <b v="0"/>
    <n v="9"/>
    <b v="0"/>
    <s v="photography/places"/>
    <n v="7.3400000000000007E-2"/>
    <n v="40.78"/>
    <x v="8"/>
    <d v="2014-06-01T01:22:32"/>
    <d v="2014-07-15T05:11:00"/>
    <x v="26"/>
  </r>
  <r>
    <x v="0"/>
    <x v="0"/>
    <s v="USD"/>
    <n v="1304561633"/>
    <n v="1301969633"/>
    <b v="0"/>
    <n v="56"/>
    <b v="1"/>
    <s v="music/rock"/>
    <n v="1.0825"/>
    <n v="48.33"/>
    <x v="4"/>
    <d v="2011-04-05T02:13:53"/>
    <d v="2011-05-05T02:13:53"/>
    <x v="11"/>
  </r>
  <r>
    <x v="0"/>
    <x v="0"/>
    <s v="USD"/>
    <n v="1318633200"/>
    <n v="1314947317"/>
    <b v="0"/>
    <n v="32"/>
    <b v="1"/>
    <s v="music/rock"/>
    <n v="1.0017"/>
    <n v="46.95"/>
    <x v="4"/>
    <d v="2011-09-02T07:08:37"/>
    <d v="2011-10-14T23:00:00"/>
    <x v="11"/>
  </r>
  <r>
    <x v="0"/>
    <x v="0"/>
    <s v="USD"/>
    <n v="1327723459"/>
    <n v="1322539459"/>
    <b v="0"/>
    <n v="30"/>
    <b v="1"/>
    <s v="music/rock"/>
    <n v="1.0003"/>
    <n v="66.69"/>
    <x v="4"/>
    <d v="2011-11-29T04:04:19"/>
    <d v="2012-01-28T04:04:19"/>
    <x v="11"/>
  </r>
  <r>
    <x v="0"/>
    <x v="0"/>
    <s v="USD"/>
    <n v="1332011835"/>
    <n v="1328559435"/>
    <b v="0"/>
    <n v="70"/>
    <b v="1"/>
    <s v="music/rock"/>
    <n v="1.2211000000000001"/>
    <n v="48.84"/>
    <x v="4"/>
    <d v="2012-02-06T20:17:15"/>
    <d v="2012-03-17T19:17:15"/>
    <x v="11"/>
  </r>
  <r>
    <x v="0"/>
    <x v="0"/>
    <s v="USD"/>
    <n v="1312182000"/>
    <n v="1311380313"/>
    <b v="0"/>
    <n v="44"/>
    <b v="1"/>
    <s v="music/rock"/>
    <n v="1.0068999999999999"/>
    <n v="137.31"/>
    <x v="4"/>
    <d v="2011-07-23T00:18:33"/>
    <d v="2011-08-01T07:00:00"/>
    <x v="11"/>
  </r>
  <r>
    <x v="0"/>
    <x v="0"/>
    <s v="USD"/>
    <n v="1300930838"/>
    <n v="1293158438"/>
    <b v="0"/>
    <n v="92"/>
    <b v="1"/>
    <s v="music/rock"/>
    <n v="1.01"/>
    <n v="87.83"/>
    <x v="4"/>
    <d v="2010-12-24T02:40:38"/>
    <d v="2011-03-24T01:40:38"/>
    <x v="11"/>
  </r>
  <r>
    <x v="0"/>
    <x v="0"/>
    <s v="USD"/>
    <n v="1339701851"/>
    <n v="1337887451"/>
    <b v="0"/>
    <n v="205"/>
    <b v="1"/>
    <s v="music/rock"/>
    <n v="1.4511000000000001"/>
    <n v="70.790000000000006"/>
    <x v="4"/>
    <d v="2012-05-24T19:24:11"/>
    <d v="2012-06-14T19:24:11"/>
    <x v="11"/>
  </r>
  <r>
    <x v="0"/>
    <x v="0"/>
    <s v="USD"/>
    <n v="1388553960"/>
    <n v="1385754986"/>
    <b v="0"/>
    <n v="23"/>
    <b v="1"/>
    <s v="music/rock"/>
    <n v="1.0125"/>
    <n v="52.83"/>
    <x v="4"/>
    <d v="2013-11-29T19:56:26"/>
    <d v="2014-01-01T05:26:00"/>
    <x v="11"/>
  </r>
  <r>
    <x v="0"/>
    <x v="0"/>
    <s v="USD"/>
    <n v="1320220800"/>
    <n v="1315612909"/>
    <b v="0"/>
    <n v="4"/>
    <b v="1"/>
    <s v="music/rock"/>
    <n v="1.1833"/>
    <n v="443.75"/>
    <x v="4"/>
    <d v="2011-09-10T00:01:49"/>
    <d v="2011-11-02T08:00:00"/>
    <x v="11"/>
  </r>
  <r>
    <x v="0"/>
    <x v="0"/>
    <s v="USD"/>
    <n v="1355609510"/>
    <n v="1353017510"/>
    <b v="0"/>
    <n v="112"/>
    <b v="1"/>
    <s v="music/rock"/>
    <n v="2.7185000000000001"/>
    <n v="48.54"/>
    <x v="4"/>
    <d v="2012-11-15T22:11:50"/>
    <d v="2012-12-15T22:11:50"/>
    <x v="11"/>
  </r>
  <r>
    <x v="0"/>
    <x v="0"/>
    <s v="USD"/>
    <n v="1370390432"/>
    <n v="1368576032"/>
    <b v="0"/>
    <n v="27"/>
    <b v="1"/>
    <s v="music/rock"/>
    <n v="1.2513000000000001"/>
    <n v="37.07"/>
    <x v="4"/>
    <d v="2013-05-15T00:00:32"/>
    <d v="2013-06-05T00:00:32"/>
    <x v="11"/>
  </r>
  <r>
    <x v="0"/>
    <x v="0"/>
    <s v="USD"/>
    <n v="1357160384"/>
    <n v="1354568384"/>
    <b v="0"/>
    <n v="11"/>
    <b v="1"/>
    <s v="music/rock"/>
    <n v="1.1000000000000001"/>
    <n v="50"/>
    <x v="4"/>
    <d v="2012-12-03T20:59:44"/>
    <d v="2013-01-02T20:59:44"/>
    <x v="11"/>
  </r>
  <r>
    <x v="0"/>
    <x v="0"/>
    <s v="USD"/>
    <n v="1342921202"/>
    <n v="1340329202"/>
    <b v="0"/>
    <n v="26"/>
    <b v="1"/>
    <s v="music/rock"/>
    <n v="1.0149999999999999"/>
    <n v="39.04"/>
    <x v="4"/>
    <d v="2012-06-22T01:40:02"/>
    <d v="2012-07-22T01:40:02"/>
    <x v="11"/>
  </r>
  <r>
    <x v="0"/>
    <x v="0"/>
    <s v="USD"/>
    <n v="1407085200"/>
    <n v="1401924769"/>
    <b v="0"/>
    <n v="77"/>
    <b v="1"/>
    <s v="music/rock"/>
    <n v="1.0269999999999999"/>
    <n v="66.69"/>
    <x v="4"/>
    <d v="2014-06-04T23:32:49"/>
    <d v="2014-08-03T17:00:00"/>
    <x v="11"/>
  </r>
  <r>
    <x v="0"/>
    <x v="0"/>
    <s v="USD"/>
    <n v="1323742396"/>
    <n v="1319850796"/>
    <b v="0"/>
    <n v="136"/>
    <b v="1"/>
    <s v="music/rock"/>
    <n v="1.1413"/>
    <n v="67.13"/>
    <x v="4"/>
    <d v="2011-10-29T01:13:16"/>
    <d v="2011-12-13T02:13:16"/>
    <x v="11"/>
  </r>
  <r>
    <x v="0"/>
    <x v="0"/>
    <s v="USD"/>
    <n v="1353621600"/>
    <n v="1350061821"/>
    <b v="0"/>
    <n v="157"/>
    <b v="1"/>
    <s v="music/rock"/>
    <n v="1.042"/>
    <n v="66.37"/>
    <x v="4"/>
    <d v="2012-10-12T17:10:21"/>
    <d v="2012-11-22T22:00:00"/>
    <x v="11"/>
  </r>
  <r>
    <x v="0"/>
    <x v="0"/>
    <s v="USD"/>
    <n v="1383332400"/>
    <n v="1380470188"/>
    <b v="0"/>
    <n v="158"/>
    <b v="1"/>
    <s v="music/rock"/>
    <n v="1.4585999999999999"/>
    <n v="64.62"/>
    <x v="4"/>
    <d v="2013-09-29T15:56:28"/>
    <d v="2013-11-01T19:00:00"/>
    <x v="11"/>
  </r>
  <r>
    <x v="0"/>
    <x v="0"/>
    <s v="USD"/>
    <n v="1362757335"/>
    <n v="1359301335"/>
    <b v="0"/>
    <n v="27"/>
    <b v="1"/>
    <s v="music/rock"/>
    <n v="1.0507"/>
    <n v="58.37"/>
    <x v="4"/>
    <d v="2013-01-27T15:42:15"/>
    <d v="2013-03-08T15:42:15"/>
    <x v="11"/>
  </r>
  <r>
    <x v="0"/>
    <x v="0"/>
    <s v="USD"/>
    <n v="1410755286"/>
    <n v="1408940886"/>
    <b v="0"/>
    <n v="23"/>
    <b v="1"/>
    <s v="music/rock"/>
    <n v="1.3332999999999999"/>
    <n v="86.96"/>
    <x v="4"/>
    <d v="2014-08-25T04:28:06"/>
    <d v="2014-09-15T04:28:06"/>
    <x v="11"/>
  </r>
  <r>
    <x v="0"/>
    <x v="0"/>
    <s v="USD"/>
    <n v="1361606940"/>
    <n v="1361002140"/>
    <b v="0"/>
    <n v="17"/>
    <b v="1"/>
    <s v="music/rock"/>
    <n v="1.1299999999999999"/>
    <n v="66.47"/>
    <x v="4"/>
    <d v="2013-02-16T08:09:00"/>
    <d v="2013-02-23T08:09:00"/>
    <x v="11"/>
  </r>
  <r>
    <x v="0"/>
    <x v="0"/>
    <s v="USD"/>
    <n v="1338177540"/>
    <n v="1333550015"/>
    <b v="0"/>
    <n v="37"/>
    <b v="1"/>
    <s v="music/rock"/>
    <n v="1.212"/>
    <n v="163.78"/>
    <x v="4"/>
    <d v="2012-04-04T14:33:35"/>
    <d v="2012-05-28T03:59:00"/>
    <x v="11"/>
  </r>
  <r>
    <x v="0"/>
    <x v="0"/>
    <s v="USD"/>
    <n v="1418803140"/>
    <n v="1415343874"/>
    <b v="0"/>
    <n v="65"/>
    <b v="1"/>
    <s v="music/rock"/>
    <n v="1.0172000000000001"/>
    <n v="107.98"/>
    <x v="4"/>
    <d v="2014-11-07T07:04:34"/>
    <d v="2014-12-17T07:59:00"/>
    <x v="11"/>
  </r>
  <r>
    <x v="0"/>
    <x v="1"/>
    <s v="GBP"/>
    <n v="1377621089"/>
    <n v="1372437089"/>
    <b v="0"/>
    <n v="18"/>
    <b v="1"/>
    <s v="music/rock"/>
    <n v="1.0106999999999999"/>
    <n v="42.11"/>
    <x v="4"/>
    <d v="2013-06-28T16:31:29"/>
    <d v="2013-08-27T16:31:29"/>
    <x v="11"/>
  </r>
  <r>
    <x v="0"/>
    <x v="0"/>
    <s v="USD"/>
    <n v="1357721335"/>
    <n v="1354265335"/>
    <b v="0"/>
    <n v="25"/>
    <b v="1"/>
    <s v="music/rock"/>
    <n v="1.18"/>
    <n v="47.2"/>
    <x v="4"/>
    <d v="2012-11-30T08:48:55"/>
    <d v="2013-01-09T08:48:55"/>
    <x v="11"/>
  </r>
  <r>
    <x v="0"/>
    <x v="0"/>
    <s v="USD"/>
    <n v="1347382053"/>
    <n v="1344962853"/>
    <b v="0"/>
    <n v="104"/>
    <b v="1"/>
    <s v="music/rock"/>
    <n v="1.5532999999999999"/>
    <n v="112.02"/>
    <x v="4"/>
    <d v="2012-08-14T16:47:33"/>
    <d v="2012-09-11T16:47:33"/>
    <x v="11"/>
  </r>
  <r>
    <x v="0"/>
    <x v="0"/>
    <s v="USD"/>
    <n v="1385932867"/>
    <n v="1383337267"/>
    <b v="0"/>
    <n v="108"/>
    <b v="1"/>
    <s v="music/rock"/>
    <n v="1.0119"/>
    <n v="74.95"/>
    <x v="4"/>
    <d v="2013-11-01T20:21:07"/>
    <d v="2013-12-01T21:21:07"/>
    <x v="11"/>
  </r>
  <r>
    <x v="0"/>
    <x v="0"/>
    <s v="USD"/>
    <n v="1353905940"/>
    <n v="1351011489"/>
    <b v="0"/>
    <n v="38"/>
    <b v="1"/>
    <s v="music/rock"/>
    <n v="1.17"/>
    <n v="61.58"/>
    <x v="4"/>
    <d v="2012-10-23T16:58:09"/>
    <d v="2012-11-26T04:59:00"/>
    <x v="11"/>
  </r>
  <r>
    <x v="0"/>
    <x v="0"/>
    <s v="USD"/>
    <n v="1403026882"/>
    <n v="1400175682"/>
    <b v="0"/>
    <n v="88"/>
    <b v="1"/>
    <s v="music/rock"/>
    <n v="1.0093000000000001"/>
    <n v="45.88"/>
    <x v="4"/>
    <d v="2014-05-15T17:41:22"/>
    <d v="2014-06-17T17:41:22"/>
    <x v="11"/>
  </r>
  <r>
    <x v="0"/>
    <x v="0"/>
    <s v="USD"/>
    <n v="1392929333"/>
    <n v="1389041333"/>
    <b v="0"/>
    <n v="82"/>
    <b v="1"/>
    <s v="music/rock"/>
    <n v="1.0367"/>
    <n v="75.849999999999994"/>
    <x v="4"/>
    <d v="2014-01-06T20:48:53"/>
    <d v="2014-02-20T20:48:53"/>
    <x v="11"/>
  </r>
  <r>
    <x v="0"/>
    <x v="0"/>
    <s v="USD"/>
    <n v="1330671540"/>
    <n v="1328040375"/>
    <b v="0"/>
    <n v="126"/>
    <b v="1"/>
    <s v="music/rock"/>
    <n v="2.6524999999999999"/>
    <n v="84.21"/>
    <x v="4"/>
    <d v="2012-01-31T20:06:15"/>
    <d v="2012-03-02T06:59:00"/>
    <x v="11"/>
  </r>
  <r>
    <x v="0"/>
    <x v="0"/>
    <s v="USD"/>
    <n v="1350074261"/>
    <n v="1347482261"/>
    <b v="0"/>
    <n v="133"/>
    <b v="1"/>
    <s v="music/rock"/>
    <n v="1.5590999999999999"/>
    <n v="117.23"/>
    <x v="4"/>
    <d v="2012-09-12T20:37:41"/>
    <d v="2012-10-12T20:37:41"/>
    <x v="11"/>
  </r>
  <r>
    <x v="0"/>
    <x v="0"/>
    <s v="USD"/>
    <n v="1316851854"/>
    <n v="1311667854"/>
    <b v="0"/>
    <n v="47"/>
    <b v="1"/>
    <s v="music/rock"/>
    <n v="1.0163"/>
    <n v="86.49"/>
    <x v="4"/>
    <d v="2011-07-26T08:10:54"/>
    <d v="2011-09-24T08:10:54"/>
    <x v="11"/>
  </r>
  <r>
    <x v="0"/>
    <x v="0"/>
    <s v="USD"/>
    <n v="1326690000"/>
    <n v="1324329156"/>
    <b v="0"/>
    <n v="58"/>
    <b v="1"/>
    <s v="music/rock"/>
    <n v="1"/>
    <n v="172.41"/>
    <x v="4"/>
    <d v="2011-12-19T21:12:36"/>
    <d v="2012-01-16T05:00:00"/>
    <x v="11"/>
  </r>
  <r>
    <x v="0"/>
    <x v="0"/>
    <s v="USD"/>
    <n v="1306994340"/>
    <n v="1303706001"/>
    <b v="0"/>
    <n v="32"/>
    <b v="1"/>
    <s v="music/rock"/>
    <n v="1.0049999999999999"/>
    <n v="62.81"/>
    <x v="4"/>
    <d v="2011-04-25T04:33:21"/>
    <d v="2011-06-02T05:59:00"/>
    <x v="11"/>
  </r>
  <r>
    <x v="0"/>
    <x v="0"/>
    <s v="USD"/>
    <n v="1468270261"/>
    <n v="1463086261"/>
    <b v="0"/>
    <n v="37"/>
    <b v="1"/>
    <s v="music/rock"/>
    <n v="1.2529999999999999"/>
    <n v="67.73"/>
    <x v="4"/>
    <d v="2016-05-12T20:51:01"/>
    <d v="2016-07-11T20:51:01"/>
    <x v="11"/>
  </r>
  <r>
    <x v="0"/>
    <x v="0"/>
    <s v="USD"/>
    <n v="1307851200"/>
    <n v="1304129088"/>
    <b v="0"/>
    <n v="87"/>
    <b v="1"/>
    <s v="music/rock"/>
    <n v="1.0356000000000001"/>
    <n v="53.56"/>
    <x v="4"/>
    <d v="2011-04-30T02:04:48"/>
    <d v="2011-06-12T04:00:00"/>
    <x v="11"/>
  </r>
  <r>
    <x v="0"/>
    <x v="0"/>
    <s v="USD"/>
    <n v="1262302740"/>
    <n v="1257444140"/>
    <b v="0"/>
    <n v="15"/>
    <b v="1"/>
    <s v="music/rock"/>
    <n v="1.038"/>
    <n v="34.6"/>
    <x v="4"/>
    <d v="2009-11-05T18:02:20"/>
    <d v="2009-12-31T23:39:00"/>
    <x v="11"/>
  </r>
  <r>
    <x v="0"/>
    <x v="0"/>
    <s v="USD"/>
    <n v="1362086700"/>
    <n v="1358180968"/>
    <b v="0"/>
    <n v="27"/>
    <b v="1"/>
    <s v="music/rock"/>
    <n v="1.05"/>
    <n v="38.89"/>
    <x v="4"/>
    <d v="2013-01-14T16:29:28"/>
    <d v="2013-02-28T21:25:00"/>
    <x v="11"/>
  </r>
  <r>
    <x v="0"/>
    <x v="0"/>
    <s v="USD"/>
    <n v="1330789165"/>
    <n v="1328197165"/>
    <b v="0"/>
    <n v="19"/>
    <b v="1"/>
    <s v="music/rock"/>
    <n v="1"/>
    <n v="94.74"/>
    <x v="4"/>
    <d v="2012-02-02T15:39:25"/>
    <d v="2012-03-03T15:39:25"/>
    <x v="11"/>
  </r>
  <r>
    <x v="0"/>
    <x v="0"/>
    <s v="USD"/>
    <n v="1280800740"/>
    <n v="1279603955"/>
    <b v="0"/>
    <n v="17"/>
    <b v="1"/>
    <s v="music/rock"/>
    <n v="1.6986000000000001"/>
    <n v="39.97"/>
    <x v="4"/>
    <d v="2010-07-20T05:32:35"/>
    <d v="2010-08-03T01:59:00"/>
    <x v="11"/>
  </r>
  <r>
    <x v="0"/>
    <x v="0"/>
    <s v="USD"/>
    <n v="1418998744"/>
    <n v="1416406744"/>
    <b v="0"/>
    <n v="26"/>
    <b v="1"/>
    <s v="music/pop"/>
    <n v="1.014"/>
    <n v="97.5"/>
    <x v="4"/>
    <d v="2014-11-19T14:19:04"/>
    <d v="2014-12-19T14:19:04"/>
    <x v="27"/>
  </r>
  <r>
    <x v="0"/>
    <x v="0"/>
    <s v="USD"/>
    <n v="1308011727"/>
    <n v="1306283727"/>
    <b v="0"/>
    <n v="28"/>
    <b v="1"/>
    <s v="music/pop"/>
    <n v="1"/>
    <n v="42.86"/>
    <x v="4"/>
    <d v="2011-05-25T00:35:27"/>
    <d v="2011-06-14T00:35:27"/>
    <x v="27"/>
  </r>
  <r>
    <x v="0"/>
    <x v="0"/>
    <s v="USD"/>
    <n v="1348516012"/>
    <n v="1345924012"/>
    <b v="0"/>
    <n v="37"/>
    <b v="1"/>
    <s v="music/pop"/>
    <n v="1.2470000000000001"/>
    <n v="168.51"/>
    <x v="4"/>
    <d v="2012-08-25T19:46:52"/>
    <d v="2012-09-24T19:46:52"/>
    <x v="27"/>
  </r>
  <r>
    <x v="0"/>
    <x v="0"/>
    <s v="USD"/>
    <n v="1353551160"/>
    <n v="1348363560"/>
    <b v="0"/>
    <n v="128"/>
    <b v="1"/>
    <s v="music/pop"/>
    <n v="1.095"/>
    <n v="85.55"/>
    <x v="4"/>
    <d v="2012-09-23T01:26:00"/>
    <d v="2012-11-22T02:26:00"/>
    <x v="27"/>
  </r>
  <r>
    <x v="0"/>
    <x v="0"/>
    <s v="USD"/>
    <n v="1379515740"/>
    <n v="1378306140"/>
    <b v="0"/>
    <n v="10"/>
    <b v="1"/>
    <s v="music/pop"/>
    <n v="1.1080000000000001"/>
    <n v="554"/>
    <x v="4"/>
    <d v="2013-09-04T14:49:00"/>
    <d v="2013-09-18T14:49:00"/>
    <x v="27"/>
  </r>
  <r>
    <x v="0"/>
    <x v="1"/>
    <s v="GBP"/>
    <n v="1408039860"/>
    <n v="1405248503"/>
    <b v="0"/>
    <n v="83"/>
    <b v="1"/>
    <s v="music/pop"/>
    <n v="1.1020000000000001"/>
    <n v="26.55"/>
    <x v="4"/>
    <d v="2014-07-13T10:48:23"/>
    <d v="2014-08-14T18:11:00"/>
    <x v="27"/>
  </r>
  <r>
    <x v="0"/>
    <x v="0"/>
    <s v="USD"/>
    <n v="1339235377"/>
    <n v="1336643377"/>
    <b v="0"/>
    <n v="46"/>
    <b v="1"/>
    <s v="music/pop"/>
    <n v="1.0471999999999999"/>
    <n v="113.83"/>
    <x v="4"/>
    <d v="2012-05-10T09:49:37"/>
    <d v="2012-06-09T09:49:37"/>
    <x v="27"/>
  </r>
  <r>
    <x v="0"/>
    <x v="0"/>
    <s v="USD"/>
    <n v="1300636482"/>
    <n v="1298048082"/>
    <b v="0"/>
    <n v="90"/>
    <b v="1"/>
    <s v="music/pop"/>
    <n v="1.2525999999999999"/>
    <n v="32.01"/>
    <x v="4"/>
    <d v="2011-02-18T16:54:42"/>
    <d v="2011-03-20T15:54:42"/>
    <x v="27"/>
  </r>
  <r>
    <x v="0"/>
    <x v="0"/>
    <s v="USD"/>
    <n v="1400862355"/>
    <n v="1396974355"/>
    <b v="0"/>
    <n v="81"/>
    <b v="1"/>
    <s v="music/pop"/>
    <n v="1.0059"/>
    <n v="47.19"/>
    <x v="4"/>
    <d v="2014-04-08T16:25:55"/>
    <d v="2014-05-23T16:25:55"/>
    <x v="27"/>
  </r>
  <r>
    <x v="0"/>
    <x v="0"/>
    <s v="USD"/>
    <n v="1381314437"/>
    <n v="1378722437"/>
    <b v="0"/>
    <n v="32"/>
    <b v="1"/>
    <s v="music/pop"/>
    <n v="1.4155"/>
    <n v="88.47"/>
    <x v="4"/>
    <d v="2013-09-09T10:27:17"/>
    <d v="2013-10-09T10:27:17"/>
    <x v="27"/>
  </r>
  <r>
    <x v="0"/>
    <x v="0"/>
    <s v="USD"/>
    <n v="1303801140"/>
    <n v="1300916220"/>
    <b v="0"/>
    <n v="20"/>
    <b v="1"/>
    <s v="music/pop"/>
    <n v="1.0075000000000001"/>
    <n v="100.75"/>
    <x v="4"/>
    <d v="2011-03-23T21:37:00"/>
    <d v="2011-04-26T06:59:00"/>
    <x v="27"/>
  </r>
  <r>
    <x v="0"/>
    <x v="0"/>
    <s v="USD"/>
    <n v="1385297393"/>
    <n v="1382701793"/>
    <b v="0"/>
    <n v="70"/>
    <b v="1"/>
    <s v="music/pop"/>
    <n v="1.0066999999999999"/>
    <n v="64.709999999999994"/>
    <x v="4"/>
    <d v="2013-10-25T11:49:53"/>
    <d v="2013-11-24T12:49:53"/>
    <x v="27"/>
  </r>
  <r>
    <x v="0"/>
    <x v="0"/>
    <s v="USD"/>
    <n v="1303675296"/>
    <n v="1300996896"/>
    <b v="0"/>
    <n v="168"/>
    <b v="1"/>
    <s v="music/pop"/>
    <n v="1.7423"/>
    <n v="51.85"/>
    <x v="4"/>
    <d v="2011-03-24T20:01:36"/>
    <d v="2011-04-24T20:01:36"/>
    <x v="27"/>
  </r>
  <r>
    <x v="0"/>
    <x v="0"/>
    <s v="USD"/>
    <n v="1334784160"/>
    <n v="1332192160"/>
    <b v="0"/>
    <n v="34"/>
    <b v="1"/>
    <s v="music/pop"/>
    <n v="1.1991000000000001"/>
    <n v="38.79"/>
    <x v="4"/>
    <d v="2012-03-19T21:22:40"/>
    <d v="2012-04-18T21:22:40"/>
    <x v="27"/>
  </r>
  <r>
    <x v="0"/>
    <x v="0"/>
    <s v="USD"/>
    <n v="1333648820"/>
    <n v="1331060420"/>
    <b v="0"/>
    <n v="48"/>
    <b v="1"/>
    <s v="music/pop"/>
    <n v="1.4287000000000001"/>
    <n v="44.65"/>
    <x v="4"/>
    <d v="2012-03-06T19:00:20"/>
    <d v="2012-04-05T18:00:20"/>
    <x v="27"/>
  </r>
  <r>
    <x v="0"/>
    <x v="0"/>
    <s v="USD"/>
    <n v="1355437052"/>
    <n v="1352845052"/>
    <b v="0"/>
    <n v="48"/>
    <b v="1"/>
    <s v="music/pop"/>
    <n v="1.0033000000000001"/>
    <n v="156.77000000000001"/>
    <x v="4"/>
    <d v="2012-11-13T22:17:32"/>
    <d v="2012-12-13T22:17:32"/>
    <x v="27"/>
  </r>
  <r>
    <x v="0"/>
    <x v="0"/>
    <s v="USD"/>
    <n v="1337885168"/>
    <n v="1335293168"/>
    <b v="0"/>
    <n v="221"/>
    <b v="1"/>
    <s v="music/pop"/>
    <n v="1.0492999999999999"/>
    <n v="118.7"/>
    <x v="4"/>
    <d v="2012-04-24T18:46:08"/>
    <d v="2012-05-24T18:46:08"/>
    <x v="27"/>
  </r>
  <r>
    <x v="0"/>
    <x v="0"/>
    <s v="USD"/>
    <n v="1355840400"/>
    <n v="1352524767"/>
    <b v="0"/>
    <n v="107"/>
    <b v="1"/>
    <s v="music/pop"/>
    <n v="1.3223"/>
    <n v="74.150000000000006"/>
    <x v="4"/>
    <d v="2012-11-10T05:19:27"/>
    <d v="2012-12-18T14:20:00"/>
    <x v="27"/>
  </r>
  <r>
    <x v="0"/>
    <x v="1"/>
    <s v="GBP"/>
    <n v="1387281600"/>
    <n v="1384811721"/>
    <b v="0"/>
    <n v="45"/>
    <b v="1"/>
    <s v="music/pop"/>
    <n v="1.1279999999999999"/>
    <n v="12.53"/>
    <x v="4"/>
    <d v="2013-11-18T21:55:21"/>
    <d v="2013-12-17T12:00:00"/>
    <x v="27"/>
  </r>
  <r>
    <x v="0"/>
    <x v="13"/>
    <s v="EUR"/>
    <n v="1462053540"/>
    <n v="1459355950"/>
    <b v="0"/>
    <n v="36"/>
    <b v="1"/>
    <s v="music/pop"/>
    <n v="12.5375"/>
    <n v="27.86"/>
    <x v="4"/>
    <d v="2016-03-30T16:39:10"/>
    <d v="2016-04-30T21:59:00"/>
    <x v="27"/>
  </r>
  <r>
    <x v="0"/>
    <x v="15"/>
    <s v="EUR"/>
    <n v="1453064400"/>
    <n v="1449359831"/>
    <b v="0"/>
    <n v="101"/>
    <b v="1"/>
    <s v="music/pop"/>
    <n v="1.0250999999999999"/>
    <n v="80.180000000000007"/>
    <x v="4"/>
    <d v="2015-12-05T23:57:11"/>
    <d v="2016-01-17T21:00:00"/>
    <x v="27"/>
  </r>
  <r>
    <x v="0"/>
    <x v="0"/>
    <s v="USD"/>
    <n v="1325310336"/>
    <n v="1320122736"/>
    <b v="0"/>
    <n v="62"/>
    <b v="1"/>
    <s v="music/pop"/>
    <n v="1.0264"/>
    <n v="132.44"/>
    <x v="4"/>
    <d v="2011-11-01T04:45:36"/>
    <d v="2011-12-31T05:45:36"/>
    <x v="27"/>
  </r>
  <r>
    <x v="0"/>
    <x v="0"/>
    <s v="USD"/>
    <n v="1422750707"/>
    <n v="1420158707"/>
    <b v="0"/>
    <n v="32"/>
    <b v="1"/>
    <s v="music/pop"/>
    <n v="1.08"/>
    <n v="33.75"/>
    <x v="4"/>
    <d v="2015-01-02T00:31:47"/>
    <d v="2015-02-01T00:31:47"/>
    <x v="27"/>
  </r>
  <r>
    <x v="0"/>
    <x v="0"/>
    <s v="USD"/>
    <n v="1331870340"/>
    <n v="1328033818"/>
    <b v="0"/>
    <n v="89"/>
    <b v="1"/>
    <s v="music/pop"/>
    <n v="1.2241"/>
    <n v="34.380000000000003"/>
    <x v="4"/>
    <d v="2012-01-31T18:16:58"/>
    <d v="2012-03-16T03:59:00"/>
    <x v="27"/>
  </r>
  <r>
    <x v="0"/>
    <x v="0"/>
    <s v="USD"/>
    <n v="1298343600"/>
    <n v="1295624113"/>
    <b v="0"/>
    <n v="93"/>
    <b v="1"/>
    <s v="music/pop"/>
    <n v="1.1946000000000001"/>
    <n v="44.96"/>
    <x v="4"/>
    <d v="2011-01-21T15:35:13"/>
    <d v="2011-02-22T03:00:00"/>
    <x v="27"/>
  </r>
  <r>
    <x v="0"/>
    <x v="0"/>
    <s v="USD"/>
    <n v="1364447073"/>
    <n v="1361858673"/>
    <b v="0"/>
    <n v="98"/>
    <b v="1"/>
    <s v="music/pop"/>
    <n v="1.6088"/>
    <n v="41.04"/>
    <x v="4"/>
    <d v="2013-02-26T06:04:33"/>
    <d v="2013-03-28T05:04:33"/>
    <x v="27"/>
  </r>
  <r>
    <x v="0"/>
    <x v="0"/>
    <s v="USD"/>
    <n v="1394521140"/>
    <n v="1392169298"/>
    <b v="0"/>
    <n v="82"/>
    <b v="1"/>
    <s v="music/pop"/>
    <n v="1.2685"/>
    <n v="52.6"/>
    <x v="4"/>
    <d v="2014-02-12T01:41:38"/>
    <d v="2014-03-11T06:59:00"/>
    <x v="27"/>
  </r>
  <r>
    <x v="0"/>
    <x v="0"/>
    <s v="USD"/>
    <n v="1322454939"/>
    <n v="1319859339"/>
    <b v="0"/>
    <n v="116"/>
    <b v="1"/>
    <s v="music/pop"/>
    <n v="1.0264"/>
    <n v="70.78"/>
    <x v="4"/>
    <d v="2011-10-29T03:35:39"/>
    <d v="2011-11-28T04:35:39"/>
    <x v="27"/>
  </r>
  <r>
    <x v="0"/>
    <x v="0"/>
    <s v="USD"/>
    <n v="1464729276"/>
    <n v="1459545276"/>
    <b v="0"/>
    <n v="52"/>
    <b v="1"/>
    <s v="music/pop"/>
    <n v="1.3975"/>
    <n v="53.75"/>
    <x v="4"/>
    <d v="2016-04-01T21:14:36"/>
    <d v="2016-05-31T21:14:36"/>
    <x v="27"/>
  </r>
  <r>
    <x v="0"/>
    <x v="0"/>
    <s v="USD"/>
    <n v="1278302400"/>
    <n v="1273961999"/>
    <b v="0"/>
    <n v="23"/>
    <b v="1"/>
    <s v="music/pop"/>
    <n v="1.026"/>
    <n v="44.61"/>
    <x v="4"/>
    <d v="2010-05-15T22:19:59"/>
    <d v="2010-07-05T04:00:00"/>
    <x v="27"/>
  </r>
  <r>
    <x v="0"/>
    <x v="0"/>
    <s v="USD"/>
    <n v="1470056614"/>
    <n v="1467464614"/>
    <b v="0"/>
    <n v="77"/>
    <b v="1"/>
    <s v="music/pop"/>
    <n v="1.0066999999999999"/>
    <n v="26.15"/>
    <x v="4"/>
    <d v="2016-07-02T13:03:34"/>
    <d v="2016-08-01T13:03:34"/>
    <x v="27"/>
  </r>
  <r>
    <x v="0"/>
    <x v="0"/>
    <s v="USD"/>
    <n v="1338824730"/>
    <n v="1336232730"/>
    <b v="0"/>
    <n v="49"/>
    <b v="1"/>
    <s v="music/pop"/>
    <n v="1.1294"/>
    <n v="39.18"/>
    <x v="4"/>
    <d v="2012-05-05T15:45:30"/>
    <d v="2012-06-04T15:45:30"/>
    <x v="27"/>
  </r>
  <r>
    <x v="0"/>
    <x v="0"/>
    <s v="USD"/>
    <n v="1425675892"/>
    <n v="1423083892"/>
    <b v="0"/>
    <n v="59"/>
    <b v="1"/>
    <s v="music/pop"/>
    <n v="1.2809999999999999"/>
    <n v="45.59"/>
    <x v="4"/>
    <d v="2015-02-04T21:04:52"/>
    <d v="2015-03-06T21:04:52"/>
    <x v="27"/>
  </r>
  <r>
    <x v="0"/>
    <x v="0"/>
    <s v="USD"/>
    <n v="1471503540"/>
    <n v="1468852306"/>
    <b v="0"/>
    <n v="113"/>
    <b v="1"/>
    <s v="music/pop"/>
    <n v="2.0169999999999999"/>
    <n v="89.25"/>
    <x v="4"/>
    <d v="2016-07-18T14:31:46"/>
    <d v="2016-08-18T06:59:00"/>
    <x v="27"/>
  </r>
  <r>
    <x v="0"/>
    <x v="0"/>
    <s v="USD"/>
    <n v="1318802580"/>
    <n v="1316194540"/>
    <b v="0"/>
    <n v="34"/>
    <b v="1"/>
    <s v="music/pop"/>
    <n v="1.3742000000000001"/>
    <n v="40.42"/>
    <x v="4"/>
    <d v="2011-09-16T17:35:40"/>
    <d v="2011-10-16T22:03:00"/>
    <x v="27"/>
  </r>
  <r>
    <x v="0"/>
    <x v="0"/>
    <s v="USD"/>
    <n v="1334980740"/>
    <n v="1330968347"/>
    <b v="0"/>
    <n v="42"/>
    <b v="1"/>
    <s v="music/pop"/>
    <n v="1.1533"/>
    <n v="82.38"/>
    <x v="4"/>
    <d v="2012-03-05T17:25:47"/>
    <d v="2012-04-21T03:59:00"/>
    <x v="27"/>
  </r>
  <r>
    <x v="0"/>
    <x v="3"/>
    <s v="EUR"/>
    <n v="1460786340"/>
    <n v="1455615976"/>
    <b v="0"/>
    <n v="42"/>
    <b v="1"/>
    <s v="music/pop"/>
    <n v="1.1167"/>
    <n v="159.52000000000001"/>
    <x v="4"/>
    <d v="2016-02-16T09:46:16"/>
    <d v="2016-04-16T05:59:00"/>
    <x v="27"/>
  </r>
  <r>
    <x v="0"/>
    <x v="0"/>
    <s v="USD"/>
    <n v="1391718671"/>
    <n v="1390509071"/>
    <b v="0"/>
    <n v="49"/>
    <b v="1"/>
    <s v="music/pop"/>
    <n v="1.1839999999999999"/>
    <n v="36.24"/>
    <x v="4"/>
    <d v="2014-01-23T20:31:11"/>
    <d v="2014-02-06T20:31:11"/>
    <x v="27"/>
  </r>
  <r>
    <x v="0"/>
    <x v="0"/>
    <s v="USD"/>
    <n v="1311298745"/>
    <n v="1309311545"/>
    <b v="0"/>
    <n v="56"/>
    <b v="1"/>
    <s v="music/pop"/>
    <n v="1.75"/>
    <n v="62.5"/>
    <x v="4"/>
    <d v="2011-06-29T01:39:05"/>
    <d v="2011-07-22T01:39:05"/>
    <x v="27"/>
  </r>
  <r>
    <x v="0"/>
    <x v="0"/>
    <s v="USD"/>
    <n v="1405188667"/>
    <n v="1402596667"/>
    <b v="0"/>
    <n v="25"/>
    <b v="1"/>
    <s v="music/pop"/>
    <n v="1.175"/>
    <n v="47"/>
    <x v="4"/>
    <d v="2014-06-12T18:11:07"/>
    <d v="2014-07-12T18:11:07"/>
    <x v="27"/>
  </r>
  <r>
    <x v="3"/>
    <x v="0"/>
    <s v="USD"/>
    <n v="1490752800"/>
    <n v="1486522484"/>
    <b v="0"/>
    <n v="884"/>
    <b v="0"/>
    <s v="music/faith"/>
    <n v="1.0142"/>
    <n v="74.58"/>
    <x v="4"/>
    <d v="2017-02-08T02:54:44"/>
    <d v="2017-03-29T02:00:00"/>
    <x v="28"/>
  </r>
  <r>
    <x v="3"/>
    <x v="0"/>
    <s v="USD"/>
    <n v="1492142860"/>
    <n v="1486962460"/>
    <b v="0"/>
    <n v="0"/>
    <b v="0"/>
    <s v="music/faith"/>
    <n v="0"/>
    <n v="0"/>
    <x v="4"/>
    <d v="2017-02-13T05:07:40"/>
    <d v="2017-04-14T04:07:40"/>
    <x v="28"/>
  </r>
  <r>
    <x v="3"/>
    <x v="6"/>
    <s v="EUR"/>
    <n v="1491590738"/>
    <n v="1489517138"/>
    <b v="0"/>
    <n v="10"/>
    <b v="0"/>
    <s v="music/faith"/>
    <n v="0.21709999999999999"/>
    <n v="76"/>
    <x v="4"/>
    <d v="2017-03-14T18:45:38"/>
    <d v="2017-04-07T18:45:38"/>
    <x v="28"/>
  </r>
  <r>
    <x v="3"/>
    <x v="0"/>
    <s v="USD"/>
    <n v="1489775641"/>
    <n v="1487360041"/>
    <b v="0"/>
    <n v="101"/>
    <b v="0"/>
    <s v="music/faith"/>
    <n v="1.0912999999999999"/>
    <n v="86.44"/>
    <x v="4"/>
    <d v="2017-02-17T19:34:01"/>
    <d v="2017-03-17T18:34:01"/>
    <x v="28"/>
  </r>
  <r>
    <x v="3"/>
    <x v="0"/>
    <s v="USD"/>
    <n v="1490331623"/>
    <n v="1487743223"/>
    <b v="0"/>
    <n v="15"/>
    <b v="0"/>
    <s v="music/faith"/>
    <n v="1.0286"/>
    <n v="24"/>
    <x v="4"/>
    <d v="2017-02-22T06:00:23"/>
    <d v="2017-03-24T05:00:23"/>
    <x v="28"/>
  </r>
  <r>
    <x v="3"/>
    <x v="5"/>
    <s v="CAD"/>
    <n v="1493320519"/>
    <n v="1488140119"/>
    <b v="0"/>
    <n v="1"/>
    <b v="0"/>
    <s v="music/faith"/>
    <n v="3.5999999999999999E-3"/>
    <n v="18"/>
    <x v="4"/>
    <d v="2017-02-26T20:15:19"/>
    <d v="2017-04-27T19:15:19"/>
    <x v="28"/>
  </r>
  <r>
    <x v="3"/>
    <x v="0"/>
    <s v="USD"/>
    <n v="1491855300"/>
    <n v="1488935245"/>
    <b v="0"/>
    <n v="39"/>
    <b v="0"/>
    <s v="music/faith"/>
    <n v="0.3125"/>
    <n v="80.13"/>
    <x v="4"/>
    <d v="2017-03-08T01:07:25"/>
    <d v="2017-04-10T20:15:00"/>
    <x v="28"/>
  </r>
  <r>
    <x v="3"/>
    <x v="0"/>
    <s v="USD"/>
    <n v="1491738594"/>
    <n v="1489150194"/>
    <b v="0"/>
    <n v="7"/>
    <b v="0"/>
    <s v="music/faith"/>
    <n v="0.443"/>
    <n v="253.14"/>
    <x v="4"/>
    <d v="2017-03-10T12:49:54"/>
    <d v="2017-04-09T11:49:54"/>
    <x v="28"/>
  </r>
  <r>
    <x v="3"/>
    <x v="0"/>
    <s v="USD"/>
    <n v="1489700230"/>
    <n v="1487111830"/>
    <b v="0"/>
    <n v="14"/>
    <b v="0"/>
    <s v="music/faith"/>
    <n v="1"/>
    <n v="171.43"/>
    <x v="4"/>
    <d v="2017-02-14T22:37:10"/>
    <d v="2017-03-16T21:37:10"/>
    <x v="28"/>
  </r>
  <r>
    <x v="3"/>
    <x v="0"/>
    <s v="USD"/>
    <n v="1491470442"/>
    <n v="1488882042"/>
    <b v="0"/>
    <n v="11"/>
    <b v="0"/>
    <s v="music/faith"/>
    <n v="0.254"/>
    <n v="57.73"/>
    <x v="4"/>
    <d v="2017-03-07T10:20:42"/>
    <d v="2017-04-06T09:20:42"/>
    <x v="28"/>
  </r>
  <r>
    <x v="3"/>
    <x v="0"/>
    <s v="USD"/>
    <n v="1491181200"/>
    <n v="1488387008"/>
    <b v="0"/>
    <n v="38"/>
    <b v="0"/>
    <s v="music/faith"/>
    <n v="0.3347"/>
    <n v="264.26"/>
    <x v="4"/>
    <d v="2017-03-01T16:50:08"/>
    <d v="2017-04-03T01:00:00"/>
    <x v="28"/>
  </r>
  <r>
    <x v="3"/>
    <x v="0"/>
    <s v="USD"/>
    <n v="1490572740"/>
    <n v="1487734667"/>
    <b v="0"/>
    <n v="15"/>
    <b v="0"/>
    <s v="music/faith"/>
    <n v="0.47799999999999998"/>
    <n v="159.33000000000001"/>
    <x v="4"/>
    <d v="2017-02-22T03:37:47"/>
    <d v="2017-03-26T23:59:00"/>
    <x v="28"/>
  </r>
  <r>
    <x v="3"/>
    <x v="1"/>
    <s v="GBP"/>
    <n v="1491768000"/>
    <n v="1489097112"/>
    <b v="0"/>
    <n v="8"/>
    <b v="0"/>
    <s v="music/faith"/>
    <n v="9.3299999999999994E-2"/>
    <n v="35"/>
    <x v="4"/>
    <d v="2017-03-09T22:05:12"/>
    <d v="2017-04-09T20:00:00"/>
    <x v="28"/>
  </r>
  <r>
    <x v="3"/>
    <x v="0"/>
    <s v="USD"/>
    <n v="1490589360"/>
    <n v="1488038674"/>
    <b v="0"/>
    <n v="1"/>
    <b v="0"/>
    <s v="music/faith"/>
    <n v="5.0000000000000001E-4"/>
    <n v="5"/>
    <x v="4"/>
    <d v="2017-02-25T16:04:34"/>
    <d v="2017-03-27T04:36:00"/>
    <x v="28"/>
  </r>
  <r>
    <x v="3"/>
    <x v="0"/>
    <s v="USD"/>
    <n v="1491786000"/>
    <n v="1488847514"/>
    <b v="0"/>
    <n v="23"/>
    <b v="0"/>
    <s v="music/faith"/>
    <n v="0.1171"/>
    <n v="61.09"/>
    <x v="4"/>
    <d v="2017-03-07T00:45:14"/>
    <d v="2017-04-10T01:00:00"/>
    <x v="28"/>
  </r>
  <r>
    <x v="3"/>
    <x v="0"/>
    <s v="USD"/>
    <n v="1491007211"/>
    <n v="1488418811"/>
    <b v="0"/>
    <n v="0"/>
    <b v="0"/>
    <s v="music/faith"/>
    <n v="0"/>
    <n v="0"/>
    <x v="4"/>
    <d v="2017-03-02T01:40:11"/>
    <d v="2017-04-01T00:40:11"/>
    <x v="28"/>
  </r>
  <r>
    <x v="3"/>
    <x v="0"/>
    <s v="USD"/>
    <n v="1491781648"/>
    <n v="1489193248"/>
    <b v="0"/>
    <n v="22"/>
    <b v="0"/>
    <s v="music/faith"/>
    <n v="0.2021"/>
    <n v="114.82"/>
    <x v="4"/>
    <d v="2017-03-11T00:47:28"/>
    <d v="2017-04-09T23:47:28"/>
    <x v="28"/>
  </r>
  <r>
    <x v="3"/>
    <x v="0"/>
    <s v="USD"/>
    <n v="1490499180"/>
    <n v="1488430760"/>
    <b v="0"/>
    <n v="0"/>
    <b v="0"/>
    <s v="music/faith"/>
    <n v="0"/>
    <n v="0"/>
    <x v="4"/>
    <d v="2017-03-02T04:59:20"/>
    <d v="2017-03-26T03:33:00"/>
    <x v="28"/>
  </r>
  <r>
    <x v="3"/>
    <x v="0"/>
    <s v="USD"/>
    <n v="1491943445"/>
    <n v="1489351445"/>
    <b v="0"/>
    <n v="4"/>
    <b v="0"/>
    <s v="music/faith"/>
    <n v="4.2299999999999997E-2"/>
    <n v="54"/>
    <x v="4"/>
    <d v="2017-03-12T20:44:05"/>
    <d v="2017-04-11T20:44:05"/>
    <x v="28"/>
  </r>
  <r>
    <x v="3"/>
    <x v="0"/>
    <s v="USD"/>
    <n v="1491019200"/>
    <n v="1488418990"/>
    <b v="0"/>
    <n v="79"/>
    <b v="0"/>
    <s v="music/faith"/>
    <n v="0.2606"/>
    <n v="65.97"/>
    <x v="4"/>
    <d v="2017-03-02T01:43:10"/>
    <d v="2017-04-01T04:00:00"/>
    <x v="28"/>
  </r>
  <r>
    <x v="2"/>
    <x v="0"/>
    <s v="USD"/>
    <n v="1421337405"/>
    <n v="1418745405"/>
    <b v="0"/>
    <n v="2"/>
    <b v="0"/>
    <s v="music/faith"/>
    <n v="2E-3"/>
    <n v="5"/>
    <x v="4"/>
    <d v="2014-12-16T15:56:45"/>
    <d v="2015-01-15T15:56:45"/>
    <x v="28"/>
  </r>
  <r>
    <x v="2"/>
    <x v="0"/>
    <s v="USD"/>
    <n v="1427745150"/>
    <n v="1425156750"/>
    <b v="0"/>
    <n v="1"/>
    <b v="0"/>
    <s v="music/faith"/>
    <n v="1E-4"/>
    <n v="1"/>
    <x v="4"/>
    <d v="2015-02-28T20:52:30"/>
    <d v="2015-03-30T19:52:30"/>
    <x v="28"/>
  </r>
  <r>
    <x v="2"/>
    <x v="0"/>
    <s v="USD"/>
    <n v="1441003537"/>
    <n v="1435819537"/>
    <b v="0"/>
    <n v="2"/>
    <b v="0"/>
    <s v="music/faith"/>
    <n v="1.0200000000000001E-2"/>
    <n v="25.5"/>
    <x v="4"/>
    <d v="2015-07-02T06:45:37"/>
    <d v="2015-08-31T06:45:37"/>
    <x v="28"/>
  </r>
  <r>
    <x v="2"/>
    <x v="0"/>
    <s v="USD"/>
    <n v="1424056873"/>
    <n v="1421464873"/>
    <b v="0"/>
    <n v="11"/>
    <b v="0"/>
    <s v="music/faith"/>
    <n v="0.65100000000000002"/>
    <n v="118.36"/>
    <x v="4"/>
    <d v="2015-01-17T03:21:13"/>
    <d v="2015-02-16T03:21:13"/>
    <x v="28"/>
  </r>
  <r>
    <x v="2"/>
    <x v="0"/>
    <s v="USD"/>
    <n v="1441814400"/>
    <n v="1440807846"/>
    <b v="0"/>
    <n v="0"/>
    <b v="0"/>
    <s v="music/faith"/>
    <n v="0"/>
    <n v="0"/>
    <x v="4"/>
    <d v="2015-08-29T00:24:06"/>
    <d v="2015-09-09T16:00:00"/>
    <x v="28"/>
  </r>
  <r>
    <x v="2"/>
    <x v="12"/>
    <s v="EUR"/>
    <n v="1440314472"/>
    <n v="1435130472"/>
    <b v="0"/>
    <n v="0"/>
    <b v="0"/>
    <s v="music/faith"/>
    <n v="0"/>
    <n v="0"/>
    <x v="4"/>
    <d v="2015-06-24T07:21:12"/>
    <d v="2015-08-23T07:21:12"/>
    <x v="28"/>
  </r>
  <r>
    <x v="2"/>
    <x v="0"/>
    <s v="USD"/>
    <n v="1459181895"/>
    <n v="1456593495"/>
    <b v="0"/>
    <n v="9"/>
    <b v="0"/>
    <s v="music/faith"/>
    <n v="9.74E-2"/>
    <n v="54.11"/>
    <x v="4"/>
    <d v="2016-02-27T17:18:15"/>
    <d v="2016-03-28T16:18:15"/>
    <x v="28"/>
  </r>
  <r>
    <x v="2"/>
    <x v="0"/>
    <s v="USD"/>
    <n v="1462135706"/>
    <n v="1458679706"/>
    <b v="0"/>
    <n v="0"/>
    <b v="0"/>
    <s v="music/faith"/>
    <n v="0"/>
    <n v="0"/>
    <x v="4"/>
    <d v="2016-03-22T20:48:26"/>
    <d v="2016-05-01T20:48:26"/>
    <x v="28"/>
  </r>
  <r>
    <x v="2"/>
    <x v="0"/>
    <s v="USD"/>
    <n v="1409513940"/>
    <n v="1405949514"/>
    <b v="0"/>
    <n v="4"/>
    <b v="0"/>
    <s v="music/faith"/>
    <n v="4.8599999999999997E-2"/>
    <n v="21.25"/>
    <x v="4"/>
    <d v="2014-07-21T13:31:54"/>
    <d v="2014-08-31T19:39:00"/>
    <x v="28"/>
  </r>
  <r>
    <x v="2"/>
    <x v="12"/>
    <s v="EUR"/>
    <n v="1453122000"/>
    <n v="1449151888"/>
    <b v="0"/>
    <n v="1"/>
    <b v="0"/>
    <s v="music/faith"/>
    <n v="6.7999999999999996E-3"/>
    <n v="34"/>
    <x v="4"/>
    <d v="2015-12-03T14:11:28"/>
    <d v="2016-01-18T13:00:00"/>
    <x v="28"/>
  </r>
  <r>
    <x v="2"/>
    <x v="0"/>
    <s v="USD"/>
    <n v="1409585434"/>
    <n v="1406907034"/>
    <b v="0"/>
    <n v="2"/>
    <b v="0"/>
    <s v="music/faith"/>
    <n v="0.105"/>
    <n v="525"/>
    <x v="4"/>
    <d v="2014-08-01T15:30:34"/>
    <d v="2014-09-01T15:30:34"/>
    <x v="28"/>
  </r>
  <r>
    <x v="2"/>
    <x v="0"/>
    <s v="USD"/>
    <n v="1435701353"/>
    <n v="1430517353"/>
    <b v="0"/>
    <n v="0"/>
    <b v="0"/>
    <s v="music/faith"/>
    <n v="0"/>
    <n v="0"/>
    <x v="4"/>
    <d v="2015-05-01T21:55:53"/>
    <d v="2015-06-30T21:55:53"/>
    <x v="28"/>
  </r>
  <r>
    <x v="2"/>
    <x v="0"/>
    <s v="USD"/>
    <n v="1412536412"/>
    <n v="1409944412"/>
    <b v="0"/>
    <n v="1"/>
    <b v="0"/>
    <s v="music/faith"/>
    <n v="1.67E-2"/>
    <n v="50"/>
    <x v="4"/>
    <d v="2014-09-05T19:13:32"/>
    <d v="2014-10-05T19:13:32"/>
    <x v="28"/>
  </r>
  <r>
    <x v="2"/>
    <x v="0"/>
    <s v="USD"/>
    <n v="1430517761"/>
    <n v="1427925761"/>
    <b v="0"/>
    <n v="17"/>
    <b v="0"/>
    <s v="music/faith"/>
    <n v="7.8700000000000006E-2"/>
    <n v="115.71"/>
    <x v="4"/>
    <d v="2015-04-01T22:02:41"/>
    <d v="2015-05-01T22:02:41"/>
    <x v="28"/>
  </r>
  <r>
    <x v="2"/>
    <x v="0"/>
    <s v="USD"/>
    <n v="1427772120"/>
    <n v="1425186785"/>
    <b v="0"/>
    <n v="2"/>
    <b v="0"/>
    <s v="music/faith"/>
    <n v="2.2000000000000001E-3"/>
    <n v="5.5"/>
    <x v="4"/>
    <d v="2015-03-01T05:13:05"/>
    <d v="2015-03-31T03:22:00"/>
    <x v="28"/>
  </r>
  <r>
    <x v="2"/>
    <x v="0"/>
    <s v="USD"/>
    <n v="1481295099"/>
    <n v="1477835499"/>
    <b v="0"/>
    <n v="3"/>
    <b v="0"/>
    <s v="music/faith"/>
    <n v="7.4999999999999997E-2"/>
    <n v="50"/>
    <x v="4"/>
    <d v="2016-10-30T13:51:39"/>
    <d v="2016-12-09T14:51:39"/>
    <x v="28"/>
  </r>
  <r>
    <x v="2"/>
    <x v="0"/>
    <s v="USD"/>
    <n v="1461211200"/>
    <n v="1459467238"/>
    <b v="0"/>
    <n v="41"/>
    <b v="0"/>
    <s v="music/faith"/>
    <n v="0.42730000000000001"/>
    <n v="34.020000000000003"/>
    <x v="4"/>
    <d v="2016-03-31T23:33:58"/>
    <d v="2016-04-21T04:00:00"/>
    <x v="28"/>
  </r>
  <r>
    <x v="2"/>
    <x v="0"/>
    <s v="USD"/>
    <n v="1463201940"/>
    <n v="1459435149"/>
    <b v="0"/>
    <n v="2"/>
    <b v="0"/>
    <s v="music/faith"/>
    <n v="2.0999999999999999E-3"/>
    <n v="37.5"/>
    <x v="4"/>
    <d v="2016-03-31T14:39:09"/>
    <d v="2016-05-14T04:59:00"/>
    <x v="28"/>
  </r>
  <r>
    <x v="2"/>
    <x v="0"/>
    <s v="USD"/>
    <n v="1410958191"/>
    <n v="1408366191"/>
    <b v="0"/>
    <n v="3"/>
    <b v="0"/>
    <s v="music/faith"/>
    <n v="8.8000000000000005E-3"/>
    <n v="11.67"/>
    <x v="4"/>
    <d v="2014-08-18T12:49:51"/>
    <d v="2014-09-17T12:49:51"/>
    <x v="28"/>
  </r>
  <r>
    <x v="2"/>
    <x v="0"/>
    <s v="USD"/>
    <n v="1415562471"/>
    <n v="1412966871"/>
    <b v="0"/>
    <n v="8"/>
    <b v="0"/>
    <s v="music/faith"/>
    <n v="5.6300000000000003E-2"/>
    <n v="28.13"/>
    <x v="4"/>
    <d v="2014-10-10T18:47:51"/>
    <d v="2014-11-09T19:47:51"/>
    <x v="28"/>
  </r>
  <r>
    <x v="2"/>
    <x v="0"/>
    <s v="USD"/>
    <n v="1449831863"/>
    <n v="1447239863"/>
    <b v="0"/>
    <n v="0"/>
    <b v="0"/>
    <s v="music/faith"/>
    <n v="0"/>
    <n v="0"/>
    <x v="4"/>
    <d v="2015-11-11T11:04:23"/>
    <d v="2015-12-11T11:04:23"/>
    <x v="28"/>
  </r>
  <r>
    <x v="2"/>
    <x v="0"/>
    <s v="USD"/>
    <n v="1459642200"/>
    <n v="1456441429"/>
    <b v="0"/>
    <n v="1"/>
    <b v="0"/>
    <s v="music/faith"/>
    <n v="2.9999999999999997E-4"/>
    <n v="1"/>
    <x v="4"/>
    <d v="2016-02-25T23:03:49"/>
    <d v="2016-04-03T00:10:00"/>
    <x v="28"/>
  </r>
  <r>
    <x v="2"/>
    <x v="0"/>
    <s v="USD"/>
    <n v="1435730400"/>
    <n v="1430855315"/>
    <b v="0"/>
    <n v="3"/>
    <b v="0"/>
    <s v="music/faith"/>
    <n v="6.5000000000000002E-2"/>
    <n v="216.67"/>
    <x v="4"/>
    <d v="2015-05-05T19:48:35"/>
    <d v="2015-07-01T06:00:00"/>
    <x v="28"/>
  </r>
  <r>
    <x v="2"/>
    <x v="0"/>
    <s v="USD"/>
    <n v="1414707762"/>
    <n v="1412115762"/>
    <b v="0"/>
    <n v="4"/>
    <b v="0"/>
    <s v="music/faith"/>
    <n v="5.7999999999999996E-3"/>
    <n v="8.75"/>
    <x v="4"/>
    <d v="2014-09-30T22:22:42"/>
    <d v="2014-10-30T22:22:42"/>
    <x v="28"/>
  </r>
  <r>
    <x v="2"/>
    <x v="0"/>
    <s v="USD"/>
    <n v="1408922049"/>
    <n v="1406330049"/>
    <b v="0"/>
    <n v="9"/>
    <b v="0"/>
    <s v="music/faith"/>
    <n v="0.1018"/>
    <n v="62.22"/>
    <x v="4"/>
    <d v="2014-07-25T23:14:09"/>
    <d v="2014-08-24T23:14:09"/>
    <x v="28"/>
  </r>
  <r>
    <x v="2"/>
    <x v="0"/>
    <s v="USD"/>
    <n v="1403906664"/>
    <n v="1401401064"/>
    <b v="0"/>
    <n v="16"/>
    <b v="0"/>
    <s v="music/faith"/>
    <n v="0.33779999999999999"/>
    <n v="137.25"/>
    <x v="4"/>
    <d v="2014-05-29T22:04:24"/>
    <d v="2014-06-27T22:04:24"/>
    <x v="28"/>
  </r>
  <r>
    <x v="2"/>
    <x v="1"/>
    <s v="GBP"/>
    <n v="1428231600"/>
    <n v="1423520177"/>
    <b v="0"/>
    <n v="1"/>
    <b v="0"/>
    <s v="music/faith"/>
    <n v="2.9999999999999997E-4"/>
    <n v="1"/>
    <x v="4"/>
    <d v="2015-02-09T22:16:17"/>
    <d v="2015-04-05T11:00:00"/>
    <x v="28"/>
  </r>
  <r>
    <x v="2"/>
    <x v="0"/>
    <s v="USD"/>
    <n v="1445439674"/>
    <n v="1442847674"/>
    <b v="0"/>
    <n v="7"/>
    <b v="0"/>
    <s v="music/faith"/>
    <n v="0.68400000000000005"/>
    <n v="122.14"/>
    <x v="4"/>
    <d v="2015-09-21T15:01:14"/>
    <d v="2015-10-21T15:01:14"/>
    <x v="28"/>
  </r>
  <r>
    <x v="2"/>
    <x v="0"/>
    <s v="USD"/>
    <n v="1465521306"/>
    <n v="1460337306"/>
    <b v="0"/>
    <n v="0"/>
    <b v="0"/>
    <s v="music/faith"/>
    <n v="0"/>
    <n v="0"/>
    <x v="4"/>
    <d v="2016-04-11T01:15:06"/>
    <d v="2016-06-10T01:15:06"/>
    <x v="28"/>
  </r>
  <r>
    <x v="2"/>
    <x v="0"/>
    <s v="USD"/>
    <n v="1445738783"/>
    <n v="1443146783"/>
    <b v="0"/>
    <n v="0"/>
    <b v="0"/>
    <s v="music/faith"/>
    <n v="0"/>
    <n v="0"/>
    <x v="4"/>
    <d v="2015-09-25T02:06:23"/>
    <d v="2015-10-25T02:06:23"/>
    <x v="28"/>
  </r>
  <r>
    <x v="2"/>
    <x v="0"/>
    <s v="USD"/>
    <n v="1434034800"/>
    <n v="1432849552"/>
    <b v="0"/>
    <n v="0"/>
    <b v="0"/>
    <s v="music/faith"/>
    <n v="0"/>
    <n v="0"/>
    <x v="4"/>
    <d v="2015-05-28T21:45:52"/>
    <d v="2015-06-11T15:00:00"/>
    <x v="28"/>
  </r>
  <r>
    <x v="2"/>
    <x v="0"/>
    <s v="USD"/>
    <n v="1452920400"/>
    <n v="1447777481"/>
    <b v="0"/>
    <n v="0"/>
    <b v="0"/>
    <s v="music/faith"/>
    <n v="0"/>
    <n v="0"/>
    <x v="4"/>
    <d v="2015-11-17T16:24:41"/>
    <d v="2016-01-16T05:00:00"/>
    <x v="28"/>
  </r>
  <r>
    <x v="2"/>
    <x v="0"/>
    <s v="USD"/>
    <n v="1473802200"/>
    <n v="1472746374"/>
    <b v="0"/>
    <n v="0"/>
    <b v="0"/>
    <s v="music/faith"/>
    <n v="0"/>
    <n v="0"/>
    <x v="4"/>
    <d v="2016-09-01T16:12:54"/>
    <d v="2016-09-13T21:30:00"/>
    <x v="28"/>
  </r>
  <r>
    <x v="2"/>
    <x v="0"/>
    <s v="USD"/>
    <n v="1431046356"/>
    <n v="1428454356"/>
    <b v="0"/>
    <n v="1"/>
    <b v="0"/>
    <s v="music/faith"/>
    <n v="2.0000000000000001E-4"/>
    <n v="1"/>
    <x v="4"/>
    <d v="2015-04-08T00:52:36"/>
    <d v="2015-05-08T00:52:36"/>
    <x v="28"/>
  </r>
  <r>
    <x v="2"/>
    <x v="0"/>
    <s v="USD"/>
    <n v="1470598345"/>
    <n v="1468006345"/>
    <b v="0"/>
    <n v="2"/>
    <b v="0"/>
    <s v="music/faith"/>
    <n v="0.11"/>
    <n v="55"/>
    <x v="4"/>
    <d v="2016-07-08T19:32:25"/>
    <d v="2016-08-07T19:32:25"/>
    <x v="28"/>
  </r>
  <r>
    <x v="2"/>
    <x v="0"/>
    <s v="USD"/>
    <n v="1447018833"/>
    <n v="1444423233"/>
    <b v="0"/>
    <n v="1"/>
    <b v="0"/>
    <s v="music/faith"/>
    <n v="7.3000000000000001E-3"/>
    <n v="22"/>
    <x v="4"/>
    <d v="2015-10-09T20:40:33"/>
    <d v="2015-11-08T21:40:33"/>
    <x v="28"/>
  </r>
  <r>
    <x v="2"/>
    <x v="0"/>
    <s v="USD"/>
    <n v="1437432392"/>
    <n v="1434840392"/>
    <b v="0"/>
    <n v="15"/>
    <b v="0"/>
    <s v="music/faith"/>
    <n v="0.21249999999999999"/>
    <n v="56.67"/>
    <x v="4"/>
    <d v="2015-06-20T22:46:32"/>
    <d v="2015-07-20T22:46:32"/>
    <x v="28"/>
  </r>
  <r>
    <x v="2"/>
    <x v="0"/>
    <s v="USD"/>
    <n v="1412283542"/>
    <n v="1409691542"/>
    <b v="0"/>
    <n v="1"/>
    <b v="0"/>
    <s v="music/faith"/>
    <n v="4.0000000000000001E-3"/>
    <n v="20"/>
    <x v="4"/>
    <d v="2014-09-02T20:59:02"/>
    <d v="2014-10-02T20:59:02"/>
    <x v="28"/>
  </r>
  <r>
    <x v="2"/>
    <x v="0"/>
    <s v="USD"/>
    <n v="1462391932"/>
    <n v="1457297932"/>
    <b v="0"/>
    <n v="1"/>
    <b v="0"/>
    <s v="music/faith"/>
    <n v="1E-3"/>
    <n v="1"/>
    <x v="4"/>
    <d v="2016-03-06T20:58:52"/>
    <d v="2016-05-04T19:58:52"/>
    <x v="28"/>
  </r>
  <r>
    <x v="2"/>
    <x v="0"/>
    <s v="USD"/>
    <n v="1437075422"/>
    <n v="1434483422"/>
    <b v="0"/>
    <n v="0"/>
    <b v="0"/>
    <s v="music/faith"/>
    <n v="0"/>
    <n v="0"/>
    <x v="4"/>
    <d v="2015-06-16T19:37:02"/>
    <d v="2015-07-16T19:37:02"/>
    <x v="28"/>
  </r>
  <r>
    <x v="0"/>
    <x v="1"/>
    <s v="GBP"/>
    <n v="1433948671"/>
    <n v="1430060671"/>
    <b v="0"/>
    <n v="52"/>
    <b v="1"/>
    <s v="photography/photobooks"/>
    <n v="1.1083000000000001"/>
    <n v="25.58"/>
    <x v="8"/>
    <d v="2015-04-26T15:04:31"/>
    <d v="2015-06-10T15:04:31"/>
    <x v="20"/>
  </r>
  <r>
    <x v="0"/>
    <x v="0"/>
    <s v="USD"/>
    <n v="1483822800"/>
    <n v="1481058170"/>
    <b v="0"/>
    <n v="34"/>
    <b v="1"/>
    <s v="photography/photobooks"/>
    <n v="1.0874999999999999"/>
    <n v="63.97"/>
    <x v="8"/>
    <d v="2016-12-06T21:02:50"/>
    <d v="2017-01-07T21:00:00"/>
    <x v="20"/>
  </r>
  <r>
    <x v="0"/>
    <x v="0"/>
    <s v="USD"/>
    <n v="1472270340"/>
    <n v="1470348775"/>
    <b v="0"/>
    <n v="67"/>
    <b v="1"/>
    <s v="photography/photobooks"/>
    <n v="1.0042"/>
    <n v="89.93"/>
    <x v="8"/>
    <d v="2016-08-04T22:12:55"/>
    <d v="2016-08-27T03:59:00"/>
    <x v="20"/>
  </r>
  <r>
    <x v="0"/>
    <x v="1"/>
    <s v="GBP"/>
    <n v="1425821477"/>
    <n v="1421937077"/>
    <b v="0"/>
    <n v="70"/>
    <b v="1"/>
    <s v="photography/photobooks"/>
    <n v="1.1845000000000001"/>
    <n v="93.07"/>
    <x v="8"/>
    <d v="2015-01-22T14:31:17"/>
    <d v="2015-03-08T13:31:17"/>
    <x v="20"/>
  </r>
  <r>
    <x v="0"/>
    <x v="0"/>
    <s v="USD"/>
    <n v="1482372000"/>
    <n v="1479276838"/>
    <b v="0"/>
    <n v="89"/>
    <b v="1"/>
    <s v="photography/photobooks"/>
    <n v="1.1400999999999999"/>
    <n v="89.67"/>
    <x v="8"/>
    <d v="2016-11-16T06:13:58"/>
    <d v="2016-12-22T02:00:00"/>
    <x v="20"/>
  </r>
  <r>
    <x v="0"/>
    <x v="0"/>
    <s v="USD"/>
    <n v="1479952800"/>
    <n v="1477368867"/>
    <b v="0"/>
    <n v="107"/>
    <b v="1"/>
    <s v="photography/photobooks"/>
    <n v="1.4810000000000001"/>
    <n v="207.62"/>
    <x v="8"/>
    <d v="2016-10-25T04:14:27"/>
    <d v="2016-11-24T02:00:00"/>
    <x v="20"/>
  </r>
  <r>
    <x v="0"/>
    <x v="1"/>
    <s v="GBP"/>
    <n v="1447426800"/>
    <n v="1444904830"/>
    <b v="0"/>
    <n v="159"/>
    <b v="1"/>
    <s v="photography/photobooks"/>
    <n v="1.0496000000000001"/>
    <n v="59.41"/>
    <x v="8"/>
    <d v="2015-10-15T10:27:10"/>
    <d v="2015-11-13T15:00:00"/>
    <x v="20"/>
  </r>
  <r>
    <x v="0"/>
    <x v="5"/>
    <s v="CAD"/>
    <n v="1441234143"/>
    <n v="1438642143"/>
    <b v="0"/>
    <n v="181"/>
    <b v="1"/>
    <s v="photography/photobooks"/>
    <n v="1.2995000000000001"/>
    <n v="358.97"/>
    <x v="8"/>
    <d v="2015-08-03T22:49:03"/>
    <d v="2015-09-02T22:49:03"/>
    <x v="20"/>
  </r>
  <r>
    <x v="0"/>
    <x v="19"/>
    <s v="EUR"/>
    <n v="1488394800"/>
    <n v="1485213921"/>
    <b v="0"/>
    <n v="131"/>
    <b v="1"/>
    <s v="photography/photobooks"/>
    <n v="1.2349000000000001"/>
    <n v="94.74"/>
    <x v="8"/>
    <d v="2017-01-23T23:25:21"/>
    <d v="2017-03-01T19:00:00"/>
    <x v="20"/>
  </r>
  <r>
    <x v="0"/>
    <x v="0"/>
    <s v="USD"/>
    <n v="1461096304"/>
    <n v="1458936304"/>
    <b v="0"/>
    <n v="125"/>
    <b v="1"/>
    <s v="photography/photobooks"/>
    <n v="2.0162"/>
    <n v="80.650000000000006"/>
    <x v="8"/>
    <d v="2016-03-25T20:05:04"/>
    <d v="2016-04-19T20:05:04"/>
    <x v="20"/>
  </r>
  <r>
    <x v="0"/>
    <x v="0"/>
    <s v="USD"/>
    <n v="1426787123"/>
    <n v="1424198723"/>
    <b v="0"/>
    <n v="61"/>
    <b v="1"/>
    <s v="photography/photobooks"/>
    <n v="1.0289999999999999"/>
    <n v="168.69"/>
    <x v="8"/>
    <d v="2015-02-17T18:45:23"/>
    <d v="2015-03-19T17:45:23"/>
    <x v="20"/>
  </r>
  <r>
    <x v="0"/>
    <x v="1"/>
    <s v="GBP"/>
    <n v="1476425082"/>
    <n v="1473833082"/>
    <b v="0"/>
    <n v="90"/>
    <b v="1"/>
    <s v="photography/photobooks"/>
    <n v="2.6017000000000001"/>
    <n v="34.69"/>
    <x v="8"/>
    <d v="2016-09-14T06:04:42"/>
    <d v="2016-10-14T06:04:42"/>
    <x v="20"/>
  </r>
  <r>
    <x v="0"/>
    <x v="8"/>
    <s v="DKK"/>
    <n v="1458579568"/>
    <n v="1455991168"/>
    <b v="0"/>
    <n v="35"/>
    <b v="1"/>
    <s v="photography/photobooks"/>
    <n v="1.08"/>
    <n v="462.86"/>
    <x v="8"/>
    <d v="2016-02-20T17:59:28"/>
    <d v="2016-03-21T16:59:28"/>
    <x v="20"/>
  </r>
  <r>
    <x v="0"/>
    <x v="5"/>
    <s v="CAD"/>
    <n v="1428091353"/>
    <n v="1425502953"/>
    <b v="0"/>
    <n v="90"/>
    <b v="1"/>
    <s v="photography/photobooks"/>
    <n v="1.1052999999999999"/>
    <n v="104.39"/>
    <x v="8"/>
    <d v="2015-03-04T21:02:33"/>
    <d v="2015-04-03T20:02:33"/>
    <x v="20"/>
  </r>
  <r>
    <x v="0"/>
    <x v="0"/>
    <s v="USD"/>
    <n v="1444071361"/>
    <n v="1441479361"/>
    <b v="0"/>
    <n v="4"/>
    <b v="1"/>
    <s v="photography/photobooks"/>
    <n v="1.2"/>
    <n v="7.5"/>
    <x v="8"/>
    <d v="2015-09-05T18:56:01"/>
    <d v="2015-10-05T18:56:01"/>
    <x v="20"/>
  </r>
  <r>
    <x v="0"/>
    <x v="0"/>
    <s v="USD"/>
    <n v="1472443269"/>
    <n v="1468987269"/>
    <b v="0"/>
    <n v="120"/>
    <b v="1"/>
    <s v="photography/photobooks"/>
    <n v="1.0283"/>
    <n v="47.13"/>
    <x v="8"/>
    <d v="2016-07-20T04:01:09"/>
    <d v="2016-08-29T04:01:09"/>
    <x v="20"/>
  </r>
  <r>
    <x v="0"/>
    <x v="0"/>
    <s v="USD"/>
    <n v="1485631740"/>
    <n v="1483041083"/>
    <b v="0"/>
    <n v="14"/>
    <b v="1"/>
    <s v="photography/photobooks"/>
    <n v="1.1599999999999999"/>
    <n v="414.29"/>
    <x v="8"/>
    <d v="2016-12-29T19:51:23"/>
    <d v="2017-01-28T19:29:00"/>
    <x v="20"/>
  </r>
  <r>
    <x v="0"/>
    <x v="0"/>
    <s v="USD"/>
    <n v="1468536992"/>
    <n v="1463352992"/>
    <b v="0"/>
    <n v="27"/>
    <b v="1"/>
    <s v="photography/photobooks"/>
    <n v="1.147"/>
    <n v="42.48"/>
    <x v="8"/>
    <d v="2016-05-15T22:56:32"/>
    <d v="2016-07-14T22:56:32"/>
    <x v="20"/>
  </r>
  <r>
    <x v="0"/>
    <x v="0"/>
    <s v="USD"/>
    <n v="1427309629"/>
    <n v="1425585229"/>
    <b v="0"/>
    <n v="49"/>
    <b v="1"/>
    <s v="photography/photobooks"/>
    <n v="1.0660000000000001"/>
    <n v="108.78"/>
    <x v="8"/>
    <d v="2015-03-05T19:53:49"/>
    <d v="2015-03-25T18:53:49"/>
    <x v="20"/>
  </r>
  <r>
    <x v="0"/>
    <x v="0"/>
    <s v="USD"/>
    <n v="1456416513"/>
    <n v="1454688513"/>
    <b v="0"/>
    <n v="102"/>
    <b v="1"/>
    <s v="photography/photobooks"/>
    <n v="1.6544000000000001"/>
    <n v="81.099999999999994"/>
    <x v="8"/>
    <d v="2016-02-05T16:08:33"/>
    <d v="2016-02-25T16:08:33"/>
    <x v="20"/>
  </r>
  <r>
    <x v="0"/>
    <x v="1"/>
    <s v="GBP"/>
    <n v="1442065060"/>
    <n v="1437745060"/>
    <b v="0"/>
    <n v="3"/>
    <b v="1"/>
    <s v="photography/photobooks"/>
    <n v="1.55"/>
    <n v="51.67"/>
    <x v="8"/>
    <d v="2015-07-24T13:37:40"/>
    <d v="2015-09-12T13:37:40"/>
    <x v="20"/>
  </r>
  <r>
    <x v="0"/>
    <x v="0"/>
    <s v="USD"/>
    <n v="1457739245"/>
    <n v="1455147245"/>
    <b v="0"/>
    <n v="25"/>
    <b v="1"/>
    <s v="photography/photobooks"/>
    <n v="8.85"/>
    <n v="35.4"/>
    <x v="8"/>
    <d v="2016-02-10T23:34:05"/>
    <d v="2016-03-11T23:34:05"/>
    <x v="20"/>
  </r>
  <r>
    <x v="0"/>
    <x v="0"/>
    <s v="USD"/>
    <n v="1477255840"/>
    <n v="1474663840"/>
    <b v="0"/>
    <n v="118"/>
    <b v="1"/>
    <s v="photography/photobooks"/>
    <n v="1.0190999999999999"/>
    <n v="103.64"/>
    <x v="8"/>
    <d v="2016-09-23T20:50:40"/>
    <d v="2016-10-23T20:50:40"/>
    <x v="20"/>
  </r>
  <r>
    <x v="2"/>
    <x v="1"/>
    <s v="GBP"/>
    <n v="1407065979"/>
    <n v="1404560379"/>
    <b v="1"/>
    <n v="39"/>
    <b v="0"/>
    <s v="photography/photobooks"/>
    <n v="0.19600000000000001"/>
    <n v="55.28"/>
    <x v="8"/>
    <d v="2014-07-05T11:39:39"/>
    <d v="2014-08-03T11:39:39"/>
    <x v="20"/>
  </r>
  <r>
    <x v="2"/>
    <x v="0"/>
    <s v="USD"/>
    <n v="1407972712"/>
    <n v="1405380712"/>
    <b v="1"/>
    <n v="103"/>
    <b v="0"/>
    <s v="photography/photobooks"/>
    <n v="0.59470000000000001"/>
    <n v="72.17"/>
    <x v="8"/>
    <d v="2014-07-14T23:31:52"/>
    <d v="2014-08-13T23:31:52"/>
    <x v="20"/>
  </r>
  <r>
    <x v="2"/>
    <x v="2"/>
    <s v="AUD"/>
    <n v="1408999088"/>
    <n v="1407184688"/>
    <b v="1"/>
    <n v="0"/>
    <b v="0"/>
    <s v="photography/photobooks"/>
    <n v="0"/>
    <n v="0"/>
    <x v="8"/>
    <d v="2014-08-04T20:38:08"/>
    <d v="2014-08-25T20:38:08"/>
    <x v="20"/>
  </r>
  <r>
    <x v="2"/>
    <x v="0"/>
    <s v="USD"/>
    <n v="1407080884"/>
    <n v="1404488884"/>
    <b v="1"/>
    <n v="39"/>
    <b v="0"/>
    <s v="photography/photobooks"/>
    <n v="0.4572"/>
    <n v="58.62"/>
    <x v="8"/>
    <d v="2014-07-04T15:48:04"/>
    <d v="2014-08-03T15:48:04"/>
    <x v="20"/>
  </r>
  <r>
    <x v="2"/>
    <x v="0"/>
    <s v="USD"/>
    <n v="1411824444"/>
    <n v="1406640444"/>
    <b v="1"/>
    <n v="15"/>
    <b v="0"/>
    <s v="photography/photobooks"/>
    <n v="3.7400000000000003E-2"/>
    <n v="12.47"/>
    <x v="8"/>
    <d v="2014-07-29T13:27:24"/>
    <d v="2014-09-27T13:27:24"/>
    <x v="20"/>
  </r>
  <r>
    <x v="2"/>
    <x v="0"/>
    <s v="USD"/>
    <n v="1421177959"/>
    <n v="1418585959"/>
    <b v="1"/>
    <n v="22"/>
    <b v="0"/>
    <s v="photography/photobooks"/>
    <n v="2.7E-2"/>
    <n v="49.14"/>
    <x v="8"/>
    <d v="2014-12-14T19:39:19"/>
    <d v="2015-01-13T19:39:19"/>
    <x v="20"/>
  </r>
  <r>
    <x v="2"/>
    <x v="0"/>
    <s v="USD"/>
    <n v="1413312194"/>
    <n v="1410288194"/>
    <b v="1"/>
    <n v="92"/>
    <b v="0"/>
    <s v="photography/photobooks"/>
    <n v="0.56510000000000005"/>
    <n v="150.5"/>
    <x v="8"/>
    <d v="2014-09-09T18:43:14"/>
    <d v="2014-10-14T18:43:14"/>
    <x v="20"/>
  </r>
  <r>
    <x v="2"/>
    <x v="1"/>
    <s v="GBP"/>
    <n v="1414107040"/>
    <n v="1411515040"/>
    <b v="1"/>
    <n v="25"/>
    <b v="0"/>
    <s v="photography/photobooks"/>
    <n v="0.21310000000000001"/>
    <n v="35.799999999999997"/>
    <x v="8"/>
    <d v="2014-09-23T23:30:40"/>
    <d v="2014-10-23T23:30:40"/>
    <x v="20"/>
  </r>
  <r>
    <x v="2"/>
    <x v="1"/>
    <s v="GBP"/>
    <n v="1404666836"/>
    <n v="1399482836"/>
    <b v="1"/>
    <n v="19"/>
    <b v="0"/>
    <s v="photography/photobooks"/>
    <n v="0.156"/>
    <n v="45.16"/>
    <x v="8"/>
    <d v="2014-05-07T17:13:56"/>
    <d v="2014-07-06T17:13:56"/>
    <x v="20"/>
  </r>
  <r>
    <x v="2"/>
    <x v="0"/>
    <s v="USD"/>
    <n v="1421691298"/>
    <n v="1417803298"/>
    <b v="1"/>
    <n v="19"/>
    <b v="0"/>
    <s v="photography/photobooks"/>
    <n v="6.2600000000000003E-2"/>
    <n v="98.79"/>
    <x v="8"/>
    <d v="2014-12-05T18:14:58"/>
    <d v="2015-01-19T18:14:58"/>
    <x v="20"/>
  </r>
  <r>
    <x v="2"/>
    <x v="0"/>
    <s v="USD"/>
    <n v="1417273140"/>
    <n v="1413609292"/>
    <b v="1"/>
    <n v="13"/>
    <b v="0"/>
    <s v="photography/photobooks"/>
    <n v="0.4592"/>
    <n v="88.31"/>
    <x v="8"/>
    <d v="2014-10-18T05:14:52"/>
    <d v="2014-11-29T14:59:00"/>
    <x v="20"/>
  </r>
  <r>
    <x v="2"/>
    <x v="0"/>
    <s v="USD"/>
    <n v="1414193160"/>
    <n v="1410305160"/>
    <b v="1"/>
    <n v="124"/>
    <b v="0"/>
    <s v="photography/photobooks"/>
    <n v="0.65100000000000002"/>
    <n v="170.63"/>
    <x v="8"/>
    <d v="2014-09-09T23:26:00"/>
    <d v="2014-10-24T23:26:00"/>
    <x v="20"/>
  </r>
  <r>
    <x v="2"/>
    <x v="1"/>
    <s v="GBP"/>
    <n v="1414623471"/>
    <n v="1411513071"/>
    <b v="1"/>
    <n v="4"/>
    <b v="0"/>
    <s v="photography/photobooks"/>
    <n v="6.7000000000000004E-2"/>
    <n v="83.75"/>
    <x v="8"/>
    <d v="2014-09-23T22:57:51"/>
    <d v="2014-10-29T22:57:51"/>
    <x v="20"/>
  </r>
  <r>
    <x v="2"/>
    <x v="9"/>
    <s v="EUR"/>
    <n v="1424421253"/>
    <n v="1421829253"/>
    <b v="1"/>
    <n v="10"/>
    <b v="0"/>
    <s v="photography/photobooks"/>
    <n v="0.1356"/>
    <n v="65.099999999999994"/>
    <x v="8"/>
    <d v="2015-01-21T08:34:13"/>
    <d v="2015-02-20T08:34:13"/>
    <x v="20"/>
  </r>
  <r>
    <x v="2"/>
    <x v="0"/>
    <s v="USD"/>
    <n v="1427485395"/>
    <n v="1423600995"/>
    <b v="1"/>
    <n v="15"/>
    <b v="0"/>
    <s v="photography/photobooks"/>
    <n v="1.9900000000000001E-2"/>
    <n v="66.33"/>
    <x v="8"/>
    <d v="2015-02-10T20:43:15"/>
    <d v="2015-03-27T19:43:15"/>
    <x v="20"/>
  </r>
  <r>
    <x v="2"/>
    <x v="0"/>
    <s v="USD"/>
    <n v="1472834180"/>
    <n v="1470242180"/>
    <b v="1"/>
    <n v="38"/>
    <b v="0"/>
    <s v="photography/photobooks"/>
    <n v="0.3624"/>
    <n v="104.89"/>
    <x v="8"/>
    <d v="2016-08-03T16:36:20"/>
    <d v="2016-09-02T16:36:20"/>
    <x v="20"/>
  </r>
  <r>
    <x v="2"/>
    <x v="0"/>
    <s v="USD"/>
    <n v="1467469510"/>
    <n v="1462285510"/>
    <b v="1"/>
    <n v="152"/>
    <b v="0"/>
    <s v="photography/photobooks"/>
    <n v="0.39739999999999998"/>
    <n v="78.44"/>
    <x v="8"/>
    <d v="2016-05-03T14:25:10"/>
    <d v="2016-07-02T14:25:10"/>
    <x v="20"/>
  </r>
  <r>
    <x v="2"/>
    <x v="0"/>
    <s v="USD"/>
    <n v="1473950945"/>
    <n v="1471272545"/>
    <b v="1"/>
    <n v="24"/>
    <b v="0"/>
    <s v="photography/photobooks"/>
    <n v="0.2576"/>
    <n v="59.04"/>
    <x v="8"/>
    <d v="2016-08-15T14:49:05"/>
    <d v="2016-09-15T14:49:05"/>
    <x v="20"/>
  </r>
  <r>
    <x v="2"/>
    <x v="0"/>
    <s v="USD"/>
    <n v="1456062489"/>
    <n v="1453211289"/>
    <b v="1"/>
    <n v="76"/>
    <b v="0"/>
    <s v="photography/photobooks"/>
    <n v="0.15490000000000001"/>
    <n v="71.34"/>
    <x v="8"/>
    <d v="2016-01-19T13:48:09"/>
    <d v="2016-02-21T13:48:09"/>
    <x v="20"/>
  </r>
  <r>
    <x v="2"/>
    <x v="0"/>
    <s v="USD"/>
    <n v="1432248478"/>
    <n v="1429656478"/>
    <b v="1"/>
    <n v="185"/>
    <b v="0"/>
    <s v="photography/photobooks"/>
    <n v="0.2369"/>
    <n v="51.23"/>
    <x v="8"/>
    <d v="2015-04-21T22:47:58"/>
    <d v="2015-05-21T22:47:58"/>
    <x v="20"/>
  </r>
  <r>
    <x v="2"/>
    <x v="0"/>
    <s v="USD"/>
    <n v="1422674700"/>
    <n v="1419954240"/>
    <b v="1"/>
    <n v="33"/>
    <b v="0"/>
    <s v="photography/photobooks"/>
    <n v="0.39760000000000001"/>
    <n v="60.24"/>
    <x v="8"/>
    <d v="2014-12-30T15:44:00"/>
    <d v="2015-01-31T03:25:00"/>
    <x v="20"/>
  </r>
  <r>
    <x v="2"/>
    <x v="0"/>
    <s v="USD"/>
    <n v="1413417600"/>
    <n v="1410750855"/>
    <b v="1"/>
    <n v="108"/>
    <b v="0"/>
    <s v="photography/photobooks"/>
    <n v="0.20219999999999999"/>
    <n v="44.94"/>
    <x v="8"/>
    <d v="2014-09-15T03:14:15"/>
    <d v="2014-10-16T00:00:00"/>
    <x v="20"/>
  </r>
  <r>
    <x v="2"/>
    <x v="9"/>
    <s v="EUR"/>
    <n v="1418649177"/>
    <n v="1416057177"/>
    <b v="1"/>
    <n v="29"/>
    <b v="0"/>
    <s v="photography/photobooks"/>
    <n v="0.4763"/>
    <n v="31.21"/>
    <x v="8"/>
    <d v="2014-11-15T13:12:57"/>
    <d v="2014-12-15T13:12:57"/>
    <x v="20"/>
  </r>
  <r>
    <x v="2"/>
    <x v="0"/>
    <s v="USD"/>
    <n v="1428158637"/>
    <n v="1425570237"/>
    <b v="1"/>
    <n v="24"/>
    <b v="0"/>
    <s v="photography/photobooks"/>
    <n v="0.15329999999999999"/>
    <n v="63.88"/>
    <x v="8"/>
    <d v="2015-03-05T15:43:57"/>
    <d v="2015-04-04T14:43:57"/>
    <x v="20"/>
  </r>
  <r>
    <x v="2"/>
    <x v="1"/>
    <s v="GBP"/>
    <n v="1414795542"/>
    <n v="1412203542"/>
    <b v="1"/>
    <n v="4"/>
    <b v="0"/>
    <s v="photography/photobooks"/>
    <n v="1.38E-2"/>
    <n v="19"/>
    <x v="8"/>
    <d v="2014-10-01T22:45:42"/>
    <d v="2014-10-31T22:45:42"/>
    <x v="20"/>
  </r>
  <r>
    <x v="2"/>
    <x v="0"/>
    <s v="USD"/>
    <n v="1421042403"/>
    <n v="1415858403"/>
    <b v="1"/>
    <n v="4"/>
    <b v="0"/>
    <s v="photography/photobooks"/>
    <n v="5.0000000000000001E-3"/>
    <n v="10"/>
    <x v="8"/>
    <d v="2014-11-13T06:00:03"/>
    <d v="2015-01-12T06:00:03"/>
    <x v="20"/>
  </r>
  <r>
    <x v="2"/>
    <x v="0"/>
    <s v="USD"/>
    <n v="1423152678"/>
    <n v="1420560678"/>
    <b v="1"/>
    <n v="15"/>
    <b v="0"/>
    <s v="photography/photobooks"/>
    <n v="4.9599999999999998E-2"/>
    <n v="109.07"/>
    <x v="8"/>
    <d v="2015-01-06T16:11:18"/>
    <d v="2015-02-05T16:11:18"/>
    <x v="20"/>
  </r>
  <r>
    <x v="2"/>
    <x v="1"/>
    <s v="GBP"/>
    <n v="1422553565"/>
    <n v="1417369565"/>
    <b v="1"/>
    <n v="4"/>
    <b v="0"/>
    <s v="photography/photobooks"/>
    <n v="3.5700000000000003E-2"/>
    <n v="26.75"/>
    <x v="8"/>
    <d v="2014-11-30T17:46:05"/>
    <d v="2015-01-29T17:46:05"/>
    <x v="20"/>
  </r>
  <r>
    <x v="2"/>
    <x v="0"/>
    <s v="USD"/>
    <n v="1439189940"/>
    <n v="1435970682"/>
    <b v="1"/>
    <n v="139"/>
    <b v="0"/>
    <s v="photography/photobooks"/>
    <n v="0.61119999999999997"/>
    <n v="109.94"/>
    <x v="8"/>
    <d v="2015-07-04T00:44:42"/>
    <d v="2015-08-10T06:59:00"/>
    <x v="20"/>
  </r>
  <r>
    <x v="2"/>
    <x v="2"/>
    <s v="AUD"/>
    <n v="1417127040"/>
    <n v="1414531440"/>
    <b v="1"/>
    <n v="2"/>
    <b v="0"/>
    <s v="photography/photobooks"/>
    <n v="1.3299999999999999E-2"/>
    <n v="20"/>
    <x v="8"/>
    <d v="2014-10-28T21:24:00"/>
    <d v="2014-11-27T22:24:00"/>
    <x v="20"/>
  </r>
  <r>
    <x v="2"/>
    <x v="0"/>
    <s v="USD"/>
    <n v="1423660422"/>
    <n v="1420636422"/>
    <b v="1"/>
    <n v="18"/>
    <b v="0"/>
    <s v="photography/photobooks"/>
    <n v="0.1108"/>
    <n v="55.39"/>
    <x v="8"/>
    <d v="2015-01-07T13:13:42"/>
    <d v="2015-02-11T13:13:42"/>
    <x v="20"/>
  </r>
  <r>
    <x v="2"/>
    <x v="12"/>
    <s v="EUR"/>
    <n v="1476460800"/>
    <n v="1473922541"/>
    <b v="1"/>
    <n v="81"/>
    <b v="0"/>
    <s v="photography/photobooks"/>
    <n v="0.38740000000000002"/>
    <n v="133.9"/>
    <x v="8"/>
    <d v="2016-09-15T06:55:41"/>
    <d v="2016-10-14T16:00:00"/>
    <x v="20"/>
  </r>
  <r>
    <x v="2"/>
    <x v="1"/>
    <s v="GBP"/>
    <n v="1469356366"/>
    <n v="1464172366"/>
    <b v="1"/>
    <n v="86"/>
    <b v="0"/>
    <s v="photography/photobooks"/>
    <n v="0.2205"/>
    <n v="48.72"/>
    <x v="8"/>
    <d v="2016-05-25T10:32:46"/>
    <d v="2016-07-24T10:32:46"/>
    <x v="20"/>
  </r>
  <r>
    <x v="2"/>
    <x v="0"/>
    <s v="USD"/>
    <n v="1481809189"/>
    <n v="1479217189"/>
    <b v="1"/>
    <n v="140"/>
    <b v="0"/>
    <s v="photography/photobooks"/>
    <n v="0.67549999999999999"/>
    <n v="48.25"/>
    <x v="8"/>
    <d v="2016-11-15T13:39:49"/>
    <d v="2016-12-15T13:39:49"/>
    <x v="20"/>
  </r>
  <r>
    <x v="2"/>
    <x v="0"/>
    <s v="USD"/>
    <n v="1454572233"/>
    <n v="1449388233"/>
    <b v="1"/>
    <n v="37"/>
    <b v="0"/>
    <s v="photography/photobooks"/>
    <n v="0.13639999999999999"/>
    <n v="58.97"/>
    <x v="8"/>
    <d v="2015-12-06T07:50:33"/>
    <d v="2016-02-04T07:50:33"/>
    <x v="20"/>
  </r>
  <r>
    <x v="2"/>
    <x v="1"/>
    <s v="GBP"/>
    <n v="1415740408"/>
    <n v="1414008808"/>
    <b v="1"/>
    <n v="6"/>
    <b v="0"/>
    <s v="photography/photobooks"/>
    <n v="1.7500000000000002E-2"/>
    <n v="11.64"/>
    <x v="8"/>
    <d v="2014-10-22T20:13:28"/>
    <d v="2014-11-11T21:13:28"/>
    <x v="20"/>
  </r>
  <r>
    <x v="2"/>
    <x v="1"/>
    <s v="GBP"/>
    <n v="1476109970"/>
    <n v="1473517970"/>
    <b v="1"/>
    <n v="113"/>
    <b v="0"/>
    <s v="photography/photobooks"/>
    <n v="0.20449999999999999"/>
    <n v="83.72"/>
    <x v="8"/>
    <d v="2016-09-10T14:32:50"/>
    <d v="2016-10-10T14:32:50"/>
    <x v="20"/>
  </r>
  <r>
    <x v="2"/>
    <x v="1"/>
    <s v="GBP"/>
    <n v="1450181400"/>
    <n v="1447429868"/>
    <b v="1"/>
    <n v="37"/>
    <b v="0"/>
    <s v="photography/photobooks"/>
    <n v="0.13850000000000001"/>
    <n v="63.65"/>
    <x v="8"/>
    <d v="2015-11-13T15:51:08"/>
    <d v="2015-12-15T12:10:00"/>
    <x v="20"/>
  </r>
  <r>
    <x v="2"/>
    <x v="12"/>
    <s v="EUR"/>
    <n v="1435442340"/>
    <n v="1433416830"/>
    <b v="1"/>
    <n v="18"/>
    <b v="0"/>
    <s v="photography/photobooks"/>
    <n v="0.4849"/>
    <n v="94.28"/>
    <x v="8"/>
    <d v="2015-06-04T11:20:30"/>
    <d v="2015-06-27T21:59:00"/>
    <x v="20"/>
  </r>
  <r>
    <x v="2"/>
    <x v="0"/>
    <s v="USD"/>
    <n v="1423878182"/>
    <n v="1421199782"/>
    <b v="1"/>
    <n v="75"/>
    <b v="0"/>
    <s v="photography/photobooks"/>
    <n v="0.308"/>
    <n v="71.87"/>
    <x v="8"/>
    <d v="2015-01-14T01:43:02"/>
    <d v="2015-02-14T01:43:02"/>
    <x v="20"/>
  </r>
  <r>
    <x v="2"/>
    <x v="0"/>
    <s v="USD"/>
    <n v="1447521404"/>
    <n v="1444061804"/>
    <b v="1"/>
    <n v="52"/>
    <b v="0"/>
    <s v="photography/photobooks"/>
    <n v="0.35170000000000001"/>
    <n v="104.85"/>
    <x v="8"/>
    <d v="2015-10-05T16:16:44"/>
    <d v="2015-11-14T17:16:44"/>
    <x v="20"/>
  </r>
  <r>
    <x v="2"/>
    <x v="12"/>
    <s v="EUR"/>
    <n v="1443808800"/>
    <n v="1441048658"/>
    <b v="1"/>
    <n v="122"/>
    <b v="0"/>
    <s v="photography/photobooks"/>
    <n v="0.36399999999999999"/>
    <n v="67.14"/>
    <x v="8"/>
    <d v="2015-08-31T19:17:38"/>
    <d v="2015-10-02T18:00:00"/>
    <x v="20"/>
  </r>
  <r>
    <x v="2"/>
    <x v="1"/>
    <s v="GBP"/>
    <n v="1412090349"/>
    <n v="1409066349"/>
    <b v="1"/>
    <n v="8"/>
    <b v="0"/>
    <s v="photography/photobooks"/>
    <n v="2.9600000000000001E-2"/>
    <n v="73.88"/>
    <x v="8"/>
    <d v="2014-08-26T15:19:09"/>
    <d v="2014-09-30T15:19:09"/>
    <x v="20"/>
  </r>
  <r>
    <x v="2"/>
    <x v="0"/>
    <s v="USD"/>
    <n v="1411868313"/>
    <n v="1409276313"/>
    <b v="1"/>
    <n v="8"/>
    <b v="0"/>
    <s v="photography/photobooks"/>
    <n v="0.1106"/>
    <n v="69.13"/>
    <x v="8"/>
    <d v="2014-08-29T01:38:33"/>
    <d v="2014-09-28T01:38:33"/>
    <x v="20"/>
  </r>
  <r>
    <x v="2"/>
    <x v="0"/>
    <s v="USD"/>
    <n v="1486830030"/>
    <n v="1483806030"/>
    <b v="1"/>
    <n v="96"/>
    <b v="0"/>
    <s v="photography/photobooks"/>
    <n v="0.41410000000000002"/>
    <n v="120.77"/>
    <x v="8"/>
    <d v="2017-01-07T16:20:30"/>
    <d v="2017-02-11T16:20:30"/>
    <x v="20"/>
  </r>
  <r>
    <x v="2"/>
    <x v="5"/>
    <s v="CAD"/>
    <n v="1425246439"/>
    <n v="1422222439"/>
    <b v="1"/>
    <n v="9"/>
    <b v="0"/>
    <s v="photography/photobooks"/>
    <n v="0.1086"/>
    <n v="42.22"/>
    <x v="8"/>
    <d v="2015-01-25T21:47:19"/>
    <d v="2015-03-01T21:47:19"/>
    <x v="20"/>
  </r>
  <r>
    <x v="2"/>
    <x v="0"/>
    <s v="USD"/>
    <n v="1408657826"/>
    <n v="1407621026"/>
    <b v="0"/>
    <n v="2"/>
    <b v="0"/>
    <s v="photography/photobooks"/>
    <n v="3.3300000000000003E-2"/>
    <n v="7.5"/>
    <x v="8"/>
    <d v="2014-08-09T21:50:26"/>
    <d v="2014-08-21T21:50:26"/>
    <x v="20"/>
  </r>
  <r>
    <x v="2"/>
    <x v="0"/>
    <s v="USD"/>
    <n v="1414123200"/>
    <n v="1408962270"/>
    <b v="0"/>
    <n v="26"/>
    <b v="0"/>
    <s v="photography/photobooks"/>
    <n v="6.9999999999999999E-4"/>
    <n v="1.54"/>
    <x v="8"/>
    <d v="2014-08-25T10:24:30"/>
    <d v="2014-10-24T04:00:00"/>
    <x v="20"/>
  </r>
  <r>
    <x v="2"/>
    <x v="1"/>
    <s v="GBP"/>
    <n v="1467531536"/>
    <n v="1464939536"/>
    <b v="0"/>
    <n v="23"/>
    <b v="0"/>
    <s v="photography/photobooks"/>
    <n v="0.1331"/>
    <n v="37.61"/>
    <x v="8"/>
    <d v="2016-06-03T07:38:56"/>
    <d v="2016-07-03T07:38:56"/>
    <x v="20"/>
  </r>
  <r>
    <x v="2"/>
    <x v="1"/>
    <s v="GBP"/>
    <n v="1407532812"/>
    <n v="1404940812"/>
    <b v="0"/>
    <n v="0"/>
    <b v="0"/>
    <s v="photography/photobooks"/>
    <n v="0"/>
    <n v="0"/>
    <x v="8"/>
    <d v="2014-07-09T21:20:12"/>
    <d v="2014-08-08T21:20:12"/>
    <x v="20"/>
  </r>
  <r>
    <x v="2"/>
    <x v="1"/>
    <s v="GBP"/>
    <n v="1425108736"/>
    <n v="1422516736"/>
    <b v="0"/>
    <n v="140"/>
    <b v="0"/>
    <s v="photography/photobooks"/>
    <n v="0.49180000000000001"/>
    <n v="42.16"/>
    <x v="8"/>
    <d v="2015-01-29T07:32:16"/>
    <d v="2015-02-28T07:32:16"/>
    <x v="20"/>
  </r>
  <r>
    <x v="2"/>
    <x v="0"/>
    <s v="USD"/>
    <n v="1435787137"/>
    <n v="1434577537"/>
    <b v="0"/>
    <n v="0"/>
    <b v="0"/>
    <s v="photography/photobooks"/>
    <n v="0"/>
    <n v="0"/>
    <x v="8"/>
    <d v="2015-06-17T21:45:37"/>
    <d v="2015-07-01T21:45:37"/>
    <x v="20"/>
  </r>
  <r>
    <x v="2"/>
    <x v="16"/>
    <s v="CHF"/>
    <n v="1469473200"/>
    <n v="1467061303"/>
    <b v="0"/>
    <n v="6"/>
    <b v="0"/>
    <s v="photography/photobooks"/>
    <n v="2.0400000000000001E-2"/>
    <n v="84.83"/>
    <x v="8"/>
    <d v="2016-06-27T21:01:43"/>
    <d v="2016-07-25T19:00:00"/>
    <x v="20"/>
  </r>
  <r>
    <x v="2"/>
    <x v="0"/>
    <s v="USD"/>
    <n v="1485759540"/>
    <n v="1480607607"/>
    <b v="0"/>
    <n v="100"/>
    <b v="0"/>
    <s v="photography/photobooks"/>
    <n v="0.52329999999999999"/>
    <n v="94.19"/>
    <x v="8"/>
    <d v="2016-12-01T15:53:27"/>
    <d v="2017-01-30T06:59:00"/>
    <x v="20"/>
  </r>
  <r>
    <x v="2"/>
    <x v="0"/>
    <s v="USD"/>
    <n v="1428035850"/>
    <n v="1425447450"/>
    <b v="0"/>
    <n v="0"/>
    <b v="0"/>
    <s v="photography/photobooks"/>
    <n v="0"/>
    <n v="0"/>
    <x v="8"/>
    <d v="2015-03-04T05:37:30"/>
    <d v="2015-04-03T04:37:30"/>
    <x v="20"/>
  </r>
  <r>
    <x v="2"/>
    <x v="0"/>
    <s v="USD"/>
    <n v="1406743396"/>
    <n v="1404151396"/>
    <b v="0"/>
    <n v="4"/>
    <b v="0"/>
    <s v="photography/photobooks"/>
    <n v="2.0799999999999999E-2"/>
    <n v="6.25"/>
    <x v="8"/>
    <d v="2014-06-30T18:03:16"/>
    <d v="2014-07-30T18:03:16"/>
    <x v="20"/>
  </r>
  <r>
    <x v="2"/>
    <x v="0"/>
    <s v="USD"/>
    <n v="1427850090"/>
    <n v="1425261690"/>
    <b v="0"/>
    <n v="8"/>
    <b v="0"/>
    <s v="photography/photobooks"/>
    <n v="6.5699999999999995E-2"/>
    <n v="213.38"/>
    <x v="8"/>
    <d v="2015-03-02T02:01:30"/>
    <d v="2015-04-01T01:01:30"/>
    <x v="20"/>
  </r>
  <r>
    <x v="0"/>
    <x v="0"/>
    <s v="USD"/>
    <n v="1330760367"/>
    <n v="1326872367"/>
    <b v="0"/>
    <n v="57"/>
    <b v="1"/>
    <s v="music/rock"/>
    <n v="1.3489"/>
    <n v="59.16"/>
    <x v="4"/>
    <d v="2012-01-18T07:39:27"/>
    <d v="2012-03-03T07:39:27"/>
    <x v="11"/>
  </r>
  <r>
    <x v="0"/>
    <x v="5"/>
    <s v="CAD"/>
    <n v="1391194860"/>
    <n v="1388084862"/>
    <b v="0"/>
    <n v="11"/>
    <b v="1"/>
    <s v="music/rock"/>
    <n v="1"/>
    <n v="27.27"/>
    <x v="4"/>
    <d v="2013-12-26T19:07:42"/>
    <d v="2014-01-31T19:01:00"/>
    <x v="11"/>
  </r>
  <r>
    <x v="0"/>
    <x v="0"/>
    <s v="USD"/>
    <n v="1351095976"/>
    <n v="1348503976"/>
    <b v="0"/>
    <n v="33"/>
    <b v="1"/>
    <s v="music/rock"/>
    <n v="1.1586000000000001"/>
    <n v="24.58"/>
    <x v="4"/>
    <d v="2012-09-24T16:26:16"/>
    <d v="2012-10-24T16:26:16"/>
    <x v="11"/>
  </r>
  <r>
    <x v="0"/>
    <x v="0"/>
    <s v="USD"/>
    <n v="1389146880"/>
    <n v="1387403967"/>
    <b v="0"/>
    <n v="40"/>
    <b v="1"/>
    <s v="music/rock"/>
    <n v="1.0006999999999999"/>
    <n v="75.05"/>
    <x v="4"/>
    <d v="2013-12-18T21:59:27"/>
    <d v="2014-01-08T02:08:00"/>
    <x v="11"/>
  </r>
  <r>
    <x v="0"/>
    <x v="0"/>
    <s v="USD"/>
    <n v="1373572903"/>
    <n v="1371585703"/>
    <b v="0"/>
    <n v="50"/>
    <b v="1"/>
    <s v="music/rock"/>
    <n v="1.0505"/>
    <n v="42.02"/>
    <x v="4"/>
    <d v="2013-06-18T20:01:43"/>
    <d v="2013-07-11T20:01:43"/>
    <x v="11"/>
  </r>
  <r>
    <x v="0"/>
    <x v="0"/>
    <s v="USD"/>
    <n v="1392675017"/>
    <n v="1390083017"/>
    <b v="0"/>
    <n v="38"/>
    <b v="1"/>
    <s v="music/rock"/>
    <n v="1.01"/>
    <n v="53.16"/>
    <x v="4"/>
    <d v="2014-01-18T22:10:17"/>
    <d v="2014-02-17T22:10:17"/>
    <x v="11"/>
  </r>
  <r>
    <x v="0"/>
    <x v="0"/>
    <s v="USD"/>
    <n v="1299138561"/>
    <n v="1294818561"/>
    <b v="0"/>
    <n v="96"/>
    <b v="1"/>
    <s v="music/rock"/>
    <n v="1.0065999999999999"/>
    <n v="83.89"/>
    <x v="4"/>
    <d v="2011-01-12T07:49:21"/>
    <d v="2011-03-03T07:49:21"/>
    <x v="11"/>
  </r>
  <r>
    <x v="0"/>
    <x v="0"/>
    <s v="USD"/>
    <n v="1399672800"/>
    <n v="1396906530"/>
    <b v="0"/>
    <n v="48"/>
    <b v="1"/>
    <s v="music/rock"/>
    <n v="1.0016"/>
    <n v="417.33"/>
    <x v="4"/>
    <d v="2014-04-07T21:35:30"/>
    <d v="2014-05-09T22:00:00"/>
    <x v="11"/>
  </r>
  <r>
    <x v="0"/>
    <x v="0"/>
    <s v="USD"/>
    <n v="1295647200"/>
    <n v="1291428371"/>
    <b v="0"/>
    <n v="33"/>
    <b v="1"/>
    <s v="music/rock"/>
    <n v="1.6668000000000001"/>
    <n v="75.77"/>
    <x v="4"/>
    <d v="2010-12-04T02:06:11"/>
    <d v="2011-01-21T22:00:00"/>
    <x v="11"/>
  </r>
  <r>
    <x v="0"/>
    <x v="0"/>
    <s v="USD"/>
    <n v="1393259107"/>
    <n v="1390667107"/>
    <b v="0"/>
    <n v="226"/>
    <b v="1"/>
    <s v="music/rock"/>
    <n v="1.0153000000000001"/>
    <n v="67.39"/>
    <x v="4"/>
    <d v="2014-01-25T16:25:07"/>
    <d v="2014-02-24T16:25:07"/>
    <x v="11"/>
  </r>
  <r>
    <x v="0"/>
    <x v="0"/>
    <s v="USD"/>
    <n v="1336866863"/>
    <n v="1335570863"/>
    <b v="0"/>
    <n v="14"/>
    <b v="1"/>
    <s v="music/rock"/>
    <n v="1.03"/>
    <n v="73.569999999999993"/>
    <x v="4"/>
    <d v="2012-04-27T23:54:23"/>
    <d v="2012-05-12T23:54:23"/>
    <x v="11"/>
  </r>
  <r>
    <x v="0"/>
    <x v="0"/>
    <s v="USD"/>
    <n v="1299243427"/>
    <n v="1296651427"/>
    <b v="0"/>
    <n v="20"/>
    <b v="1"/>
    <s v="music/rock"/>
    <n v="1.4286000000000001"/>
    <n v="25"/>
    <x v="4"/>
    <d v="2011-02-02T12:57:07"/>
    <d v="2011-03-04T12:57:07"/>
    <x v="11"/>
  </r>
  <r>
    <x v="0"/>
    <x v="0"/>
    <s v="USD"/>
    <n v="1362211140"/>
    <n v="1359421403"/>
    <b v="0"/>
    <n v="25"/>
    <b v="1"/>
    <s v="music/rock"/>
    <n v="2.625"/>
    <n v="42"/>
    <x v="4"/>
    <d v="2013-01-29T01:03:23"/>
    <d v="2013-03-02T07:59:00"/>
    <x v="11"/>
  </r>
  <r>
    <x v="0"/>
    <x v="0"/>
    <s v="USD"/>
    <n v="1422140895"/>
    <n v="1418684895"/>
    <b v="0"/>
    <n v="90"/>
    <b v="1"/>
    <s v="music/rock"/>
    <n v="1.1805000000000001"/>
    <n v="131.16999999999999"/>
    <x v="4"/>
    <d v="2014-12-15T23:08:15"/>
    <d v="2015-01-24T23:08:15"/>
    <x v="11"/>
  </r>
  <r>
    <x v="0"/>
    <x v="1"/>
    <s v="GBP"/>
    <n v="1459439471"/>
    <n v="1456851071"/>
    <b v="0"/>
    <n v="11"/>
    <b v="1"/>
    <s v="music/rock"/>
    <n v="1.04"/>
    <n v="47.27"/>
    <x v="4"/>
    <d v="2016-03-01T16:51:11"/>
    <d v="2016-03-31T15:51:11"/>
    <x v="11"/>
  </r>
  <r>
    <x v="0"/>
    <x v="0"/>
    <s v="USD"/>
    <n v="1361129129"/>
    <n v="1359660329"/>
    <b v="0"/>
    <n v="55"/>
    <b v="1"/>
    <s v="music/rock"/>
    <n v="2.0034000000000001"/>
    <n v="182.13"/>
    <x v="4"/>
    <d v="2013-01-31T19:25:29"/>
    <d v="2013-02-17T19:25:29"/>
    <x v="11"/>
  </r>
  <r>
    <x v="0"/>
    <x v="0"/>
    <s v="USD"/>
    <n v="1332029335"/>
    <n v="1326848935"/>
    <b v="0"/>
    <n v="30"/>
    <b v="1"/>
    <s v="music/rock"/>
    <n v="3.0682999999999998"/>
    <n v="61.37"/>
    <x v="4"/>
    <d v="2012-01-18T01:08:55"/>
    <d v="2012-03-18T00:08:55"/>
    <x v="11"/>
  </r>
  <r>
    <x v="0"/>
    <x v="0"/>
    <s v="USD"/>
    <n v="1317438000"/>
    <n v="1314989557"/>
    <b v="0"/>
    <n v="28"/>
    <b v="1"/>
    <s v="music/rock"/>
    <n v="1.0015000000000001"/>
    <n v="35.770000000000003"/>
    <x v="4"/>
    <d v="2011-09-02T18:52:37"/>
    <d v="2011-10-01T03:00:00"/>
    <x v="11"/>
  </r>
  <r>
    <x v="0"/>
    <x v="0"/>
    <s v="USD"/>
    <n v="1475342382"/>
    <n v="1472750382"/>
    <b v="0"/>
    <n v="45"/>
    <b v="1"/>
    <s v="music/rock"/>
    <n v="2.0529999999999999"/>
    <n v="45.62"/>
    <x v="4"/>
    <d v="2016-09-01T17:19:42"/>
    <d v="2016-10-01T17:19:42"/>
    <x v="11"/>
  </r>
  <r>
    <x v="0"/>
    <x v="0"/>
    <s v="USD"/>
    <n v="1367902740"/>
    <n v="1366251510"/>
    <b v="0"/>
    <n v="13"/>
    <b v="1"/>
    <s v="music/rock"/>
    <n v="1.0889"/>
    <n v="75.38"/>
    <x v="4"/>
    <d v="2013-04-18T02:18:30"/>
    <d v="2013-05-07T04:59:00"/>
    <x v="11"/>
  </r>
  <r>
    <x v="0"/>
    <x v="0"/>
    <s v="USD"/>
    <n v="1400561940"/>
    <n v="1397679445"/>
    <b v="0"/>
    <n v="40"/>
    <b v="1"/>
    <s v="music/rock"/>
    <n v="1.0175000000000001"/>
    <n v="50.88"/>
    <x v="4"/>
    <d v="2014-04-16T20:17:25"/>
    <d v="2014-05-20T04:59:00"/>
    <x v="11"/>
  </r>
  <r>
    <x v="0"/>
    <x v="0"/>
    <s v="USD"/>
    <n v="1425275940"/>
    <n v="1422371381"/>
    <b v="0"/>
    <n v="21"/>
    <b v="1"/>
    <s v="music/rock"/>
    <n v="1.2524999999999999"/>
    <n v="119.29"/>
    <x v="4"/>
    <d v="2015-01-27T15:09:41"/>
    <d v="2015-03-02T05:59:00"/>
    <x v="11"/>
  </r>
  <r>
    <x v="0"/>
    <x v="0"/>
    <s v="USD"/>
    <n v="1298245954"/>
    <n v="1295653954"/>
    <b v="0"/>
    <n v="134"/>
    <b v="1"/>
    <s v="music/rock"/>
    <n v="1.2401"/>
    <n v="92.54"/>
    <x v="4"/>
    <d v="2011-01-21T23:52:34"/>
    <d v="2011-02-20T23:52:34"/>
    <x v="11"/>
  </r>
  <r>
    <x v="0"/>
    <x v="0"/>
    <s v="USD"/>
    <n v="1307761200"/>
    <n v="1304464914"/>
    <b v="0"/>
    <n v="20"/>
    <b v="1"/>
    <s v="music/rock"/>
    <n v="1.014"/>
    <n v="76.05"/>
    <x v="4"/>
    <d v="2011-05-03T23:21:54"/>
    <d v="2011-06-11T03:00:00"/>
    <x v="11"/>
  </r>
  <r>
    <x v="0"/>
    <x v="0"/>
    <s v="USD"/>
    <n v="1466139300"/>
    <n v="1464854398"/>
    <b v="0"/>
    <n v="19"/>
    <b v="1"/>
    <s v="music/rock"/>
    <n v="1"/>
    <n v="52.63"/>
    <x v="4"/>
    <d v="2016-06-02T07:59:58"/>
    <d v="2016-06-17T04:55:00"/>
    <x v="11"/>
  </r>
  <r>
    <x v="0"/>
    <x v="0"/>
    <s v="USD"/>
    <n v="1355585777"/>
    <n v="1352993777"/>
    <b v="0"/>
    <n v="209"/>
    <b v="1"/>
    <s v="music/rock"/>
    <n v="1.3793"/>
    <n v="98.99"/>
    <x v="4"/>
    <d v="2012-11-15T15:36:17"/>
    <d v="2012-12-15T15:36:17"/>
    <x v="11"/>
  </r>
  <r>
    <x v="0"/>
    <x v="0"/>
    <s v="USD"/>
    <n v="1429594832"/>
    <n v="1427780432"/>
    <b v="0"/>
    <n v="38"/>
    <b v="1"/>
    <s v="music/rock"/>
    <n v="1.2088000000000001"/>
    <n v="79.53"/>
    <x v="4"/>
    <d v="2015-03-31T05:40:32"/>
    <d v="2015-04-21T05:40:32"/>
    <x v="11"/>
  </r>
  <r>
    <x v="0"/>
    <x v="0"/>
    <s v="USD"/>
    <n v="1312095540"/>
    <n v="1306608888"/>
    <b v="0"/>
    <n v="24"/>
    <b v="1"/>
    <s v="music/rock"/>
    <n v="1.0737000000000001"/>
    <n v="134.21"/>
    <x v="4"/>
    <d v="2011-05-28T18:54:48"/>
    <d v="2011-07-31T06:59:00"/>
    <x v="11"/>
  </r>
  <r>
    <x v="0"/>
    <x v="0"/>
    <s v="USD"/>
    <n v="1350505059"/>
    <n v="1347913059"/>
    <b v="0"/>
    <n v="8"/>
    <b v="1"/>
    <s v="music/rock"/>
    <n v="1.0033000000000001"/>
    <n v="37.630000000000003"/>
    <x v="4"/>
    <d v="2012-09-17T20:17:39"/>
    <d v="2012-10-17T20:17:39"/>
    <x v="11"/>
  </r>
  <r>
    <x v="0"/>
    <x v="0"/>
    <s v="USD"/>
    <n v="1405033300"/>
    <n v="1402441300"/>
    <b v="0"/>
    <n v="179"/>
    <b v="1"/>
    <s v="music/rock"/>
    <n v="1.0152000000000001"/>
    <n v="51.04"/>
    <x v="4"/>
    <d v="2014-06-10T23:01:40"/>
    <d v="2014-07-10T23:01:40"/>
    <x v="11"/>
  </r>
  <r>
    <x v="0"/>
    <x v="0"/>
    <s v="USD"/>
    <n v="1406509200"/>
    <n v="1404769538"/>
    <b v="0"/>
    <n v="26"/>
    <b v="1"/>
    <s v="music/rock"/>
    <n v="1.0007999999999999"/>
    <n v="50.04"/>
    <x v="4"/>
    <d v="2014-07-07T21:45:38"/>
    <d v="2014-07-28T01:00:00"/>
    <x v="11"/>
  </r>
  <r>
    <x v="0"/>
    <x v="0"/>
    <s v="USD"/>
    <n v="1429920000"/>
    <n v="1426703452"/>
    <b v="0"/>
    <n v="131"/>
    <b v="1"/>
    <s v="music/rock"/>
    <n v="1.1697"/>
    <n v="133.93"/>
    <x v="4"/>
    <d v="2015-03-18T18:30:52"/>
    <d v="2015-04-25T00:00:00"/>
    <x v="11"/>
  </r>
  <r>
    <x v="0"/>
    <x v="0"/>
    <s v="USD"/>
    <n v="1352860017"/>
    <n v="1348536417"/>
    <b v="0"/>
    <n v="14"/>
    <b v="1"/>
    <s v="music/rock"/>
    <n v="1.0187999999999999"/>
    <n v="58.21"/>
    <x v="4"/>
    <d v="2012-09-25T01:26:57"/>
    <d v="2012-11-14T02:26:57"/>
    <x v="11"/>
  </r>
  <r>
    <x v="0"/>
    <x v="0"/>
    <s v="USD"/>
    <n v="1369355437"/>
    <n v="1366763437"/>
    <b v="0"/>
    <n v="174"/>
    <b v="1"/>
    <s v="music/rock"/>
    <n v="1.0212000000000001"/>
    <n v="88.04"/>
    <x v="4"/>
    <d v="2013-04-24T00:30:37"/>
    <d v="2013-05-24T00:30:37"/>
    <x v="11"/>
  </r>
  <r>
    <x v="0"/>
    <x v="5"/>
    <s v="CAD"/>
    <n v="1389012940"/>
    <n v="1385124940"/>
    <b v="0"/>
    <n v="191"/>
    <b v="1"/>
    <s v="music/rock"/>
    <n v="1.5406"/>
    <n v="70.58"/>
    <x v="4"/>
    <d v="2013-11-22T12:55:40"/>
    <d v="2014-01-06T12:55:40"/>
    <x v="11"/>
  </r>
  <r>
    <x v="0"/>
    <x v="0"/>
    <s v="USD"/>
    <n v="1405715472"/>
    <n v="1403901072"/>
    <b v="0"/>
    <n v="38"/>
    <b v="1"/>
    <s v="music/rock"/>
    <n v="1.0125"/>
    <n v="53.29"/>
    <x v="4"/>
    <d v="2014-06-27T20:31:12"/>
    <d v="2014-07-18T20:31:12"/>
    <x v="11"/>
  </r>
  <r>
    <x v="0"/>
    <x v="0"/>
    <s v="USD"/>
    <n v="1410546413"/>
    <n v="1407954413"/>
    <b v="0"/>
    <n v="22"/>
    <b v="1"/>
    <s v="music/rock"/>
    <n v="1"/>
    <n v="136.36000000000001"/>
    <x v="4"/>
    <d v="2014-08-13T18:26:53"/>
    <d v="2014-09-12T18:26:53"/>
    <x v="11"/>
  </r>
  <r>
    <x v="0"/>
    <x v="0"/>
    <s v="USD"/>
    <n v="1324014521"/>
    <n v="1318826921"/>
    <b v="0"/>
    <n v="149"/>
    <b v="1"/>
    <s v="music/rock"/>
    <n v="1.0874999999999999"/>
    <n v="40.549999999999997"/>
    <x v="4"/>
    <d v="2011-10-17T04:48:41"/>
    <d v="2011-12-16T05:48:41"/>
    <x v="11"/>
  </r>
  <r>
    <x v="0"/>
    <x v="0"/>
    <s v="USD"/>
    <n v="1316716129"/>
    <n v="1314124129"/>
    <b v="0"/>
    <n v="56"/>
    <b v="1"/>
    <s v="music/rock"/>
    <n v="1.3183"/>
    <n v="70.63"/>
    <x v="4"/>
    <d v="2011-08-23T18:28:49"/>
    <d v="2011-09-22T18:28:49"/>
    <x v="11"/>
  </r>
  <r>
    <x v="0"/>
    <x v="0"/>
    <s v="USD"/>
    <n v="1391706084"/>
    <n v="1389891684"/>
    <b v="0"/>
    <n v="19"/>
    <b v="1"/>
    <s v="music/rock"/>
    <n v="1.3347"/>
    <n v="52.68"/>
    <x v="4"/>
    <d v="2014-01-16T17:01:24"/>
    <d v="2014-02-06T17:01:24"/>
    <x v="11"/>
  </r>
  <r>
    <x v="2"/>
    <x v="1"/>
    <s v="GBP"/>
    <n v="1422256341"/>
    <n v="1419664341"/>
    <b v="0"/>
    <n v="0"/>
    <b v="0"/>
    <s v="games/mobile games"/>
    <n v="0"/>
    <n v="0"/>
    <x v="6"/>
    <d v="2014-12-27T07:12:21"/>
    <d v="2015-01-26T07:12:21"/>
    <x v="18"/>
  </r>
  <r>
    <x v="2"/>
    <x v="0"/>
    <s v="USD"/>
    <n v="1488958200"/>
    <n v="1484912974"/>
    <b v="0"/>
    <n v="16"/>
    <b v="0"/>
    <s v="games/mobile games"/>
    <n v="8.0799999999999997E-2"/>
    <n v="90.94"/>
    <x v="6"/>
    <d v="2017-01-20T11:49:34"/>
    <d v="2017-03-08T07:30:00"/>
    <x v="18"/>
  </r>
  <r>
    <x v="2"/>
    <x v="0"/>
    <s v="USD"/>
    <n v="1402600085"/>
    <n v="1400008085"/>
    <b v="0"/>
    <n v="2"/>
    <b v="0"/>
    <s v="games/mobile games"/>
    <n v="4.0000000000000001E-3"/>
    <n v="5"/>
    <x v="6"/>
    <d v="2014-05-13T19:08:05"/>
    <d v="2014-06-12T19:08:05"/>
    <x v="18"/>
  </r>
  <r>
    <x v="2"/>
    <x v="0"/>
    <s v="USD"/>
    <n v="1399223500"/>
    <n v="1396631500"/>
    <b v="0"/>
    <n v="48"/>
    <b v="0"/>
    <s v="games/mobile games"/>
    <n v="0.4289"/>
    <n v="58.08"/>
    <x v="6"/>
    <d v="2014-04-04T17:11:40"/>
    <d v="2014-05-04T17:11:40"/>
    <x v="18"/>
  </r>
  <r>
    <x v="2"/>
    <x v="1"/>
    <s v="GBP"/>
    <n v="1478425747"/>
    <n v="1475398147"/>
    <b v="0"/>
    <n v="2"/>
    <b v="0"/>
    <s v="games/mobile games"/>
    <n v="0"/>
    <n v="2"/>
    <x v="6"/>
    <d v="2016-10-02T08:49:07"/>
    <d v="2016-11-06T09:49:07"/>
    <x v="18"/>
  </r>
  <r>
    <x v="2"/>
    <x v="0"/>
    <s v="USD"/>
    <n v="1488340800"/>
    <n v="1483768497"/>
    <b v="0"/>
    <n v="2"/>
    <b v="0"/>
    <s v="games/mobile games"/>
    <n v="5.0000000000000001E-3"/>
    <n v="62.5"/>
    <x v="6"/>
    <d v="2017-01-07T05:54:57"/>
    <d v="2017-03-01T04:00:00"/>
    <x v="18"/>
  </r>
  <r>
    <x v="2"/>
    <x v="0"/>
    <s v="USD"/>
    <n v="1478383912"/>
    <n v="1475791912"/>
    <b v="0"/>
    <n v="1"/>
    <b v="0"/>
    <s v="games/mobile games"/>
    <n v="5.0000000000000001E-4"/>
    <n v="10"/>
    <x v="6"/>
    <d v="2016-10-06T22:11:52"/>
    <d v="2016-11-05T22:11:52"/>
    <x v="18"/>
  </r>
  <r>
    <x v="2"/>
    <x v="0"/>
    <s v="USD"/>
    <n v="1450166340"/>
    <n v="1448044925"/>
    <b v="0"/>
    <n v="17"/>
    <b v="0"/>
    <s v="games/mobile games"/>
    <n v="4.87E-2"/>
    <n v="71.59"/>
    <x v="6"/>
    <d v="2015-11-20T18:42:05"/>
    <d v="2015-12-15T07:59:00"/>
    <x v="18"/>
  </r>
  <r>
    <x v="2"/>
    <x v="0"/>
    <s v="USD"/>
    <n v="1483488249"/>
    <n v="1480896249"/>
    <b v="0"/>
    <n v="0"/>
    <b v="0"/>
    <s v="games/mobile games"/>
    <n v="0"/>
    <n v="0"/>
    <x v="6"/>
    <d v="2016-12-05T00:04:09"/>
    <d v="2017-01-04T00:04:09"/>
    <x v="18"/>
  </r>
  <r>
    <x v="2"/>
    <x v="0"/>
    <s v="USD"/>
    <n v="1454213820"/>
    <n v="1451723535"/>
    <b v="0"/>
    <n v="11"/>
    <b v="0"/>
    <s v="games/mobile games"/>
    <n v="0.1031"/>
    <n v="32.82"/>
    <x v="6"/>
    <d v="2016-01-02T08:32:15"/>
    <d v="2016-01-31T04:17:00"/>
    <x v="18"/>
  </r>
  <r>
    <x v="2"/>
    <x v="0"/>
    <s v="USD"/>
    <n v="1416512901"/>
    <n v="1413053301"/>
    <b v="0"/>
    <n v="95"/>
    <b v="0"/>
    <s v="games/mobile games"/>
    <n v="0.71779999999999999"/>
    <n v="49.12"/>
    <x v="6"/>
    <d v="2014-10-11T18:48:21"/>
    <d v="2014-11-20T19:48:21"/>
    <x v="18"/>
  </r>
  <r>
    <x v="2"/>
    <x v="0"/>
    <s v="USD"/>
    <n v="1435633602"/>
    <n v="1433041602"/>
    <b v="0"/>
    <n v="13"/>
    <b v="0"/>
    <s v="games/mobile games"/>
    <n v="1.06E-2"/>
    <n v="16.309999999999999"/>
    <x v="6"/>
    <d v="2015-05-31T03:06:42"/>
    <d v="2015-06-30T03:06:42"/>
    <x v="18"/>
  </r>
  <r>
    <x v="2"/>
    <x v="5"/>
    <s v="CAD"/>
    <n v="1436373900"/>
    <n v="1433861210"/>
    <b v="0"/>
    <n v="2"/>
    <b v="0"/>
    <s v="games/mobile games"/>
    <n v="4.4999999999999997E-3"/>
    <n v="18"/>
    <x v="6"/>
    <d v="2015-06-09T14:46:50"/>
    <d v="2015-07-08T16:45:00"/>
    <x v="18"/>
  </r>
  <r>
    <x v="2"/>
    <x v="0"/>
    <s v="USD"/>
    <n v="1467155733"/>
    <n v="1465427733"/>
    <b v="0"/>
    <n v="2"/>
    <b v="0"/>
    <s v="games/mobile games"/>
    <n v="2.0000000000000001E-4"/>
    <n v="13"/>
    <x v="6"/>
    <d v="2016-06-08T23:15:33"/>
    <d v="2016-06-28T23:15:33"/>
    <x v="18"/>
  </r>
  <r>
    <x v="2"/>
    <x v="0"/>
    <s v="USD"/>
    <n v="1470519308"/>
    <n v="1465335308"/>
    <b v="0"/>
    <n v="3"/>
    <b v="0"/>
    <s v="games/mobile games"/>
    <n v="5.1000000000000004E-3"/>
    <n v="17"/>
    <x v="6"/>
    <d v="2016-06-07T21:35:08"/>
    <d v="2016-08-06T21:35:08"/>
    <x v="18"/>
  </r>
  <r>
    <x v="2"/>
    <x v="2"/>
    <s v="AUD"/>
    <n v="1402901405"/>
    <n v="1400309405"/>
    <b v="0"/>
    <n v="0"/>
    <b v="0"/>
    <s v="games/mobile games"/>
    <n v="0"/>
    <n v="0"/>
    <x v="6"/>
    <d v="2014-05-17T06:50:05"/>
    <d v="2014-06-16T06:50:05"/>
    <x v="18"/>
  </r>
  <r>
    <x v="2"/>
    <x v="0"/>
    <s v="USD"/>
    <n v="1425170525"/>
    <n v="1422664925"/>
    <b v="0"/>
    <n v="0"/>
    <b v="0"/>
    <s v="games/mobile games"/>
    <n v="0"/>
    <n v="0"/>
    <x v="6"/>
    <d v="2015-01-31T00:42:05"/>
    <d v="2015-03-01T00:42:05"/>
    <x v="18"/>
  </r>
  <r>
    <x v="2"/>
    <x v="2"/>
    <s v="AUD"/>
    <n v="1402618355"/>
    <n v="1400026355"/>
    <b v="0"/>
    <n v="0"/>
    <b v="0"/>
    <s v="games/mobile games"/>
    <n v="0"/>
    <n v="0"/>
    <x v="6"/>
    <d v="2014-05-14T00:12:35"/>
    <d v="2014-06-13T00:12:35"/>
    <x v="18"/>
  </r>
  <r>
    <x v="2"/>
    <x v="3"/>
    <s v="EUR"/>
    <n v="1457966129"/>
    <n v="1455377729"/>
    <b v="0"/>
    <n v="2"/>
    <b v="0"/>
    <s v="games/mobile games"/>
    <n v="1.1999999999999999E-3"/>
    <n v="3"/>
    <x v="6"/>
    <d v="2016-02-13T15:35:29"/>
    <d v="2016-03-14T14:35:29"/>
    <x v="18"/>
  </r>
  <r>
    <x v="2"/>
    <x v="1"/>
    <s v="GBP"/>
    <n v="1459341380"/>
    <n v="1456839380"/>
    <b v="0"/>
    <n v="24"/>
    <b v="0"/>
    <s v="games/mobile games"/>
    <n v="0.20080000000000001"/>
    <n v="41.83"/>
    <x v="6"/>
    <d v="2016-03-01T13:36:20"/>
    <d v="2016-03-30T12:36:20"/>
    <x v="18"/>
  </r>
  <r>
    <x v="0"/>
    <x v="0"/>
    <s v="USD"/>
    <n v="1425955189"/>
    <n v="1423366789"/>
    <b v="0"/>
    <n v="70"/>
    <b v="1"/>
    <s v="music/indie rock"/>
    <n v="1.7267999999999999"/>
    <n v="49.34"/>
    <x v="4"/>
    <d v="2015-02-08T03:39:49"/>
    <d v="2015-03-10T02:39:49"/>
    <x v="14"/>
  </r>
  <r>
    <x v="0"/>
    <x v="0"/>
    <s v="USD"/>
    <n v="1341964080"/>
    <n v="1339109212"/>
    <b v="0"/>
    <n v="81"/>
    <b v="1"/>
    <s v="music/indie rock"/>
    <n v="1.0089999999999999"/>
    <n v="41.73"/>
    <x v="4"/>
    <d v="2012-06-07T22:46:52"/>
    <d v="2012-07-10T23:48:00"/>
    <x v="14"/>
  </r>
  <r>
    <x v="0"/>
    <x v="0"/>
    <s v="USD"/>
    <n v="1333921508"/>
    <n v="1331333108"/>
    <b v="0"/>
    <n v="32"/>
    <b v="1"/>
    <s v="music/indie rock"/>
    <n v="1.048"/>
    <n v="32.72"/>
    <x v="4"/>
    <d v="2012-03-09T22:45:08"/>
    <d v="2012-04-08T21:45:08"/>
    <x v="14"/>
  </r>
  <r>
    <x v="0"/>
    <x v="0"/>
    <s v="USD"/>
    <n v="1354017600"/>
    <n v="1350967535"/>
    <b v="0"/>
    <n v="26"/>
    <b v="1"/>
    <s v="music/indie rock"/>
    <n v="1.351"/>
    <n v="51.96"/>
    <x v="4"/>
    <d v="2012-10-23T04:45:35"/>
    <d v="2012-11-27T12:00:00"/>
    <x v="14"/>
  </r>
  <r>
    <x v="0"/>
    <x v="0"/>
    <s v="USD"/>
    <n v="1344636000"/>
    <n v="1341800110"/>
    <b v="0"/>
    <n v="105"/>
    <b v="1"/>
    <s v="music/indie rock"/>
    <n v="1.1633"/>
    <n v="50.69"/>
    <x v="4"/>
    <d v="2012-07-09T02:15:10"/>
    <d v="2012-08-10T22:00:00"/>
    <x v="14"/>
  </r>
  <r>
    <x v="0"/>
    <x v="0"/>
    <s v="USD"/>
    <n v="1415832338"/>
    <n v="1413236738"/>
    <b v="0"/>
    <n v="29"/>
    <b v="1"/>
    <s v="music/indie rock"/>
    <n v="1.0207999999999999"/>
    <n v="42.24"/>
    <x v="4"/>
    <d v="2014-10-13T21:45:38"/>
    <d v="2014-11-12T22:45:38"/>
    <x v="14"/>
  </r>
  <r>
    <x v="0"/>
    <x v="3"/>
    <s v="EUR"/>
    <n v="1449178200"/>
    <n v="1447614732"/>
    <b v="0"/>
    <n v="8"/>
    <b v="1"/>
    <s v="music/indie rock"/>
    <n v="1.1116999999999999"/>
    <n v="416.88"/>
    <x v="4"/>
    <d v="2015-11-15T19:12:12"/>
    <d v="2015-12-03T21:30:00"/>
    <x v="14"/>
  </r>
  <r>
    <x v="0"/>
    <x v="0"/>
    <s v="USD"/>
    <n v="1275368340"/>
    <n v="1272692732"/>
    <b v="0"/>
    <n v="89"/>
    <b v="1"/>
    <s v="music/indie rock"/>
    <n v="1.6608000000000001"/>
    <n v="46.65"/>
    <x v="4"/>
    <d v="2010-05-01T05:45:32"/>
    <d v="2010-06-01T04:59:00"/>
    <x v="14"/>
  </r>
  <r>
    <x v="0"/>
    <x v="0"/>
    <s v="USD"/>
    <n v="1363024946"/>
    <n v="1359140546"/>
    <b v="0"/>
    <n v="44"/>
    <b v="1"/>
    <s v="music/indie rock"/>
    <n v="1.0660000000000001"/>
    <n v="48.45"/>
    <x v="4"/>
    <d v="2013-01-25T19:02:26"/>
    <d v="2013-03-11T18:02:26"/>
    <x v="14"/>
  </r>
  <r>
    <x v="0"/>
    <x v="0"/>
    <s v="USD"/>
    <n v="1355597528"/>
    <n v="1353005528"/>
    <b v="0"/>
    <n v="246"/>
    <b v="1"/>
    <s v="music/indie rock"/>
    <n v="1.4458"/>
    <n v="70.53"/>
    <x v="4"/>
    <d v="2012-11-15T18:52:08"/>
    <d v="2012-12-15T18:52:08"/>
    <x v="14"/>
  </r>
  <r>
    <x v="0"/>
    <x v="0"/>
    <s v="USD"/>
    <n v="1279778400"/>
    <n v="1275851354"/>
    <b v="0"/>
    <n v="120"/>
    <b v="1"/>
    <s v="music/indie rock"/>
    <n v="1.0555000000000001"/>
    <n v="87.96"/>
    <x v="4"/>
    <d v="2010-06-06T19:09:14"/>
    <d v="2010-07-22T06:00:00"/>
    <x v="14"/>
  </r>
  <r>
    <x v="0"/>
    <x v="0"/>
    <s v="USD"/>
    <n v="1307459881"/>
    <n v="1304867881"/>
    <b v="0"/>
    <n v="26"/>
    <b v="1"/>
    <s v="music/indie rock"/>
    <n v="1.3660000000000001"/>
    <n v="26.27"/>
    <x v="4"/>
    <d v="2011-05-08T15:18:01"/>
    <d v="2011-06-07T15:18:01"/>
    <x v="14"/>
  </r>
  <r>
    <x v="0"/>
    <x v="0"/>
    <s v="USD"/>
    <n v="1302926340"/>
    <n v="1301524585"/>
    <b v="0"/>
    <n v="45"/>
    <b v="1"/>
    <s v="music/indie rock"/>
    <n v="1.04"/>
    <n v="57.78"/>
    <x v="4"/>
    <d v="2011-03-30T22:36:25"/>
    <d v="2011-04-16T03:59:00"/>
    <x v="14"/>
  </r>
  <r>
    <x v="0"/>
    <x v="0"/>
    <s v="USD"/>
    <n v="1329082983"/>
    <n v="1326404583"/>
    <b v="0"/>
    <n v="20"/>
    <b v="1"/>
    <s v="music/indie rock"/>
    <n v="1.145"/>
    <n v="57.25"/>
    <x v="4"/>
    <d v="2012-01-12T21:43:03"/>
    <d v="2012-02-12T21:43:03"/>
    <x v="14"/>
  </r>
  <r>
    <x v="0"/>
    <x v="0"/>
    <s v="USD"/>
    <n v="1445363722"/>
    <n v="1442771722"/>
    <b v="0"/>
    <n v="47"/>
    <b v="1"/>
    <s v="music/indie rock"/>
    <n v="1.0172000000000001"/>
    <n v="196.34"/>
    <x v="4"/>
    <d v="2015-09-20T17:55:22"/>
    <d v="2015-10-20T17:55:22"/>
    <x v="14"/>
  </r>
  <r>
    <x v="0"/>
    <x v="0"/>
    <s v="USD"/>
    <n v="1334250165"/>
    <n v="1331658165"/>
    <b v="0"/>
    <n v="13"/>
    <b v="1"/>
    <s v="music/indie rock"/>
    <n v="1.2395"/>
    <n v="43"/>
    <x v="4"/>
    <d v="2012-03-13T17:02:45"/>
    <d v="2012-04-12T17:02:45"/>
    <x v="14"/>
  </r>
  <r>
    <x v="0"/>
    <x v="0"/>
    <s v="USD"/>
    <n v="1393966800"/>
    <n v="1392040806"/>
    <b v="0"/>
    <n v="183"/>
    <b v="1"/>
    <s v="music/indie rock"/>
    <n v="1.0246"/>
    <n v="35.549999999999997"/>
    <x v="4"/>
    <d v="2014-02-10T14:00:06"/>
    <d v="2014-03-04T21:00:00"/>
    <x v="14"/>
  </r>
  <r>
    <x v="0"/>
    <x v="0"/>
    <s v="USD"/>
    <n v="1454349600"/>
    <n v="1451277473"/>
    <b v="0"/>
    <n v="21"/>
    <b v="1"/>
    <s v="music/indie rock"/>
    <n v="1.4450000000000001"/>
    <n v="68.81"/>
    <x v="4"/>
    <d v="2015-12-28T04:37:53"/>
    <d v="2016-02-01T18:00:00"/>
    <x v="14"/>
  </r>
  <r>
    <x v="0"/>
    <x v="0"/>
    <s v="USD"/>
    <n v="1427319366"/>
    <n v="1424730966"/>
    <b v="0"/>
    <n v="42"/>
    <b v="1"/>
    <s v="music/indie rock"/>
    <n v="1.3332999999999999"/>
    <n v="28.57"/>
    <x v="4"/>
    <d v="2015-02-23T22:36:06"/>
    <d v="2015-03-25T21:36:06"/>
    <x v="14"/>
  </r>
  <r>
    <x v="0"/>
    <x v="0"/>
    <s v="USD"/>
    <n v="1349517540"/>
    <n v="1347137731"/>
    <b v="0"/>
    <n v="54"/>
    <b v="1"/>
    <s v="music/indie rock"/>
    <n v="1.0935999999999999"/>
    <n v="50.63"/>
    <x v="4"/>
    <d v="2012-09-08T20:55:31"/>
    <d v="2012-10-06T09:59:00"/>
    <x v="14"/>
  </r>
  <r>
    <x v="2"/>
    <x v="1"/>
    <s v="GBP"/>
    <n v="1432299600"/>
    <n v="1429707729"/>
    <b v="0"/>
    <n v="25"/>
    <b v="0"/>
    <s v="technology/gadgets"/>
    <n v="2.7E-2"/>
    <n v="106.8"/>
    <x v="2"/>
    <d v="2015-04-22T13:02:09"/>
    <d v="2015-05-22T13:00:00"/>
    <x v="29"/>
  </r>
  <r>
    <x v="2"/>
    <x v="9"/>
    <s v="EUR"/>
    <n v="1425495447"/>
    <n v="1422903447"/>
    <b v="0"/>
    <n v="3"/>
    <b v="0"/>
    <s v="technology/gadgets"/>
    <n v="1.2E-2"/>
    <n v="4"/>
    <x v="2"/>
    <d v="2015-02-02T18:57:27"/>
    <d v="2015-03-04T18:57:27"/>
    <x v="29"/>
  </r>
  <r>
    <x v="2"/>
    <x v="0"/>
    <s v="USD"/>
    <n v="1485541791"/>
    <n v="1480357791"/>
    <b v="0"/>
    <n v="41"/>
    <b v="0"/>
    <s v="technology/gadgets"/>
    <n v="0.46600000000000003"/>
    <n v="34.1"/>
    <x v="2"/>
    <d v="2016-11-28T18:29:51"/>
    <d v="2017-01-27T18:29:51"/>
    <x v="29"/>
  </r>
  <r>
    <x v="2"/>
    <x v="0"/>
    <s v="USD"/>
    <n v="1451752021"/>
    <n v="1447864021"/>
    <b v="0"/>
    <n v="2"/>
    <b v="0"/>
    <s v="technology/gadgets"/>
    <n v="1E-3"/>
    <n v="25"/>
    <x v="2"/>
    <d v="2015-11-18T16:27:01"/>
    <d v="2016-01-02T16:27:01"/>
    <x v="29"/>
  </r>
  <r>
    <x v="2"/>
    <x v="0"/>
    <s v="USD"/>
    <n v="1410127994"/>
    <n v="1407535994"/>
    <b v="0"/>
    <n v="4"/>
    <b v="0"/>
    <s v="technology/gadgets"/>
    <n v="1.6999999999999999E-3"/>
    <n v="10.5"/>
    <x v="2"/>
    <d v="2014-08-08T22:13:14"/>
    <d v="2014-09-07T22:13:14"/>
    <x v="29"/>
  </r>
  <r>
    <x v="2"/>
    <x v="0"/>
    <s v="USD"/>
    <n v="1466697983"/>
    <n v="1464105983"/>
    <b v="0"/>
    <n v="99"/>
    <b v="0"/>
    <s v="technology/gadgets"/>
    <n v="0.42759999999999998"/>
    <n v="215.96"/>
    <x v="2"/>
    <d v="2016-05-24T16:06:23"/>
    <d v="2016-06-23T16:06:23"/>
    <x v="29"/>
  </r>
  <r>
    <x v="2"/>
    <x v="0"/>
    <s v="USD"/>
    <n v="1400853925"/>
    <n v="1399557925"/>
    <b v="0"/>
    <n v="4"/>
    <b v="0"/>
    <s v="technology/gadgets"/>
    <n v="2.8E-3"/>
    <n v="21.25"/>
    <x v="2"/>
    <d v="2014-05-08T14:05:25"/>
    <d v="2014-05-23T14:05:25"/>
    <x v="29"/>
  </r>
  <r>
    <x v="2"/>
    <x v="0"/>
    <s v="USD"/>
    <n v="1483048900"/>
    <n v="1480456900"/>
    <b v="0"/>
    <n v="4"/>
    <b v="0"/>
    <s v="technology/gadgets"/>
    <n v="1.7299999999999999E-2"/>
    <n v="108.25"/>
    <x v="2"/>
    <d v="2016-11-29T22:01:40"/>
    <d v="2016-12-29T22:01:40"/>
    <x v="29"/>
  </r>
  <r>
    <x v="2"/>
    <x v="0"/>
    <s v="USD"/>
    <n v="1414059479"/>
    <n v="1411467479"/>
    <b v="0"/>
    <n v="38"/>
    <b v="0"/>
    <s v="technology/gadgets"/>
    <n v="0.1411"/>
    <n v="129.97"/>
    <x v="2"/>
    <d v="2014-09-23T10:17:59"/>
    <d v="2014-10-23T10:17:59"/>
    <x v="29"/>
  </r>
  <r>
    <x v="2"/>
    <x v="9"/>
    <s v="EUR"/>
    <n v="1446331500"/>
    <n v="1442531217"/>
    <b v="0"/>
    <n v="285"/>
    <b v="0"/>
    <s v="technology/gadgets"/>
    <n v="0.39400000000000002"/>
    <n v="117.49"/>
    <x v="2"/>
    <d v="2015-09-17T23:06:57"/>
    <d v="2015-10-31T22:45:00"/>
    <x v="29"/>
  </r>
  <r>
    <x v="2"/>
    <x v="4"/>
    <s v="NZD"/>
    <n v="1407545334"/>
    <n v="1404953334"/>
    <b v="0"/>
    <n v="1"/>
    <b v="0"/>
    <s v="technology/gadgets"/>
    <n v="2.0000000000000001E-4"/>
    <n v="10"/>
    <x v="2"/>
    <d v="2014-07-10T00:48:54"/>
    <d v="2014-08-09T00:48:54"/>
    <x v="29"/>
  </r>
  <r>
    <x v="2"/>
    <x v="0"/>
    <s v="USD"/>
    <n v="1433395560"/>
    <n v="1430803560"/>
    <b v="0"/>
    <n v="42"/>
    <b v="0"/>
    <s v="technology/gadgets"/>
    <n v="0.59299999999999997"/>
    <n v="70.599999999999994"/>
    <x v="2"/>
    <d v="2015-05-05T05:26:00"/>
    <d v="2015-06-04T05:26:00"/>
    <x v="29"/>
  </r>
  <r>
    <x v="2"/>
    <x v="1"/>
    <s v="GBP"/>
    <n v="1412770578"/>
    <n v="1410178578"/>
    <b v="0"/>
    <n v="26"/>
    <b v="0"/>
    <s v="technology/gadgets"/>
    <n v="1.3299999999999999E-2"/>
    <n v="24.5"/>
    <x v="2"/>
    <d v="2014-09-08T12:16:18"/>
    <d v="2014-10-08T12:16:18"/>
    <x v="29"/>
  </r>
  <r>
    <x v="2"/>
    <x v="0"/>
    <s v="USD"/>
    <n v="1414814340"/>
    <n v="1413519073"/>
    <b v="0"/>
    <n v="2"/>
    <b v="0"/>
    <s v="technology/gadgets"/>
    <n v="9.01E-2"/>
    <n v="30"/>
    <x v="2"/>
    <d v="2014-10-17T04:11:13"/>
    <d v="2014-11-01T03:59:00"/>
    <x v="29"/>
  </r>
  <r>
    <x v="2"/>
    <x v="0"/>
    <s v="USD"/>
    <n v="1409620222"/>
    <n v="1407892222"/>
    <b v="0"/>
    <n v="4"/>
    <b v="0"/>
    <s v="technology/gadgets"/>
    <n v="1.6E-2"/>
    <n v="2"/>
    <x v="2"/>
    <d v="2014-08-13T01:10:22"/>
    <d v="2014-09-02T01:10:22"/>
    <x v="29"/>
  </r>
  <r>
    <x v="2"/>
    <x v="0"/>
    <s v="USD"/>
    <n v="1478542375"/>
    <n v="1476378775"/>
    <b v="0"/>
    <n v="6"/>
    <b v="0"/>
    <s v="technology/gadgets"/>
    <n v="5.1000000000000004E-3"/>
    <n v="17"/>
    <x v="2"/>
    <d v="2016-10-13T17:12:55"/>
    <d v="2016-11-07T18:12:55"/>
    <x v="29"/>
  </r>
  <r>
    <x v="2"/>
    <x v="7"/>
    <s v="HKD"/>
    <n v="1486708133"/>
    <n v="1484116133"/>
    <b v="0"/>
    <n v="70"/>
    <b v="0"/>
    <s v="technology/gadgets"/>
    <n v="0.52569999999999995"/>
    <n v="2928.93"/>
    <x v="2"/>
    <d v="2017-01-11T06:28:53"/>
    <d v="2017-02-10T06:28:53"/>
    <x v="29"/>
  </r>
  <r>
    <x v="2"/>
    <x v="0"/>
    <s v="USD"/>
    <n v="1407869851"/>
    <n v="1404845851"/>
    <b v="0"/>
    <n v="9"/>
    <b v="0"/>
    <s v="technology/gadgets"/>
    <n v="1.04E-2"/>
    <n v="28.89"/>
    <x v="2"/>
    <d v="2014-07-08T18:57:31"/>
    <d v="2014-08-12T18:57:31"/>
    <x v="29"/>
  </r>
  <r>
    <x v="2"/>
    <x v="0"/>
    <s v="USD"/>
    <n v="1432069249"/>
    <n v="1429477249"/>
    <b v="0"/>
    <n v="8"/>
    <b v="0"/>
    <s v="technology/gadgets"/>
    <n v="0.47399999999999998"/>
    <n v="29.63"/>
    <x v="2"/>
    <d v="2015-04-19T21:00:49"/>
    <d v="2015-05-19T21:00:49"/>
    <x v="29"/>
  </r>
  <r>
    <x v="2"/>
    <x v="1"/>
    <s v="GBP"/>
    <n v="1445468400"/>
    <n v="1443042061"/>
    <b v="0"/>
    <n v="105"/>
    <b v="0"/>
    <s v="technology/gadgets"/>
    <n v="0.43030000000000002"/>
    <n v="40.98"/>
    <x v="2"/>
    <d v="2015-09-23T21:01:01"/>
    <d v="2015-10-21T23:00:00"/>
    <x v="29"/>
  </r>
  <r>
    <x v="0"/>
    <x v="0"/>
    <s v="USD"/>
    <n v="1342243143"/>
    <n v="1339651143"/>
    <b v="0"/>
    <n v="38"/>
    <b v="1"/>
    <s v="music/indie rock"/>
    <n v="1.3680000000000001"/>
    <n v="54"/>
    <x v="4"/>
    <d v="2012-06-14T05:19:03"/>
    <d v="2012-07-14T05:19:03"/>
    <x v="14"/>
  </r>
  <r>
    <x v="0"/>
    <x v="0"/>
    <s v="USD"/>
    <n v="1386828507"/>
    <n v="1384236507"/>
    <b v="0"/>
    <n v="64"/>
    <b v="1"/>
    <s v="music/indie rock"/>
    <n v="1.1555"/>
    <n v="36.11"/>
    <x v="4"/>
    <d v="2013-11-12T06:08:27"/>
    <d v="2013-12-12T06:08:27"/>
    <x v="14"/>
  </r>
  <r>
    <x v="0"/>
    <x v="0"/>
    <s v="USD"/>
    <n v="1317099540"/>
    <n v="1313612532"/>
    <b v="0"/>
    <n v="13"/>
    <b v="1"/>
    <s v="music/indie rock"/>
    <n v="2.4079999999999999"/>
    <n v="23.15"/>
    <x v="4"/>
    <d v="2011-08-17T20:22:12"/>
    <d v="2011-09-27T04:59:00"/>
    <x v="14"/>
  </r>
  <r>
    <x v="0"/>
    <x v="0"/>
    <s v="USD"/>
    <n v="1389814380"/>
    <n v="1387390555"/>
    <b v="0"/>
    <n v="33"/>
    <b v="1"/>
    <s v="music/indie rock"/>
    <n v="1.1439999999999999"/>
    <n v="104"/>
    <x v="4"/>
    <d v="2013-12-18T18:15:55"/>
    <d v="2014-01-15T19:33:00"/>
    <x v="14"/>
  </r>
  <r>
    <x v="0"/>
    <x v="0"/>
    <s v="USD"/>
    <n v="1381449600"/>
    <n v="1379540288"/>
    <b v="0"/>
    <n v="52"/>
    <b v="1"/>
    <s v="music/indie rock"/>
    <n v="1.1032999999999999"/>
    <n v="31.83"/>
    <x v="4"/>
    <d v="2013-09-18T21:38:08"/>
    <d v="2013-10-11T00:00:00"/>
    <x v="14"/>
  </r>
  <r>
    <x v="0"/>
    <x v="0"/>
    <s v="USD"/>
    <n v="1288657560"/>
    <n v="1286319256"/>
    <b v="0"/>
    <n v="107"/>
    <b v="1"/>
    <s v="music/indie rock"/>
    <n v="1.9538"/>
    <n v="27.39"/>
    <x v="4"/>
    <d v="2010-10-05T22:54:16"/>
    <d v="2010-11-02T00:26:00"/>
    <x v="14"/>
  </r>
  <r>
    <x v="0"/>
    <x v="0"/>
    <s v="USD"/>
    <n v="1331182740"/>
    <n v="1329856839"/>
    <b v="0"/>
    <n v="11"/>
    <b v="1"/>
    <s v="music/indie rock"/>
    <n v="1.0333000000000001"/>
    <n v="56.36"/>
    <x v="4"/>
    <d v="2012-02-21T20:40:39"/>
    <d v="2012-03-08T04:59:00"/>
    <x v="14"/>
  </r>
  <r>
    <x v="0"/>
    <x v="0"/>
    <s v="USD"/>
    <n v="1367940794"/>
    <n v="1365348794"/>
    <b v="0"/>
    <n v="34"/>
    <b v="1"/>
    <s v="music/indie rock"/>
    <n v="1.0314000000000001"/>
    <n v="77.349999999999994"/>
    <x v="4"/>
    <d v="2013-04-07T15:33:14"/>
    <d v="2013-05-07T15:33:14"/>
    <x v="14"/>
  </r>
  <r>
    <x v="0"/>
    <x v="0"/>
    <s v="USD"/>
    <n v="1309825866"/>
    <n v="1306197066"/>
    <b v="0"/>
    <n v="75"/>
    <b v="1"/>
    <s v="music/indie rock"/>
    <n v="1.0031000000000001"/>
    <n v="42.8"/>
    <x v="4"/>
    <d v="2011-05-24T00:31:06"/>
    <d v="2011-07-05T00:31:06"/>
    <x v="14"/>
  </r>
  <r>
    <x v="0"/>
    <x v="0"/>
    <s v="USD"/>
    <n v="1373203482"/>
    <n v="1368019482"/>
    <b v="0"/>
    <n v="26"/>
    <b v="1"/>
    <s v="music/indie rock"/>
    <n v="1.27"/>
    <n v="48.85"/>
    <x v="4"/>
    <d v="2013-05-08T13:24:42"/>
    <d v="2013-07-07T13:24:42"/>
    <x v="14"/>
  </r>
  <r>
    <x v="0"/>
    <x v="0"/>
    <s v="USD"/>
    <n v="1337657400"/>
    <n v="1336512309"/>
    <b v="0"/>
    <n v="50"/>
    <b v="1"/>
    <s v="music/indie rock"/>
    <n v="1.206"/>
    <n v="48.24"/>
    <x v="4"/>
    <d v="2012-05-08T21:25:09"/>
    <d v="2012-05-22T03:30:00"/>
    <x v="14"/>
  </r>
  <r>
    <x v="0"/>
    <x v="0"/>
    <s v="USD"/>
    <n v="1327433173"/>
    <n v="1325618773"/>
    <b v="0"/>
    <n v="80"/>
    <b v="1"/>
    <s v="music/indie rock"/>
    <n v="1.0699000000000001"/>
    <n v="70.209999999999994"/>
    <x v="4"/>
    <d v="2012-01-03T19:26:13"/>
    <d v="2012-01-24T19:26:13"/>
    <x v="14"/>
  </r>
  <r>
    <x v="0"/>
    <x v="0"/>
    <s v="USD"/>
    <n v="1411787307"/>
    <n v="1409195307"/>
    <b v="0"/>
    <n v="110"/>
    <b v="1"/>
    <s v="music/indie rock"/>
    <n v="1.7242999999999999"/>
    <n v="94.05"/>
    <x v="4"/>
    <d v="2014-08-28T03:08:27"/>
    <d v="2014-09-27T03:08:27"/>
    <x v="14"/>
  </r>
  <r>
    <x v="0"/>
    <x v="0"/>
    <s v="USD"/>
    <n v="1324789200"/>
    <n v="1321649321"/>
    <b v="0"/>
    <n v="77"/>
    <b v="1"/>
    <s v="music/indie rock"/>
    <n v="1.2362"/>
    <n v="80.27"/>
    <x v="4"/>
    <d v="2011-11-18T20:48:41"/>
    <d v="2011-12-25T05:00:00"/>
    <x v="14"/>
  </r>
  <r>
    <x v="0"/>
    <x v="0"/>
    <s v="USD"/>
    <n v="1403326740"/>
    <n v="1400106171"/>
    <b v="0"/>
    <n v="50"/>
    <b v="1"/>
    <s v="music/indie rock"/>
    <n v="1.0840000000000001"/>
    <n v="54.2"/>
    <x v="4"/>
    <d v="2014-05-14T22:22:51"/>
    <d v="2014-06-21T04:59:00"/>
    <x v="14"/>
  </r>
  <r>
    <x v="0"/>
    <x v="0"/>
    <s v="USD"/>
    <n v="1323151140"/>
    <n v="1320528070"/>
    <b v="0"/>
    <n v="145"/>
    <b v="1"/>
    <s v="music/indie rock"/>
    <n v="1.1652"/>
    <n v="60.27"/>
    <x v="4"/>
    <d v="2011-11-05T21:21:10"/>
    <d v="2011-12-06T05:59:00"/>
    <x v="14"/>
  </r>
  <r>
    <x v="0"/>
    <x v="0"/>
    <s v="USD"/>
    <n v="1339732740"/>
    <n v="1338346281"/>
    <b v="0"/>
    <n v="29"/>
    <b v="1"/>
    <s v="music/indie rock"/>
    <n v="1.8725000000000001"/>
    <n v="38.74"/>
    <x v="4"/>
    <d v="2012-05-30T02:51:21"/>
    <d v="2012-06-15T03:59:00"/>
    <x v="14"/>
  </r>
  <r>
    <x v="0"/>
    <x v="0"/>
    <s v="USD"/>
    <n v="1372741200"/>
    <n v="1370067231"/>
    <b v="0"/>
    <n v="114"/>
    <b v="1"/>
    <s v="music/indie rock"/>
    <n v="1.1593"/>
    <n v="152.54"/>
    <x v="4"/>
    <d v="2013-06-01T06:13:51"/>
    <d v="2013-07-02T05:00:00"/>
    <x v="14"/>
  </r>
  <r>
    <x v="0"/>
    <x v="0"/>
    <s v="USD"/>
    <n v="1362955108"/>
    <n v="1360366708"/>
    <b v="0"/>
    <n v="96"/>
    <b v="1"/>
    <s v="music/indie rock"/>
    <n v="1.107"/>
    <n v="115.31"/>
    <x v="4"/>
    <d v="2013-02-08T23:38:28"/>
    <d v="2013-03-10T22:38:28"/>
    <x v="14"/>
  </r>
  <r>
    <x v="0"/>
    <x v="0"/>
    <s v="USD"/>
    <n v="1308110340"/>
    <n v="1304770233"/>
    <b v="0"/>
    <n v="31"/>
    <b v="1"/>
    <s v="music/indie rock"/>
    <n v="1.7092000000000001"/>
    <n v="35.840000000000003"/>
    <x v="4"/>
    <d v="2011-05-07T12:10:33"/>
    <d v="2011-06-15T03:59:00"/>
    <x v="14"/>
  </r>
  <r>
    <x v="0"/>
    <x v="0"/>
    <s v="USD"/>
    <n v="1400137131"/>
    <n v="1397545131"/>
    <b v="1"/>
    <n v="4883"/>
    <b v="1"/>
    <s v="technology/hardware"/>
    <n v="1.2612000000000001"/>
    <n v="64.569999999999993"/>
    <x v="2"/>
    <d v="2014-04-15T06:58:51"/>
    <d v="2014-05-15T06:58:51"/>
    <x v="30"/>
  </r>
  <r>
    <x v="0"/>
    <x v="0"/>
    <s v="USD"/>
    <n v="1309809140"/>
    <n v="1302033140"/>
    <b v="1"/>
    <n v="95"/>
    <b v="1"/>
    <s v="technology/hardware"/>
    <n v="1.3844000000000001"/>
    <n v="87.44"/>
    <x v="2"/>
    <d v="2011-04-05T19:52:20"/>
    <d v="2011-07-04T19:52:20"/>
    <x v="30"/>
  </r>
  <r>
    <x v="0"/>
    <x v="0"/>
    <s v="USD"/>
    <n v="1470896916"/>
    <n v="1467008916"/>
    <b v="1"/>
    <n v="2478"/>
    <b v="1"/>
    <s v="technology/hardware"/>
    <n v="17.052499999999998"/>
    <n v="68.819999999999993"/>
    <x v="2"/>
    <d v="2016-06-27T06:28:36"/>
    <d v="2016-08-11T06:28:36"/>
    <x v="30"/>
  </r>
  <r>
    <x v="0"/>
    <x v="0"/>
    <s v="USD"/>
    <n v="1398952890"/>
    <n v="1396360890"/>
    <b v="1"/>
    <n v="1789"/>
    <b v="1"/>
    <s v="technology/hardware"/>
    <n v="7.8806000000000003"/>
    <n v="176.2"/>
    <x v="2"/>
    <d v="2014-04-01T14:01:30"/>
    <d v="2014-05-01T14:01:30"/>
    <x v="30"/>
  </r>
  <r>
    <x v="0"/>
    <x v="3"/>
    <s v="EUR"/>
    <n v="1436680958"/>
    <n v="1433224958"/>
    <b v="1"/>
    <n v="680"/>
    <b v="1"/>
    <s v="technology/hardware"/>
    <n v="3.4802"/>
    <n v="511.79"/>
    <x v="2"/>
    <d v="2015-06-02T06:02:38"/>
    <d v="2015-07-12T06:02:38"/>
    <x v="30"/>
  </r>
  <r>
    <x v="0"/>
    <x v="0"/>
    <s v="USD"/>
    <n v="1397961361"/>
    <n v="1392780961"/>
    <b v="1"/>
    <n v="70"/>
    <b v="1"/>
    <s v="technology/hardware"/>
    <n v="1.4975000000000001"/>
    <n v="160.44"/>
    <x v="2"/>
    <d v="2014-02-19T03:36:01"/>
    <d v="2014-04-20T02:36:01"/>
    <x v="30"/>
  </r>
  <r>
    <x v="0"/>
    <x v="0"/>
    <s v="USD"/>
    <n v="1258955940"/>
    <n v="1255730520"/>
    <b v="1"/>
    <n v="23"/>
    <b v="1"/>
    <s v="technology/hardware"/>
    <n v="1.0063"/>
    <n v="35"/>
    <x v="2"/>
    <d v="2009-10-16T22:02:00"/>
    <d v="2009-11-23T05:59:00"/>
    <x v="30"/>
  </r>
  <r>
    <x v="0"/>
    <x v="0"/>
    <s v="USD"/>
    <n v="1465232520"/>
    <n v="1460557809"/>
    <b v="1"/>
    <n v="4245"/>
    <b v="1"/>
    <s v="technology/hardware"/>
    <n v="8.0021000000000004"/>
    <n v="188.51"/>
    <x v="2"/>
    <d v="2016-04-13T14:30:09"/>
    <d v="2016-06-06T17:02:00"/>
    <x v="30"/>
  </r>
  <r>
    <x v="0"/>
    <x v="1"/>
    <s v="GBP"/>
    <n v="1404986951"/>
    <n v="1402394951"/>
    <b v="1"/>
    <n v="943"/>
    <b v="1"/>
    <s v="technology/hardware"/>
    <n v="1.06"/>
    <n v="56.2"/>
    <x v="2"/>
    <d v="2014-06-10T10:09:11"/>
    <d v="2014-07-10T10:09:11"/>
    <x v="30"/>
  </r>
  <r>
    <x v="0"/>
    <x v="0"/>
    <s v="USD"/>
    <n v="1303446073"/>
    <n v="1300767673"/>
    <b v="1"/>
    <n v="1876"/>
    <b v="1"/>
    <s v="technology/hardware"/>
    <n v="2.0051999999999999"/>
    <n v="51.31"/>
    <x v="2"/>
    <d v="2011-03-22T04:21:13"/>
    <d v="2011-04-22T04:21:13"/>
    <x v="30"/>
  </r>
  <r>
    <x v="0"/>
    <x v="0"/>
    <s v="USD"/>
    <n v="1478516737"/>
    <n v="1475921137"/>
    <b v="1"/>
    <n v="834"/>
    <b v="1"/>
    <s v="technology/hardware"/>
    <n v="2.1244000000000001"/>
    <n v="127.36"/>
    <x v="2"/>
    <d v="2016-10-08T10:05:37"/>
    <d v="2016-11-07T11:05:37"/>
    <x v="30"/>
  </r>
  <r>
    <x v="0"/>
    <x v="5"/>
    <s v="CAD"/>
    <n v="1381934015"/>
    <n v="1378737215"/>
    <b v="1"/>
    <n v="682"/>
    <b v="1"/>
    <s v="technology/hardware"/>
    <n v="1.9846999999999999"/>
    <n v="101.86"/>
    <x v="2"/>
    <d v="2013-09-09T14:33:35"/>
    <d v="2013-10-16T14:33:35"/>
    <x v="30"/>
  </r>
  <r>
    <x v="0"/>
    <x v="0"/>
    <s v="USD"/>
    <n v="1330657200"/>
    <n v="1328158065"/>
    <b v="1"/>
    <n v="147"/>
    <b v="1"/>
    <s v="technology/hardware"/>
    <n v="2.2595000000000001"/>
    <n v="230.56"/>
    <x v="2"/>
    <d v="2012-02-02T04:47:45"/>
    <d v="2012-03-02T03:00:00"/>
    <x v="30"/>
  </r>
  <r>
    <x v="0"/>
    <x v="0"/>
    <s v="USD"/>
    <n v="1457758800"/>
    <n v="1453730176"/>
    <b v="1"/>
    <n v="415"/>
    <b v="1"/>
    <s v="technology/hardware"/>
    <n v="6.9894999999999996"/>
    <n v="842.11"/>
    <x v="2"/>
    <d v="2016-01-25T13:56:16"/>
    <d v="2016-03-12T05:00:00"/>
    <x v="30"/>
  </r>
  <r>
    <x v="0"/>
    <x v="0"/>
    <s v="USD"/>
    <n v="1337799600"/>
    <n v="1334989881"/>
    <b v="1"/>
    <n v="290"/>
    <b v="1"/>
    <s v="technology/hardware"/>
    <n v="3.9860000000000002"/>
    <n v="577.28"/>
    <x v="2"/>
    <d v="2012-04-21T06:31:21"/>
    <d v="2012-05-23T19:00:00"/>
    <x v="30"/>
  </r>
  <r>
    <x v="0"/>
    <x v="0"/>
    <s v="USD"/>
    <n v="1429391405"/>
    <n v="1425507005"/>
    <b v="1"/>
    <n v="365"/>
    <b v="1"/>
    <s v="technology/hardware"/>
    <n v="2.9403000000000001"/>
    <n v="483.34"/>
    <x v="2"/>
    <d v="2015-03-04T22:10:05"/>
    <d v="2015-04-18T21:10:05"/>
    <x v="30"/>
  </r>
  <r>
    <x v="0"/>
    <x v="0"/>
    <s v="USD"/>
    <n v="1351304513"/>
    <n v="1348712513"/>
    <b v="1"/>
    <n v="660"/>
    <b v="1"/>
    <s v="technology/hardware"/>
    <n v="1.675"/>
    <n v="76.14"/>
    <x v="2"/>
    <d v="2012-09-27T02:21:53"/>
    <d v="2012-10-27T02:21:53"/>
    <x v="30"/>
  </r>
  <r>
    <x v="0"/>
    <x v="0"/>
    <s v="USD"/>
    <n v="1364078561"/>
    <n v="1361490161"/>
    <b v="1"/>
    <n v="1356"/>
    <b v="1"/>
    <s v="technology/hardware"/>
    <n v="14.355700000000001"/>
    <n v="74.11"/>
    <x v="2"/>
    <d v="2013-02-21T23:42:41"/>
    <d v="2013-03-23T22:42:41"/>
    <x v="30"/>
  </r>
  <r>
    <x v="0"/>
    <x v="0"/>
    <s v="USD"/>
    <n v="1412121600"/>
    <n v="1408565860"/>
    <b v="1"/>
    <n v="424"/>
    <b v="1"/>
    <s v="technology/hardware"/>
    <n v="1.5672999999999999"/>
    <n v="36.97"/>
    <x v="2"/>
    <d v="2014-08-20T20:17:40"/>
    <d v="2014-10-01T00:00:00"/>
    <x v="30"/>
  </r>
  <r>
    <x v="0"/>
    <x v="11"/>
    <s v="SEK"/>
    <n v="1419151341"/>
    <n v="1416559341"/>
    <b v="1"/>
    <n v="33"/>
    <b v="1"/>
    <s v="technology/hardware"/>
    <n v="1.179"/>
    <n v="2500.9699999999998"/>
    <x v="2"/>
    <d v="2014-11-21T08:42:21"/>
    <d v="2014-12-21T08:42:21"/>
    <x v="30"/>
  </r>
  <r>
    <x v="0"/>
    <x v="0"/>
    <s v="USD"/>
    <n v="1349495940"/>
    <n v="1346042417"/>
    <b v="1"/>
    <n v="1633"/>
    <b v="1"/>
    <s v="technology/hardware"/>
    <n v="11.053800000000001"/>
    <n v="67.69"/>
    <x v="2"/>
    <d v="2012-08-27T04:40:17"/>
    <d v="2012-10-06T03:59:00"/>
    <x v="30"/>
  </r>
  <r>
    <x v="0"/>
    <x v="0"/>
    <s v="USD"/>
    <n v="1400006636"/>
    <n v="1397414636"/>
    <b v="1"/>
    <n v="306"/>
    <b v="1"/>
    <s v="technology/hardware"/>
    <n v="1.9293"/>
    <n v="63.05"/>
    <x v="2"/>
    <d v="2014-04-13T18:43:56"/>
    <d v="2014-05-13T18:43:56"/>
    <x v="30"/>
  </r>
  <r>
    <x v="0"/>
    <x v="1"/>
    <s v="GBP"/>
    <n v="1410862734"/>
    <n v="1407838734"/>
    <b v="1"/>
    <n v="205"/>
    <b v="1"/>
    <s v="technology/hardware"/>
    <n v="1.2687999999999999"/>
    <n v="117.6"/>
    <x v="2"/>
    <d v="2014-08-12T10:18:54"/>
    <d v="2014-09-16T10:18:54"/>
    <x v="30"/>
  </r>
  <r>
    <x v="0"/>
    <x v="13"/>
    <s v="EUR"/>
    <n v="1461306772"/>
    <n v="1458714772"/>
    <b v="1"/>
    <n v="1281"/>
    <b v="1"/>
    <s v="technology/hardware"/>
    <n v="2.5958000000000001"/>
    <n v="180.75"/>
    <x v="2"/>
    <d v="2016-03-23T06:32:52"/>
    <d v="2016-04-22T06:32:52"/>
    <x v="30"/>
  </r>
  <r>
    <x v="0"/>
    <x v="0"/>
    <s v="USD"/>
    <n v="1326330000"/>
    <n v="1324433310"/>
    <b v="1"/>
    <n v="103"/>
    <b v="1"/>
    <s v="technology/hardware"/>
    <n v="2.6227999999999998"/>
    <n v="127.32"/>
    <x v="2"/>
    <d v="2011-12-21T02:08:30"/>
    <d v="2012-01-12T01:00:00"/>
    <x v="30"/>
  </r>
  <r>
    <x v="0"/>
    <x v="0"/>
    <s v="USD"/>
    <n v="1408021098"/>
    <n v="1405429098"/>
    <b v="1"/>
    <n v="1513"/>
    <b v="1"/>
    <s v="technology/hardware"/>
    <n v="2.0674000000000001"/>
    <n v="136.63999999999999"/>
    <x v="2"/>
    <d v="2014-07-15T12:58:18"/>
    <d v="2014-08-14T12:58:18"/>
    <x v="30"/>
  </r>
  <r>
    <x v="0"/>
    <x v="0"/>
    <s v="USD"/>
    <n v="1398959729"/>
    <n v="1396367729"/>
    <b v="1"/>
    <n v="405"/>
    <b v="1"/>
    <s v="technology/hardware"/>
    <n v="3.7012999999999998"/>
    <n v="182.78"/>
    <x v="2"/>
    <d v="2014-04-01T15:55:29"/>
    <d v="2014-05-01T15:55:29"/>
    <x v="30"/>
  </r>
  <r>
    <x v="0"/>
    <x v="0"/>
    <s v="USD"/>
    <n v="1480777515"/>
    <n v="1478095515"/>
    <b v="1"/>
    <n v="510"/>
    <b v="1"/>
    <s v="technology/hardware"/>
    <n v="2.8496999999999999"/>
    <n v="279.38"/>
    <x v="2"/>
    <d v="2016-11-02T14:05:15"/>
    <d v="2016-12-03T15:05:15"/>
    <x v="30"/>
  </r>
  <r>
    <x v="0"/>
    <x v="1"/>
    <s v="GBP"/>
    <n v="1470423668"/>
    <n v="1467831668"/>
    <b v="1"/>
    <n v="1887"/>
    <b v="1"/>
    <s v="technology/hardware"/>
    <n v="5.7907999999999999"/>
    <n v="61.38"/>
    <x v="2"/>
    <d v="2016-07-06T19:01:08"/>
    <d v="2016-08-05T19:01:08"/>
    <x v="30"/>
  </r>
  <r>
    <x v="0"/>
    <x v="0"/>
    <s v="USD"/>
    <n v="1366429101"/>
    <n v="1361248701"/>
    <b v="1"/>
    <n v="701"/>
    <b v="1"/>
    <s v="technology/hardware"/>
    <n v="11.318"/>
    <n v="80.73"/>
    <x v="2"/>
    <d v="2013-02-19T04:38:21"/>
    <d v="2013-04-20T03:38:21"/>
    <x v="30"/>
  </r>
  <r>
    <x v="0"/>
    <x v="0"/>
    <s v="USD"/>
    <n v="1384488000"/>
    <n v="1381752061"/>
    <b v="1"/>
    <n v="3863"/>
    <b v="1"/>
    <s v="technology/hardware"/>
    <n v="2.6303000000000001"/>
    <n v="272.36"/>
    <x v="2"/>
    <d v="2013-10-14T12:01:01"/>
    <d v="2013-11-15T04:00:00"/>
    <x v="30"/>
  </r>
  <r>
    <x v="0"/>
    <x v="0"/>
    <s v="USD"/>
    <n v="1353201444"/>
    <n v="1350605844"/>
    <b v="1"/>
    <n v="238"/>
    <b v="1"/>
    <s v="technology/hardware"/>
    <n v="6.7447999999999997"/>
    <n v="70.849999999999994"/>
    <x v="2"/>
    <d v="2012-10-19T00:17:24"/>
    <d v="2012-11-18T01:17:24"/>
    <x v="30"/>
  </r>
  <r>
    <x v="0"/>
    <x v="0"/>
    <s v="USD"/>
    <n v="1470466800"/>
    <n v="1467134464"/>
    <b v="1"/>
    <n v="2051"/>
    <b v="1"/>
    <s v="technology/hardware"/>
    <n v="2.5682999999999998"/>
    <n v="247.94"/>
    <x v="2"/>
    <d v="2016-06-28T17:21:04"/>
    <d v="2016-08-06T07:00:00"/>
    <x v="30"/>
  </r>
  <r>
    <x v="0"/>
    <x v="1"/>
    <s v="GBP"/>
    <n v="1376899269"/>
    <n v="1371715269"/>
    <b v="1"/>
    <n v="402"/>
    <b v="1"/>
    <s v="technology/hardware"/>
    <n v="3.7549999999999999"/>
    <n v="186.81"/>
    <x v="2"/>
    <d v="2013-06-20T08:01:09"/>
    <d v="2013-08-19T08:01:09"/>
    <x v="30"/>
  </r>
  <r>
    <x v="0"/>
    <x v="0"/>
    <s v="USD"/>
    <n v="1362938851"/>
    <n v="1360346851"/>
    <b v="1"/>
    <n v="253"/>
    <b v="1"/>
    <s v="technology/hardware"/>
    <n v="2.0871"/>
    <n v="131.99"/>
    <x v="2"/>
    <d v="2013-02-08T18:07:31"/>
    <d v="2013-03-10T18:07:31"/>
    <x v="30"/>
  </r>
  <r>
    <x v="0"/>
    <x v="1"/>
    <s v="GBP"/>
    <n v="1373751325"/>
    <n v="1371159325"/>
    <b v="1"/>
    <n v="473"/>
    <b v="1"/>
    <s v="technology/hardware"/>
    <n v="3.4660000000000002"/>
    <n v="29.31"/>
    <x v="2"/>
    <d v="2013-06-13T21:35:25"/>
    <d v="2013-07-13T21:35:25"/>
    <x v="30"/>
  </r>
  <r>
    <x v="0"/>
    <x v="0"/>
    <s v="USD"/>
    <n v="1450511940"/>
    <n v="1446527540"/>
    <b v="1"/>
    <n v="821"/>
    <b v="1"/>
    <s v="technology/hardware"/>
    <n v="4.0232999999999999"/>
    <n v="245.02"/>
    <x v="2"/>
    <d v="2015-11-03T05:12:20"/>
    <d v="2015-12-19T07:59:00"/>
    <x v="30"/>
  </r>
  <r>
    <x v="0"/>
    <x v="0"/>
    <s v="USD"/>
    <n v="1339484400"/>
    <n v="1336627492"/>
    <b v="1"/>
    <n v="388"/>
    <b v="1"/>
    <s v="technology/hardware"/>
    <n v="10.2685"/>
    <n v="1323.25"/>
    <x v="2"/>
    <d v="2012-05-10T05:24:52"/>
    <d v="2012-06-12T07:00:00"/>
    <x v="30"/>
  </r>
  <r>
    <x v="0"/>
    <x v="0"/>
    <s v="USD"/>
    <n v="1447909140"/>
    <n v="1444734146"/>
    <b v="1"/>
    <n v="813"/>
    <b v="1"/>
    <s v="technology/hardware"/>
    <n v="1.149"/>
    <n v="282.66000000000003"/>
    <x v="2"/>
    <d v="2015-10-13T11:02:26"/>
    <d v="2015-11-19T04:59:00"/>
    <x v="30"/>
  </r>
  <r>
    <x v="0"/>
    <x v="12"/>
    <s v="EUR"/>
    <n v="1459684862"/>
    <n v="1456232462"/>
    <b v="1"/>
    <n v="1945"/>
    <b v="1"/>
    <s v="technology/hardware"/>
    <n v="3.5482"/>
    <n v="91.21"/>
    <x v="2"/>
    <d v="2016-02-23T13:01:02"/>
    <d v="2016-04-03T12:01:02"/>
    <x v="30"/>
  </r>
  <r>
    <x v="2"/>
    <x v="5"/>
    <s v="CAD"/>
    <n v="1404926665"/>
    <n v="1402334665"/>
    <b v="0"/>
    <n v="12"/>
    <b v="0"/>
    <s v="photography/people"/>
    <n v="5.0799999999999998E-2"/>
    <n v="31.75"/>
    <x v="8"/>
    <d v="2014-06-09T17:24:25"/>
    <d v="2014-07-09T17:24:25"/>
    <x v="31"/>
  </r>
  <r>
    <x v="2"/>
    <x v="7"/>
    <s v="HKD"/>
    <n v="1480863887"/>
    <n v="1478268287"/>
    <b v="0"/>
    <n v="0"/>
    <b v="0"/>
    <s v="photography/people"/>
    <n v="0"/>
    <n v="0"/>
    <x v="8"/>
    <d v="2016-11-04T14:04:47"/>
    <d v="2016-12-04T15:04:47"/>
    <x v="31"/>
  </r>
  <r>
    <x v="2"/>
    <x v="0"/>
    <s v="USD"/>
    <n v="1472799600"/>
    <n v="1470874618"/>
    <b v="0"/>
    <n v="16"/>
    <b v="0"/>
    <s v="photography/people"/>
    <n v="4.2999999999999997E-2"/>
    <n v="88.69"/>
    <x v="8"/>
    <d v="2016-08-11T00:16:58"/>
    <d v="2016-09-02T07:00:00"/>
    <x v="31"/>
  </r>
  <r>
    <x v="2"/>
    <x v="0"/>
    <s v="USD"/>
    <n v="1417377481"/>
    <n v="1412189881"/>
    <b v="0"/>
    <n v="7"/>
    <b v="0"/>
    <s v="photography/people"/>
    <n v="0.21149999999999999"/>
    <n v="453.14"/>
    <x v="8"/>
    <d v="2014-10-01T18:58:01"/>
    <d v="2014-11-30T19:58:01"/>
    <x v="31"/>
  </r>
  <r>
    <x v="2"/>
    <x v="1"/>
    <s v="GBP"/>
    <n v="1470178800"/>
    <n v="1467650771"/>
    <b v="0"/>
    <n v="4"/>
    <b v="0"/>
    <s v="photography/people"/>
    <n v="3.1899999999999998E-2"/>
    <n v="12.75"/>
    <x v="8"/>
    <d v="2016-07-04T16:46:11"/>
    <d v="2016-08-02T23:00:00"/>
    <x v="31"/>
  </r>
  <r>
    <x v="2"/>
    <x v="1"/>
    <s v="GBP"/>
    <n v="1457947483"/>
    <n v="1455359083"/>
    <b v="0"/>
    <n v="1"/>
    <b v="0"/>
    <s v="photography/people"/>
    <n v="5.0000000000000001E-4"/>
    <n v="1"/>
    <x v="8"/>
    <d v="2016-02-13T10:24:43"/>
    <d v="2016-03-14T09:24:43"/>
    <x v="31"/>
  </r>
  <r>
    <x v="2"/>
    <x v="1"/>
    <s v="GBP"/>
    <n v="1425223276"/>
    <n v="1422631276"/>
    <b v="0"/>
    <n v="28"/>
    <b v="0"/>
    <s v="photography/people"/>
    <n v="0.42470000000000002"/>
    <n v="83.43"/>
    <x v="8"/>
    <d v="2015-01-30T15:21:16"/>
    <d v="2015-03-01T15:21:16"/>
    <x v="31"/>
  </r>
  <r>
    <x v="2"/>
    <x v="0"/>
    <s v="USD"/>
    <n v="1440094742"/>
    <n v="1437502742"/>
    <b v="0"/>
    <n v="1"/>
    <b v="0"/>
    <s v="photography/people"/>
    <n v="4.1999999999999997E-3"/>
    <n v="25"/>
    <x v="8"/>
    <d v="2015-07-21T18:19:02"/>
    <d v="2015-08-20T18:19:02"/>
    <x v="31"/>
  </r>
  <r>
    <x v="2"/>
    <x v="0"/>
    <s v="USD"/>
    <n v="1481473208"/>
    <n v="1478881208"/>
    <b v="0"/>
    <n v="1"/>
    <b v="0"/>
    <s v="photography/people"/>
    <n v="0.01"/>
    <n v="50"/>
    <x v="8"/>
    <d v="2016-11-11T16:20:08"/>
    <d v="2016-12-11T16:20:08"/>
    <x v="31"/>
  </r>
  <r>
    <x v="2"/>
    <x v="0"/>
    <s v="USD"/>
    <n v="1455338532"/>
    <n v="1454042532"/>
    <b v="0"/>
    <n v="5"/>
    <b v="0"/>
    <s v="photography/people"/>
    <n v="0.16969999999999999"/>
    <n v="101.8"/>
    <x v="8"/>
    <d v="2016-01-29T04:42:12"/>
    <d v="2016-02-13T04:42:12"/>
    <x v="31"/>
  </r>
  <r>
    <x v="2"/>
    <x v="0"/>
    <s v="USD"/>
    <n v="1435958786"/>
    <n v="1434144386"/>
    <b v="0"/>
    <n v="3"/>
    <b v="0"/>
    <s v="photography/people"/>
    <n v="7.0000000000000007E-2"/>
    <n v="46.67"/>
    <x v="8"/>
    <d v="2015-06-12T21:26:26"/>
    <d v="2015-07-03T21:26:26"/>
    <x v="31"/>
  </r>
  <r>
    <x v="2"/>
    <x v="0"/>
    <s v="USD"/>
    <n v="1424229991"/>
    <n v="1421637991"/>
    <b v="0"/>
    <n v="2"/>
    <b v="0"/>
    <s v="photography/people"/>
    <n v="1.2999999999999999E-3"/>
    <n v="1"/>
    <x v="8"/>
    <d v="2015-01-19T03:26:31"/>
    <d v="2015-02-18T03:26:31"/>
    <x v="31"/>
  </r>
  <r>
    <x v="2"/>
    <x v="1"/>
    <s v="GBP"/>
    <n v="1450706837"/>
    <n v="1448114837"/>
    <b v="0"/>
    <n v="0"/>
    <b v="0"/>
    <s v="photography/people"/>
    <n v="0"/>
    <n v="0"/>
    <x v="8"/>
    <d v="2015-11-21T14:07:17"/>
    <d v="2015-12-21T14:07:17"/>
    <x v="31"/>
  </r>
  <r>
    <x v="2"/>
    <x v="0"/>
    <s v="USD"/>
    <n v="1481072942"/>
    <n v="1475885342"/>
    <b v="0"/>
    <n v="0"/>
    <b v="0"/>
    <s v="photography/people"/>
    <n v="0"/>
    <n v="0"/>
    <x v="8"/>
    <d v="2016-10-08T00:09:02"/>
    <d v="2016-12-07T01:09:02"/>
    <x v="31"/>
  </r>
  <r>
    <x v="2"/>
    <x v="5"/>
    <s v="CAD"/>
    <n v="1437082736"/>
    <n v="1435354736"/>
    <b v="0"/>
    <n v="3"/>
    <b v="0"/>
    <s v="photography/people"/>
    <n v="7.8E-2"/>
    <n v="26"/>
    <x v="8"/>
    <d v="2015-06-26T21:38:56"/>
    <d v="2015-07-16T21:38:56"/>
    <x v="31"/>
  </r>
  <r>
    <x v="2"/>
    <x v="0"/>
    <s v="USD"/>
    <n v="1405021211"/>
    <n v="1402429211"/>
    <b v="0"/>
    <n v="0"/>
    <b v="0"/>
    <s v="photography/people"/>
    <n v="0"/>
    <n v="0"/>
    <x v="8"/>
    <d v="2014-06-10T19:40:11"/>
    <d v="2014-07-10T19:40:11"/>
    <x v="31"/>
  </r>
  <r>
    <x v="2"/>
    <x v="0"/>
    <s v="USD"/>
    <n v="1409091612"/>
    <n v="1406499612"/>
    <b v="0"/>
    <n v="0"/>
    <b v="0"/>
    <s v="photography/people"/>
    <n v="0"/>
    <n v="0"/>
    <x v="8"/>
    <d v="2014-07-27T22:20:12"/>
    <d v="2014-08-26T22:20:12"/>
    <x v="31"/>
  </r>
  <r>
    <x v="2"/>
    <x v="0"/>
    <s v="USD"/>
    <n v="1406861438"/>
    <n v="1402973438"/>
    <b v="0"/>
    <n v="3"/>
    <b v="0"/>
    <s v="photography/people"/>
    <n v="0.26200000000000001"/>
    <n v="218.33"/>
    <x v="8"/>
    <d v="2014-06-17T02:50:38"/>
    <d v="2014-08-01T02:50:38"/>
    <x v="31"/>
  </r>
  <r>
    <x v="2"/>
    <x v="1"/>
    <s v="GBP"/>
    <n v="1415882108"/>
    <n v="1413286508"/>
    <b v="0"/>
    <n v="7"/>
    <b v="0"/>
    <s v="photography/people"/>
    <n v="7.6E-3"/>
    <n v="33.71"/>
    <x v="8"/>
    <d v="2014-10-14T11:35:08"/>
    <d v="2014-11-13T12:35:08"/>
    <x v="31"/>
  </r>
  <r>
    <x v="2"/>
    <x v="5"/>
    <s v="CAD"/>
    <n v="1452120613"/>
    <n v="1449528613"/>
    <b v="0"/>
    <n v="25"/>
    <b v="0"/>
    <s v="photography/people"/>
    <n v="0.125"/>
    <n v="25"/>
    <x v="8"/>
    <d v="2015-12-07T22:50:13"/>
    <d v="2016-01-06T22:50:13"/>
    <x v="31"/>
  </r>
  <r>
    <x v="0"/>
    <x v="12"/>
    <s v="EUR"/>
    <n v="1434139200"/>
    <n v="1431406916"/>
    <b v="1"/>
    <n v="1637"/>
    <b v="1"/>
    <s v="technology/hardware"/>
    <n v="3.8212999999999999"/>
    <n v="128.38999999999999"/>
    <x v="2"/>
    <d v="2015-05-12T05:01:56"/>
    <d v="2015-06-12T20:00:00"/>
    <x v="30"/>
  </r>
  <r>
    <x v="0"/>
    <x v="0"/>
    <s v="USD"/>
    <n v="1485191143"/>
    <n v="1482599143"/>
    <b v="1"/>
    <n v="1375"/>
    <b v="1"/>
    <s v="technology/hardware"/>
    <n v="2.1678999999999999"/>
    <n v="78.83"/>
    <x v="2"/>
    <d v="2016-12-24T17:05:43"/>
    <d v="2017-01-23T17:05:43"/>
    <x v="30"/>
  </r>
  <r>
    <x v="0"/>
    <x v="0"/>
    <s v="USD"/>
    <n v="1278111600"/>
    <n v="1276830052"/>
    <b v="1"/>
    <n v="17"/>
    <b v="1"/>
    <s v="technology/hardware"/>
    <n v="3.12"/>
    <n v="91.76"/>
    <x v="2"/>
    <d v="2010-06-18T03:00:52"/>
    <d v="2010-07-02T23:00:00"/>
    <x v="30"/>
  </r>
  <r>
    <x v="0"/>
    <x v="0"/>
    <s v="USD"/>
    <n v="1405002663"/>
    <n v="1402410663"/>
    <b v="1"/>
    <n v="354"/>
    <b v="1"/>
    <s v="technology/hardware"/>
    <n v="2.3441999999999998"/>
    <n v="331.1"/>
    <x v="2"/>
    <d v="2014-06-10T14:31:03"/>
    <d v="2014-07-10T14:31:03"/>
    <x v="30"/>
  </r>
  <r>
    <x v="0"/>
    <x v="0"/>
    <s v="USD"/>
    <n v="1381895940"/>
    <n v="1379532618"/>
    <b v="1"/>
    <n v="191"/>
    <b v="1"/>
    <s v="technology/hardware"/>
    <n v="1.2367999999999999"/>
    <n v="194.26"/>
    <x v="2"/>
    <d v="2013-09-18T19:30:18"/>
    <d v="2013-10-16T03:59:00"/>
    <x v="30"/>
  </r>
  <r>
    <x v="0"/>
    <x v="0"/>
    <s v="USD"/>
    <n v="1417611645"/>
    <n v="1414584045"/>
    <b v="1"/>
    <n v="303"/>
    <b v="1"/>
    <s v="technology/hardware"/>
    <n v="2.4784000000000002"/>
    <n v="408.98"/>
    <x v="2"/>
    <d v="2014-10-29T12:00:45"/>
    <d v="2014-12-03T13:00:45"/>
    <x v="30"/>
  </r>
  <r>
    <x v="0"/>
    <x v="0"/>
    <s v="USD"/>
    <n v="1282622400"/>
    <n v="1276891586"/>
    <b v="1"/>
    <n v="137"/>
    <b v="1"/>
    <s v="technology/hardware"/>
    <n v="1.1571"/>
    <n v="84.46"/>
    <x v="2"/>
    <d v="2010-06-18T20:06:26"/>
    <d v="2010-08-24T04:00:00"/>
    <x v="30"/>
  </r>
  <r>
    <x v="0"/>
    <x v="0"/>
    <s v="USD"/>
    <n v="1316442622"/>
    <n v="1312641022"/>
    <b v="1"/>
    <n v="41"/>
    <b v="1"/>
    <s v="technology/hardware"/>
    <n v="1.1707000000000001"/>
    <n v="44.85"/>
    <x v="2"/>
    <d v="2011-08-06T14:30:22"/>
    <d v="2011-09-19T14:30:22"/>
    <x v="30"/>
  </r>
  <r>
    <x v="0"/>
    <x v="12"/>
    <s v="EUR"/>
    <n v="1479890743"/>
    <n v="1476776743"/>
    <b v="1"/>
    <n v="398"/>
    <b v="1"/>
    <s v="technology/hardware"/>
    <n v="3.0516000000000001"/>
    <n v="383.36"/>
    <x v="2"/>
    <d v="2016-10-18T07:45:43"/>
    <d v="2016-11-23T08:45:43"/>
    <x v="30"/>
  </r>
  <r>
    <x v="0"/>
    <x v="0"/>
    <s v="USD"/>
    <n v="1471564491"/>
    <n v="1468972491"/>
    <b v="1"/>
    <n v="1737"/>
    <b v="1"/>
    <s v="technology/hardware"/>
    <n v="3.2004999999999999"/>
    <n v="55.28"/>
    <x v="2"/>
    <d v="2016-07-19T23:54:51"/>
    <d v="2016-08-18T23:54:51"/>
    <x v="30"/>
  </r>
  <r>
    <x v="0"/>
    <x v="15"/>
    <s v="EUR"/>
    <n v="1452553200"/>
    <n v="1449650173"/>
    <b v="1"/>
    <n v="971"/>
    <b v="1"/>
    <s v="technology/hardware"/>
    <n v="8.1956000000000007"/>
    <n v="422.02"/>
    <x v="2"/>
    <d v="2015-12-09T08:36:13"/>
    <d v="2016-01-11T23:00:00"/>
    <x v="30"/>
  </r>
  <r>
    <x v="0"/>
    <x v="0"/>
    <s v="USD"/>
    <n v="1423165441"/>
    <n v="1420573441"/>
    <b v="1"/>
    <n v="183"/>
    <b v="1"/>
    <s v="technology/hardware"/>
    <n v="2.3490000000000002"/>
    <n v="64.180000000000007"/>
    <x v="2"/>
    <d v="2015-01-06T19:44:01"/>
    <d v="2015-02-05T19:44:01"/>
    <x v="30"/>
  </r>
  <r>
    <x v="0"/>
    <x v="0"/>
    <s v="USD"/>
    <n v="1468019014"/>
    <n v="1462835014"/>
    <b v="1"/>
    <n v="4562"/>
    <b v="1"/>
    <s v="technology/hardware"/>
    <n v="4.9490999999999996"/>
    <n v="173.58"/>
    <x v="2"/>
    <d v="2016-05-09T23:03:34"/>
    <d v="2016-07-08T23:03:34"/>
    <x v="30"/>
  </r>
  <r>
    <x v="0"/>
    <x v="0"/>
    <s v="USD"/>
    <n v="1364184539"/>
    <n v="1361250539"/>
    <b v="1"/>
    <n v="26457"/>
    <b v="1"/>
    <s v="technology/hardware"/>
    <n v="78.137799999999999"/>
    <n v="88.6"/>
    <x v="2"/>
    <d v="2013-02-19T05:08:59"/>
    <d v="2013-03-25T04:08:59"/>
    <x v="30"/>
  </r>
  <r>
    <x v="0"/>
    <x v="0"/>
    <s v="USD"/>
    <n v="1315602163"/>
    <n v="1313010163"/>
    <b v="1"/>
    <n v="162"/>
    <b v="1"/>
    <s v="technology/hardware"/>
    <n v="1.1299999999999999"/>
    <n v="50.22"/>
    <x v="2"/>
    <d v="2011-08-10T21:02:43"/>
    <d v="2011-09-09T21:02:43"/>
    <x v="30"/>
  </r>
  <r>
    <x v="0"/>
    <x v="0"/>
    <s v="USD"/>
    <n v="1362863299"/>
    <n v="1360271299"/>
    <b v="1"/>
    <n v="479"/>
    <b v="1"/>
    <s v="technology/hardware"/>
    <n v="9.2154000000000007"/>
    <n v="192.39"/>
    <x v="2"/>
    <d v="2013-02-07T21:08:19"/>
    <d v="2013-03-09T21:08:19"/>
    <x v="30"/>
  </r>
  <r>
    <x v="0"/>
    <x v="0"/>
    <s v="USD"/>
    <n v="1332561600"/>
    <n v="1329873755"/>
    <b v="1"/>
    <n v="426"/>
    <b v="1"/>
    <s v="technology/hardware"/>
    <n v="1.2509999999999999"/>
    <n v="73.42"/>
    <x v="2"/>
    <d v="2012-02-22T01:22:35"/>
    <d v="2012-03-24T04:00:00"/>
    <x v="30"/>
  </r>
  <r>
    <x v="0"/>
    <x v="17"/>
    <s v="EUR"/>
    <n v="1439455609"/>
    <n v="1436863609"/>
    <b v="1"/>
    <n v="450"/>
    <b v="1"/>
    <s v="technology/hardware"/>
    <n v="1.0224"/>
    <n v="147.68"/>
    <x v="2"/>
    <d v="2015-07-14T08:46:49"/>
    <d v="2015-08-13T08:46:49"/>
    <x v="30"/>
  </r>
  <r>
    <x v="0"/>
    <x v="0"/>
    <s v="USD"/>
    <n v="1474563621"/>
    <n v="1471971621"/>
    <b v="1"/>
    <n v="1780"/>
    <b v="1"/>
    <s v="technology/hardware"/>
    <n v="4.8491"/>
    <n v="108.97"/>
    <x v="2"/>
    <d v="2016-08-23T17:00:21"/>
    <d v="2016-09-22T17:00:21"/>
    <x v="30"/>
  </r>
  <r>
    <x v="0"/>
    <x v="0"/>
    <s v="USD"/>
    <n v="1400108640"/>
    <n v="1396923624"/>
    <b v="1"/>
    <n v="122"/>
    <b v="1"/>
    <s v="technology/hardware"/>
    <n v="1.9233"/>
    <n v="23.65"/>
    <x v="2"/>
    <d v="2014-04-08T02:20:24"/>
    <d v="2014-05-14T23:04:00"/>
    <x v="30"/>
  </r>
  <r>
    <x v="0"/>
    <x v="0"/>
    <s v="USD"/>
    <n v="1411522897"/>
    <n v="1407634897"/>
    <b v="1"/>
    <n v="95"/>
    <b v="1"/>
    <s v="technology/hardware"/>
    <n v="2.8109999999999999"/>
    <n v="147.94999999999999"/>
    <x v="2"/>
    <d v="2014-08-10T01:41:37"/>
    <d v="2014-09-24T01:41:37"/>
    <x v="30"/>
  </r>
  <r>
    <x v="0"/>
    <x v="0"/>
    <s v="USD"/>
    <n v="1465652372"/>
    <n v="1463060372"/>
    <b v="1"/>
    <n v="325"/>
    <b v="1"/>
    <s v="technology/hardware"/>
    <n v="1.2514000000000001"/>
    <n v="385.04"/>
    <x v="2"/>
    <d v="2016-05-12T13:39:32"/>
    <d v="2016-06-11T13:39:32"/>
    <x v="30"/>
  </r>
  <r>
    <x v="0"/>
    <x v="0"/>
    <s v="USD"/>
    <n v="1434017153"/>
    <n v="1431425153"/>
    <b v="1"/>
    <n v="353"/>
    <b v="1"/>
    <s v="technology/hardware"/>
    <n v="1.6146"/>
    <n v="457.39"/>
    <x v="2"/>
    <d v="2015-05-12T10:05:53"/>
    <d v="2015-06-11T10:05:53"/>
    <x v="30"/>
  </r>
  <r>
    <x v="0"/>
    <x v="0"/>
    <s v="USD"/>
    <n v="1344826800"/>
    <n v="1341875544"/>
    <b v="1"/>
    <n v="105"/>
    <b v="1"/>
    <s v="technology/hardware"/>
    <n v="5.8535000000000004"/>
    <n v="222.99"/>
    <x v="2"/>
    <d v="2012-07-09T23:12:24"/>
    <d v="2012-08-13T03:00:00"/>
    <x v="30"/>
  </r>
  <r>
    <x v="0"/>
    <x v="12"/>
    <s v="EUR"/>
    <n v="1433996746"/>
    <n v="1431404746"/>
    <b v="1"/>
    <n v="729"/>
    <b v="1"/>
    <s v="technology/hardware"/>
    <n v="2.0114999999999998"/>
    <n v="220.74"/>
    <x v="2"/>
    <d v="2015-05-12T04:25:46"/>
    <d v="2015-06-11T04:25:46"/>
    <x v="30"/>
  </r>
  <r>
    <x v="0"/>
    <x v="0"/>
    <s v="USD"/>
    <n v="1398052740"/>
    <n v="1394127585"/>
    <b v="1"/>
    <n v="454"/>
    <b v="1"/>
    <s v="technology/hardware"/>
    <n v="1.3348"/>
    <n v="73.5"/>
    <x v="2"/>
    <d v="2014-03-06T17:39:45"/>
    <d v="2014-04-21T03:59:00"/>
    <x v="30"/>
  </r>
  <r>
    <x v="0"/>
    <x v="0"/>
    <s v="USD"/>
    <n v="1427740319"/>
    <n v="1423855919"/>
    <b v="1"/>
    <n v="539"/>
    <b v="1"/>
    <s v="technology/hardware"/>
    <n v="1.2024999999999999"/>
    <n v="223.1"/>
    <x v="2"/>
    <d v="2015-02-13T19:31:59"/>
    <d v="2015-03-30T18:31:59"/>
    <x v="30"/>
  </r>
  <r>
    <x v="0"/>
    <x v="0"/>
    <s v="USD"/>
    <n v="1268690100"/>
    <n v="1265493806"/>
    <b v="1"/>
    <n v="79"/>
    <b v="1"/>
    <s v="technology/hardware"/>
    <n v="1.2617"/>
    <n v="47.91"/>
    <x v="2"/>
    <d v="2010-02-06T22:03:26"/>
    <d v="2010-03-15T21:55:00"/>
    <x v="30"/>
  </r>
  <r>
    <x v="0"/>
    <x v="0"/>
    <s v="USD"/>
    <n v="1409099481"/>
    <n v="1406507481"/>
    <b v="1"/>
    <n v="94"/>
    <b v="1"/>
    <s v="technology/hardware"/>
    <n v="3.6120000000000001"/>
    <n v="96.06"/>
    <x v="2"/>
    <d v="2014-07-28T00:31:21"/>
    <d v="2014-08-27T00:31:21"/>
    <x v="30"/>
  </r>
  <r>
    <x v="0"/>
    <x v="1"/>
    <s v="GBP"/>
    <n v="1354233296"/>
    <n v="1351641296"/>
    <b v="1"/>
    <n v="625"/>
    <b v="1"/>
    <s v="technology/hardware"/>
    <n v="2.2624"/>
    <n v="118.61"/>
    <x v="2"/>
    <d v="2012-10-30T23:54:56"/>
    <d v="2012-11-29T23:54:56"/>
    <x v="30"/>
  </r>
  <r>
    <x v="0"/>
    <x v="9"/>
    <s v="EUR"/>
    <n v="1420765200"/>
    <n v="1417506853"/>
    <b v="1"/>
    <n v="508"/>
    <b v="1"/>
    <s v="technology/hardware"/>
    <n v="1.2035"/>
    <n v="118.45"/>
    <x v="2"/>
    <d v="2014-12-02T07:54:13"/>
    <d v="2015-01-09T01:00:00"/>
    <x v="30"/>
  </r>
  <r>
    <x v="0"/>
    <x v="0"/>
    <s v="USD"/>
    <n v="1481778000"/>
    <n v="1479216874"/>
    <b v="1"/>
    <n v="531"/>
    <b v="1"/>
    <s v="technology/hardware"/>
    <n v="3.0419"/>
    <n v="143.21"/>
    <x v="2"/>
    <d v="2016-11-15T13:34:34"/>
    <d v="2016-12-15T05:00:00"/>
    <x v="30"/>
  </r>
  <r>
    <x v="0"/>
    <x v="0"/>
    <s v="USD"/>
    <n v="1398477518"/>
    <n v="1395885518"/>
    <b v="1"/>
    <n v="158"/>
    <b v="1"/>
    <s v="technology/hardware"/>
    <n v="1.7867999999999999"/>
    <n v="282.72000000000003"/>
    <x v="2"/>
    <d v="2014-03-27T01:58:38"/>
    <d v="2014-04-26T01:58:38"/>
    <x v="30"/>
  </r>
  <r>
    <x v="0"/>
    <x v="0"/>
    <s v="USD"/>
    <n v="1430981880"/>
    <n v="1426216033"/>
    <b v="1"/>
    <n v="508"/>
    <b v="1"/>
    <s v="technology/hardware"/>
    <n v="3.8681999999999999"/>
    <n v="593.94000000000005"/>
    <x v="2"/>
    <d v="2015-03-13T03:07:13"/>
    <d v="2015-05-07T06:58:00"/>
    <x v="30"/>
  </r>
  <r>
    <x v="0"/>
    <x v="0"/>
    <s v="USD"/>
    <n v="1450486800"/>
    <n v="1446562807"/>
    <b v="1"/>
    <n v="644"/>
    <b v="1"/>
    <s v="technology/hardware"/>
    <n v="2.1103999999999998"/>
    <n v="262.16000000000003"/>
    <x v="2"/>
    <d v="2015-11-03T15:00:07"/>
    <d v="2015-12-19T01:00:00"/>
    <x v="30"/>
  </r>
  <r>
    <x v="0"/>
    <x v="0"/>
    <s v="USD"/>
    <n v="1399668319"/>
    <n v="1397076319"/>
    <b v="1"/>
    <n v="848"/>
    <b v="1"/>
    <s v="technology/hardware"/>
    <n v="1.3167"/>
    <n v="46.58"/>
    <x v="2"/>
    <d v="2014-04-09T20:45:19"/>
    <d v="2014-05-09T20:45:19"/>
    <x v="30"/>
  </r>
  <r>
    <x v="0"/>
    <x v="0"/>
    <s v="USD"/>
    <n v="1388383353"/>
    <n v="1383195753"/>
    <b v="1"/>
    <n v="429"/>
    <b v="1"/>
    <s v="technology/hardware"/>
    <n v="3.0047999999999999"/>
    <n v="70.040000000000006"/>
    <x v="2"/>
    <d v="2013-10-31T05:02:33"/>
    <d v="2013-12-30T06:02:33"/>
    <x v="30"/>
  </r>
  <r>
    <x v="0"/>
    <x v="1"/>
    <s v="GBP"/>
    <n v="1372701600"/>
    <n v="1369895421"/>
    <b v="1"/>
    <n v="204"/>
    <b v="1"/>
    <s v="technology/hardware"/>
    <n v="4.2050999999999998"/>
    <n v="164.91"/>
    <x v="2"/>
    <d v="2013-05-30T06:30:21"/>
    <d v="2013-07-01T18:00:00"/>
    <x v="30"/>
  </r>
  <r>
    <x v="0"/>
    <x v="0"/>
    <s v="USD"/>
    <n v="1480568340"/>
    <n v="1477996325"/>
    <b v="1"/>
    <n v="379"/>
    <b v="1"/>
    <s v="technology/hardware"/>
    <n v="1.3622000000000001"/>
    <n v="449.26"/>
    <x v="2"/>
    <d v="2016-11-01T10:32:05"/>
    <d v="2016-12-01T04:59:00"/>
    <x v="30"/>
  </r>
  <r>
    <x v="0"/>
    <x v="0"/>
    <s v="USD"/>
    <n v="1384557303"/>
    <n v="1383257703"/>
    <b v="1"/>
    <n v="271"/>
    <b v="1"/>
    <s v="technology/hardware"/>
    <n v="2.4817"/>
    <n v="27.47"/>
    <x v="2"/>
    <d v="2013-10-31T22:15:03"/>
    <d v="2013-11-15T23:15:03"/>
    <x v="30"/>
  </r>
  <r>
    <x v="0"/>
    <x v="0"/>
    <s v="USD"/>
    <n v="1478785027"/>
    <n v="1476189427"/>
    <b v="0"/>
    <n v="120"/>
    <b v="1"/>
    <s v="technology/hardware"/>
    <n v="1.8186"/>
    <n v="143.97999999999999"/>
    <x v="2"/>
    <d v="2016-10-11T12:37:07"/>
    <d v="2016-11-10T13:37:07"/>
    <x v="30"/>
  </r>
  <r>
    <x v="0"/>
    <x v="0"/>
    <s v="USD"/>
    <n v="1453481974"/>
    <n v="1448297974"/>
    <b v="0"/>
    <n v="140"/>
    <b v="1"/>
    <s v="technology/hardware"/>
    <n v="1.2353000000000001"/>
    <n v="88.24"/>
    <x v="2"/>
    <d v="2015-11-23T16:59:34"/>
    <d v="2016-01-22T16:59:34"/>
    <x v="30"/>
  </r>
  <r>
    <x v="0"/>
    <x v="0"/>
    <s v="USD"/>
    <n v="1481432340"/>
    <n v="1476764077"/>
    <b v="0"/>
    <n v="193"/>
    <b v="1"/>
    <s v="technology/hardware"/>
    <n v="5.0621"/>
    <n v="36.33"/>
    <x v="2"/>
    <d v="2016-10-18T04:14:37"/>
    <d v="2016-12-11T04:59:00"/>
    <x v="30"/>
  </r>
  <r>
    <x v="0"/>
    <x v="0"/>
    <s v="USD"/>
    <n v="1434212714"/>
    <n v="1431620714"/>
    <b v="0"/>
    <n v="180"/>
    <b v="1"/>
    <s v="technology/hardware"/>
    <n v="1.0821000000000001"/>
    <n v="90.18"/>
    <x v="2"/>
    <d v="2015-05-14T16:25:14"/>
    <d v="2015-06-13T16:25:14"/>
    <x v="30"/>
  </r>
  <r>
    <x v="0"/>
    <x v="0"/>
    <s v="USD"/>
    <n v="1341799647"/>
    <n v="1339207647"/>
    <b v="0"/>
    <n v="263"/>
    <b v="1"/>
    <s v="technology/hardware"/>
    <n v="8.1918000000000006"/>
    <n v="152.62"/>
    <x v="2"/>
    <d v="2012-06-09T02:07:27"/>
    <d v="2012-07-09T02:07:27"/>
    <x v="30"/>
  </r>
  <r>
    <x v="0"/>
    <x v="0"/>
    <s v="USD"/>
    <n v="1369282044"/>
    <n v="1366690044"/>
    <b v="0"/>
    <n v="217"/>
    <b v="1"/>
    <s v="technology/hardware"/>
    <n v="1.2110000000000001"/>
    <n v="55.81"/>
    <x v="2"/>
    <d v="2013-04-23T04:07:24"/>
    <d v="2013-05-23T04:07:24"/>
    <x v="30"/>
  </r>
  <r>
    <x v="0"/>
    <x v="2"/>
    <s v="AUD"/>
    <n v="1429228800"/>
    <n v="1426714870"/>
    <b v="0"/>
    <n v="443"/>
    <b v="1"/>
    <s v="technology/hardware"/>
    <n v="1.03"/>
    <n v="227.85"/>
    <x v="2"/>
    <d v="2015-03-18T21:41:10"/>
    <d v="2015-04-17T00:00:00"/>
    <x v="30"/>
  </r>
  <r>
    <x v="0"/>
    <x v="0"/>
    <s v="USD"/>
    <n v="1369323491"/>
    <n v="1366731491"/>
    <b v="0"/>
    <n v="1373"/>
    <b v="1"/>
    <s v="technology/hardware"/>
    <n v="1.4833000000000001"/>
    <n v="91.83"/>
    <x v="2"/>
    <d v="2013-04-23T15:38:11"/>
    <d v="2013-05-23T15:38:11"/>
    <x v="30"/>
  </r>
  <r>
    <x v="0"/>
    <x v="1"/>
    <s v="GBP"/>
    <n v="1386025140"/>
    <n v="1382963963"/>
    <b v="0"/>
    <n v="742"/>
    <b v="1"/>
    <s v="technology/hardware"/>
    <n v="1.2019"/>
    <n v="80.989999999999995"/>
    <x v="2"/>
    <d v="2013-10-28T12:39:23"/>
    <d v="2013-12-02T22:59:00"/>
    <x v="30"/>
  </r>
  <r>
    <x v="0"/>
    <x v="0"/>
    <s v="USD"/>
    <n v="1433036578"/>
    <n v="1429580578"/>
    <b v="0"/>
    <n v="170"/>
    <b v="1"/>
    <s v="technology/hardware"/>
    <n v="4.7327000000000004"/>
    <n v="278.39"/>
    <x v="2"/>
    <d v="2015-04-21T01:42:58"/>
    <d v="2015-05-31T01:42:58"/>
    <x v="30"/>
  </r>
  <r>
    <x v="0"/>
    <x v="0"/>
    <s v="USD"/>
    <n v="1388017937"/>
    <n v="1385425937"/>
    <b v="0"/>
    <n v="242"/>
    <b v="1"/>
    <s v="technology/hardware"/>
    <n v="1.3036000000000001"/>
    <n v="43.1"/>
    <x v="2"/>
    <d v="2013-11-26T00:32:17"/>
    <d v="2013-12-26T00:32:17"/>
    <x v="30"/>
  </r>
  <r>
    <x v="0"/>
    <x v="0"/>
    <s v="USD"/>
    <n v="1455933653"/>
    <n v="1452045653"/>
    <b v="0"/>
    <n v="541"/>
    <b v="1"/>
    <s v="technology/hardware"/>
    <n v="3.5305"/>
    <n v="326.29000000000002"/>
    <x v="2"/>
    <d v="2016-01-06T02:00:53"/>
    <d v="2016-02-20T02:00:53"/>
    <x v="30"/>
  </r>
  <r>
    <x v="0"/>
    <x v="0"/>
    <s v="USD"/>
    <n v="1448466551"/>
    <n v="1445870951"/>
    <b v="0"/>
    <n v="121"/>
    <b v="1"/>
    <s v="technology/hardware"/>
    <n v="1.0102"/>
    <n v="41.74"/>
    <x v="2"/>
    <d v="2015-10-26T14:49:11"/>
    <d v="2015-11-25T15:49:11"/>
    <x v="30"/>
  </r>
  <r>
    <x v="0"/>
    <x v="1"/>
    <s v="GBP"/>
    <n v="1399033810"/>
    <n v="1396441810"/>
    <b v="0"/>
    <n v="621"/>
    <b v="1"/>
    <s v="technology/hardware"/>
    <n v="1.1358999999999999"/>
    <n v="64.02"/>
    <x v="2"/>
    <d v="2014-04-02T12:30:10"/>
    <d v="2014-05-02T12:30:10"/>
    <x v="30"/>
  </r>
  <r>
    <x v="0"/>
    <x v="0"/>
    <s v="USD"/>
    <n v="1417579200"/>
    <n v="1415031043"/>
    <b v="0"/>
    <n v="101"/>
    <b v="1"/>
    <s v="technology/hardware"/>
    <n v="1.6741999999999999"/>
    <n v="99.46"/>
    <x v="2"/>
    <d v="2014-11-03T16:10:43"/>
    <d v="2014-12-03T04:00:00"/>
    <x v="30"/>
  </r>
  <r>
    <x v="0"/>
    <x v="0"/>
    <s v="USD"/>
    <n v="1366222542"/>
    <n v="1363630542"/>
    <b v="0"/>
    <n v="554"/>
    <b v="1"/>
    <s v="technology/hardware"/>
    <n v="1.5345"/>
    <n v="138.49"/>
    <x v="2"/>
    <d v="2013-03-18T18:15:42"/>
    <d v="2013-04-17T18:15:42"/>
    <x v="30"/>
  </r>
  <r>
    <x v="0"/>
    <x v="1"/>
    <s v="GBP"/>
    <n v="1456487532"/>
    <n v="1453895532"/>
    <b v="0"/>
    <n v="666"/>
    <b v="1"/>
    <s v="technology/hardware"/>
    <n v="2.0223"/>
    <n v="45.55"/>
    <x v="2"/>
    <d v="2016-01-27T11:52:12"/>
    <d v="2016-02-26T11:52:12"/>
    <x v="30"/>
  </r>
  <r>
    <x v="0"/>
    <x v="1"/>
    <s v="GBP"/>
    <n v="1425326400"/>
    <n v="1421916830"/>
    <b v="0"/>
    <n v="410"/>
    <b v="1"/>
    <s v="technology/hardware"/>
    <n v="1.6828000000000001"/>
    <n v="10.51"/>
    <x v="2"/>
    <d v="2015-01-22T08:53:50"/>
    <d v="2015-03-02T20:00:00"/>
    <x v="30"/>
  </r>
  <r>
    <x v="0"/>
    <x v="0"/>
    <s v="USD"/>
    <n v="1454277540"/>
    <n v="1450880854"/>
    <b v="0"/>
    <n v="375"/>
    <b v="1"/>
    <s v="technology/hardware"/>
    <n v="1.4346000000000001"/>
    <n v="114.77"/>
    <x v="2"/>
    <d v="2015-12-23T14:27:34"/>
    <d v="2016-01-31T21:59:00"/>
    <x v="30"/>
  </r>
  <r>
    <x v="0"/>
    <x v="0"/>
    <s v="USD"/>
    <n v="1406129150"/>
    <n v="1400945150"/>
    <b v="0"/>
    <n v="1364"/>
    <b v="1"/>
    <s v="technology/hardware"/>
    <n v="1.964"/>
    <n v="36"/>
    <x v="2"/>
    <d v="2014-05-24T15:25:50"/>
    <d v="2014-07-23T15:25:50"/>
    <x v="30"/>
  </r>
  <r>
    <x v="0"/>
    <x v="0"/>
    <s v="USD"/>
    <n v="1483208454"/>
    <n v="1480616454"/>
    <b v="0"/>
    <n v="35"/>
    <b v="1"/>
    <s v="technology/hardware"/>
    <n v="1.0791999999999999"/>
    <n v="154.16999999999999"/>
    <x v="2"/>
    <d v="2016-12-01T18:20:54"/>
    <d v="2016-12-31T18:20:54"/>
    <x v="30"/>
  </r>
  <r>
    <x v="0"/>
    <x v="8"/>
    <s v="DKK"/>
    <n v="1458807098"/>
    <n v="1456218698"/>
    <b v="0"/>
    <n v="203"/>
    <b v="1"/>
    <s v="technology/hardware"/>
    <n v="1.1497999999999999"/>
    <n v="566.39"/>
    <x v="2"/>
    <d v="2016-02-23T09:11:38"/>
    <d v="2016-03-24T08:11:38"/>
    <x v="30"/>
  </r>
  <r>
    <x v="0"/>
    <x v="12"/>
    <s v="EUR"/>
    <n v="1463333701"/>
    <n v="1460482501"/>
    <b v="0"/>
    <n v="49"/>
    <b v="1"/>
    <s v="technology/hardware"/>
    <n v="1.4804999999999999"/>
    <n v="120.86"/>
    <x v="2"/>
    <d v="2016-04-12T17:35:01"/>
    <d v="2016-05-15T17:35:01"/>
    <x v="30"/>
  </r>
  <r>
    <x v="0"/>
    <x v="0"/>
    <s v="USD"/>
    <n v="1370001600"/>
    <n v="1366879523"/>
    <b v="0"/>
    <n v="5812"/>
    <b v="1"/>
    <s v="technology/hardware"/>
    <n v="1.9117"/>
    <n v="86.16"/>
    <x v="2"/>
    <d v="2013-04-25T08:45:23"/>
    <d v="2013-05-31T12:00:00"/>
    <x v="30"/>
  </r>
  <r>
    <x v="0"/>
    <x v="1"/>
    <s v="GBP"/>
    <n v="1387958429"/>
    <n v="1385366429"/>
    <b v="0"/>
    <n v="1556"/>
    <b v="1"/>
    <s v="technology/hardware"/>
    <n v="1.9922"/>
    <n v="51.21"/>
    <x v="2"/>
    <d v="2013-11-25T08:00:29"/>
    <d v="2013-12-25T08:00:29"/>
    <x v="30"/>
  </r>
  <r>
    <x v="0"/>
    <x v="0"/>
    <s v="USD"/>
    <n v="1408818683"/>
    <n v="1406226683"/>
    <b v="0"/>
    <n v="65"/>
    <b v="1"/>
    <s v="technology/hardware"/>
    <n v="2.1859999999999999"/>
    <n v="67.260000000000005"/>
    <x v="2"/>
    <d v="2014-07-24T18:31:23"/>
    <d v="2014-08-23T18:31:23"/>
    <x v="30"/>
  </r>
  <r>
    <x v="0"/>
    <x v="1"/>
    <s v="GBP"/>
    <n v="1432499376"/>
    <n v="1429648176"/>
    <b v="0"/>
    <n v="10"/>
    <b v="1"/>
    <s v="technology/hardware"/>
    <n v="1.2686999999999999"/>
    <n v="62.8"/>
    <x v="2"/>
    <d v="2015-04-21T20:29:36"/>
    <d v="2015-05-24T20:29:36"/>
    <x v="30"/>
  </r>
  <r>
    <x v="0"/>
    <x v="0"/>
    <s v="USD"/>
    <n v="1476994315"/>
    <n v="1474402315"/>
    <b v="0"/>
    <n v="76"/>
    <b v="1"/>
    <s v="technology/hardware"/>
    <n v="1.0522"/>
    <n v="346.13"/>
    <x v="2"/>
    <d v="2016-09-20T20:11:55"/>
    <d v="2016-10-20T20:11:55"/>
    <x v="30"/>
  </r>
  <r>
    <x v="0"/>
    <x v="0"/>
    <s v="USD"/>
    <n v="1451776791"/>
    <n v="1449098391"/>
    <b v="0"/>
    <n v="263"/>
    <b v="1"/>
    <s v="technology/hardware"/>
    <n v="1.2841"/>
    <n v="244.12"/>
    <x v="2"/>
    <d v="2015-12-02T23:19:51"/>
    <d v="2016-01-02T23:19:51"/>
    <x v="30"/>
  </r>
  <r>
    <x v="0"/>
    <x v="12"/>
    <s v="EUR"/>
    <n v="1467128723"/>
    <n v="1464536723"/>
    <b v="0"/>
    <n v="1530"/>
    <b v="1"/>
    <s v="technology/hardware"/>
    <n v="3.1732999999999998"/>
    <n v="259.25"/>
    <x v="2"/>
    <d v="2016-05-29T15:45:23"/>
    <d v="2016-06-28T15:45:23"/>
    <x v="30"/>
  </r>
  <r>
    <x v="0"/>
    <x v="0"/>
    <s v="USD"/>
    <n v="1475390484"/>
    <n v="1471502484"/>
    <b v="0"/>
    <n v="278"/>
    <b v="1"/>
    <s v="technology/hardware"/>
    <n v="2.8073000000000001"/>
    <n v="201.96"/>
    <x v="2"/>
    <d v="2016-08-18T06:41:24"/>
    <d v="2016-10-02T06:41:24"/>
    <x v="30"/>
  </r>
  <r>
    <x v="0"/>
    <x v="0"/>
    <s v="USD"/>
    <n v="1462629432"/>
    <n v="1460037432"/>
    <b v="0"/>
    <n v="350"/>
    <b v="1"/>
    <s v="technology/hardware"/>
    <n v="1.1073"/>
    <n v="226.21"/>
    <x v="2"/>
    <d v="2016-04-07T13:57:12"/>
    <d v="2016-05-07T13:57:12"/>
    <x v="30"/>
  </r>
  <r>
    <x v="0"/>
    <x v="0"/>
    <s v="USD"/>
    <n v="1431100918"/>
    <n v="1427212918"/>
    <b v="0"/>
    <n v="470"/>
    <b v="1"/>
    <s v="technology/hardware"/>
    <n v="1.526"/>
    <n v="324.69"/>
    <x v="2"/>
    <d v="2015-03-24T16:01:58"/>
    <d v="2015-05-08T16:01:58"/>
    <x v="30"/>
  </r>
  <r>
    <x v="0"/>
    <x v="0"/>
    <s v="USD"/>
    <n v="1462564182"/>
    <n v="1459972182"/>
    <b v="0"/>
    <n v="3"/>
    <b v="1"/>
    <s v="technology/hardware"/>
    <n v="1.0249999999999999"/>
    <n v="205"/>
    <x v="2"/>
    <d v="2016-04-06T19:49:42"/>
    <d v="2016-05-06T19:49:42"/>
    <x v="30"/>
  </r>
  <r>
    <x v="0"/>
    <x v="0"/>
    <s v="USD"/>
    <n v="1374769288"/>
    <n v="1372177288"/>
    <b v="0"/>
    <n v="8200"/>
    <b v="1"/>
    <s v="technology/hardware"/>
    <n v="16.7837"/>
    <n v="20.47"/>
    <x v="2"/>
    <d v="2013-06-25T16:21:28"/>
    <d v="2013-07-25T16:21:28"/>
    <x v="30"/>
  </r>
  <r>
    <x v="0"/>
    <x v="1"/>
    <s v="GBP"/>
    <n v="1406149689"/>
    <n v="1402693689"/>
    <b v="0"/>
    <n v="8359"/>
    <b v="1"/>
    <s v="technology/hardware"/>
    <n v="5.4335000000000004"/>
    <n v="116.35"/>
    <x v="2"/>
    <d v="2014-06-13T21:08:09"/>
    <d v="2014-07-23T21:08:09"/>
    <x v="30"/>
  </r>
  <r>
    <x v="0"/>
    <x v="0"/>
    <s v="USD"/>
    <n v="1433538000"/>
    <n v="1428541276"/>
    <b v="0"/>
    <n v="188"/>
    <b v="1"/>
    <s v="technology/hardware"/>
    <n v="1.1551"/>
    <n v="307.2"/>
    <x v="2"/>
    <d v="2015-04-09T01:01:16"/>
    <d v="2015-06-05T21:00:00"/>
    <x v="30"/>
  </r>
  <r>
    <x v="0"/>
    <x v="3"/>
    <s v="EUR"/>
    <n v="1482085857"/>
    <n v="1479493857"/>
    <b v="0"/>
    <n v="48"/>
    <b v="1"/>
    <s v="technology/hardware"/>
    <n v="1.3121"/>
    <n v="546.69000000000005"/>
    <x v="2"/>
    <d v="2016-11-18T18:30:57"/>
    <d v="2016-12-18T18:30:57"/>
    <x v="30"/>
  </r>
  <r>
    <x v="0"/>
    <x v="1"/>
    <s v="GBP"/>
    <n v="1435258800"/>
    <n v="1432659793"/>
    <b v="0"/>
    <n v="607"/>
    <b v="1"/>
    <s v="technology/hardware"/>
    <n v="2.8816999999999999"/>
    <n v="47.47"/>
    <x v="2"/>
    <d v="2015-05-26T17:03:13"/>
    <d v="2015-06-25T19:00:00"/>
    <x v="30"/>
  </r>
  <r>
    <x v="0"/>
    <x v="0"/>
    <s v="USD"/>
    <n v="1447286300"/>
    <n v="1444690700"/>
    <b v="0"/>
    <n v="50"/>
    <b v="1"/>
    <s v="technology/hardware"/>
    <n v="5.0780000000000003"/>
    <n v="101.56"/>
    <x v="2"/>
    <d v="2015-10-12T22:58:20"/>
    <d v="2015-11-11T23:58:20"/>
    <x v="30"/>
  </r>
  <r>
    <x v="0"/>
    <x v="0"/>
    <s v="USD"/>
    <n v="1337144340"/>
    <n v="1333597555"/>
    <b v="0"/>
    <n v="55"/>
    <b v="1"/>
    <s v="music/indie rock"/>
    <n v="1.1456999999999999"/>
    <n v="72.91"/>
    <x v="4"/>
    <d v="2012-04-05T03:45:55"/>
    <d v="2012-05-16T04:59:00"/>
    <x v="14"/>
  </r>
  <r>
    <x v="0"/>
    <x v="0"/>
    <s v="USD"/>
    <n v="1322106796"/>
    <n v="1316919196"/>
    <b v="0"/>
    <n v="38"/>
    <b v="1"/>
    <s v="music/indie rock"/>
    <n v="1.1073"/>
    <n v="43.71"/>
    <x v="4"/>
    <d v="2011-09-25T02:53:16"/>
    <d v="2011-11-24T03:53:16"/>
    <x v="14"/>
  </r>
  <r>
    <x v="0"/>
    <x v="0"/>
    <s v="USD"/>
    <n v="1338830395"/>
    <n v="1336238395"/>
    <b v="0"/>
    <n v="25"/>
    <b v="1"/>
    <s v="music/indie rock"/>
    <n v="1.1333"/>
    <n v="34"/>
    <x v="4"/>
    <d v="2012-05-05T17:19:55"/>
    <d v="2012-06-04T17:19:55"/>
    <x v="14"/>
  </r>
  <r>
    <x v="0"/>
    <x v="0"/>
    <s v="USD"/>
    <n v="1399186740"/>
    <n v="1396468782"/>
    <b v="0"/>
    <n v="46"/>
    <b v="1"/>
    <s v="music/indie rock"/>
    <n v="1.0832999999999999"/>
    <n v="70.650000000000006"/>
    <x v="4"/>
    <d v="2014-04-02T19:59:42"/>
    <d v="2014-05-04T06:59:00"/>
    <x v="14"/>
  </r>
  <r>
    <x v="0"/>
    <x v="0"/>
    <s v="USD"/>
    <n v="1342382587"/>
    <n v="1339790587"/>
    <b v="0"/>
    <n v="83"/>
    <b v="1"/>
    <s v="music/indie rock"/>
    <n v="1.2353000000000001"/>
    <n v="89.3"/>
    <x v="4"/>
    <d v="2012-06-15T20:03:07"/>
    <d v="2012-07-15T20:03:07"/>
    <x v="14"/>
  </r>
  <r>
    <x v="0"/>
    <x v="0"/>
    <s v="USD"/>
    <n v="1323838740"/>
    <n v="1321200332"/>
    <b v="0"/>
    <n v="35"/>
    <b v="1"/>
    <s v="music/indie rock"/>
    <n v="1.0069999999999999"/>
    <n v="115.09"/>
    <x v="4"/>
    <d v="2011-11-13T16:05:32"/>
    <d v="2011-12-14T04:59:00"/>
    <x v="14"/>
  </r>
  <r>
    <x v="0"/>
    <x v="0"/>
    <s v="USD"/>
    <n v="1315457658"/>
    <n v="1312865658"/>
    <b v="0"/>
    <n v="25"/>
    <b v="1"/>
    <s v="music/indie rock"/>
    <n v="1.0353000000000001"/>
    <n v="62.12"/>
    <x v="4"/>
    <d v="2011-08-09T04:54:18"/>
    <d v="2011-09-08T04:54:18"/>
    <x v="14"/>
  </r>
  <r>
    <x v="0"/>
    <x v="0"/>
    <s v="USD"/>
    <n v="1284177540"/>
    <n v="1281028152"/>
    <b v="0"/>
    <n v="75"/>
    <b v="1"/>
    <s v="music/indie rock"/>
    <n v="1.1551"/>
    <n v="46.2"/>
    <x v="4"/>
    <d v="2010-08-05T17:09:12"/>
    <d v="2010-09-11T03:59:00"/>
    <x v="14"/>
  </r>
  <r>
    <x v="0"/>
    <x v="0"/>
    <s v="USD"/>
    <n v="1375408194"/>
    <n v="1372384194"/>
    <b v="0"/>
    <n v="62"/>
    <b v="1"/>
    <s v="music/indie rock"/>
    <n v="1.204"/>
    <n v="48.55"/>
    <x v="4"/>
    <d v="2013-06-28T01:49:54"/>
    <d v="2013-08-02T01:49:54"/>
    <x v="14"/>
  </r>
  <r>
    <x v="0"/>
    <x v="0"/>
    <s v="USD"/>
    <n v="1361696955"/>
    <n v="1359104955"/>
    <b v="0"/>
    <n v="160"/>
    <b v="1"/>
    <s v="music/indie rock"/>
    <n v="1.1504000000000001"/>
    <n v="57.52"/>
    <x v="4"/>
    <d v="2013-01-25T09:09:15"/>
    <d v="2013-02-24T09:09:15"/>
    <x v="14"/>
  </r>
  <r>
    <x v="0"/>
    <x v="0"/>
    <s v="USD"/>
    <n v="1299009600"/>
    <n v="1294818278"/>
    <b v="0"/>
    <n v="246"/>
    <b v="1"/>
    <s v="music/indie rock"/>
    <n v="1.2047000000000001"/>
    <n v="88.15"/>
    <x v="4"/>
    <d v="2011-01-12T07:44:38"/>
    <d v="2011-03-01T20:00:00"/>
    <x v="14"/>
  </r>
  <r>
    <x v="0"/>
    <x v="0"/>
    <s v="USD"/>
    <n v="1318006732"/>
    <n v="1312822732"/>
    <b v="0"/>
    <n v="55"/>
    <b v="1"/>
    <s v="music/indie rock"/>
    <n v="1.0127999999999999"/>
    <n v="110.49"/>
    <x v="4"/>
    <d v="2011-08-08T16:58:52"/>
    <d v="2011-10-07T16:58:52"/>
    <x v="14"/>
  </r>
  <r>
    <x v="0"/>
    <x v="0"/>
    <s v="USD"/>
    <n v="1356211832"/>
    <n v="1351024232"/>
    <b v="0"/>
    <n v="23"/>
    <b v="1"/>
    <s v="music/indie rock"/>
    <n v="1.0246999999999999"/>
    <n v="66.83"/>
    <x v="4"/>
    <d v="2012-10-23T20:30:32"/>
    <d v="2012-12-22T21:30:32"/>
    <x v="14"/>
  </r>
  <r>
    <x v="0"/>
    <x v="0"/>
    <s v="USD"/>
    <n v="1330916400"/>
    <n v="1327969730"/>
    <b v="0"/>
    <n v="72"/>
    <b v="1"/>
    <s v="music/indie rock"/>
    <n v="1.2054"/>
    <n v="58.6"/>
    <x v="4"/>
    <d v="2012-01-31T00:28:50"/>
    <d v="2012-03-05T03:00:00"/>
    <x v="14"/>
  </r>
  <r>
    <x v="0"/>
    <x v="0"/>
    <s v="USD"/>
    <n v="1317576973"/>
    <n v="1312392973"/>
    <b v="0"/>
    <n v="22"/>
    <b v="1"/>
    <s v="music/indie rock"/>
    <n v="1"/>
    <n v="113.64"/>
    <x v="4"/>
    <d v="2011-08-03T17:36:13"/>
    <d v="2011-10-02T17:36:13"/>
    <x v="14"/>
  </r>
  <r>
    <x v="0"/>
    <x v="0"/>
    <s v="USD"/>
    <n v="1351223940"/>
    <n v="1349892735"/>
    <b v="0"/>
    <n v="14"/>
    <b v="1"/>
    <s v="music/indie rock"/>
    <n v="1.0166999999999999"/>
    <n v="43.57"/>
    <x v="4"/>
    <d v="2012-10-10T18:12:15"/>
    <d v="2012-10-26T03:59:00"/>
    <x v="14"/>
  </r>
  <r>
    <x v="0"/>
    <x v="0"/>
    <s v="USD"/>
    <n v="1322751735"/>
    <n v="1317564135"/>
    <b v="0"/>
    <n v="38"/>
    <b v="1"/>
    <s v="music/indie rock"/>
    <n v="1"/>
    <n v="78.95"/>
    <x v="4"/>
    <d v="2011-10-02T14:02:15"/>
    <d v="2011-12-01T15:02:15"/>
    <x v="14"/>
  </r>
  <r>
    <x v="0"/>
    <x v="0"/>
    <s v="USD"/>
    <n v="1331174635"/>
    <n v="1328582635"/>
    <b v="0"/>
    <n v="32"/>
    <b v="1"/>
    <s v="music/indie rock"/>
    <n v="1.0033000000000001"/>
    <n v="188.13"/>
    <x v="4"/>
    <d v="2012-02-07T02:43:55"/>
    <d v="2012-03-08T02:43:55"/>
    <x v="14"/>
  </r>
  <r>
    <x v="0"/>
    <x v="0"/>
    <s v="USD"/>
    <n v="1435808400"/>
    <n v="1434650084"/>
    <b v="0"/>
    <n v="63"/>
    <b v="1"/>
    <s v="music/indie rock"/>
    <n v="1.3237000000000001"/>
    <n v="63.03"/>
    <x v="4"/>
    <d v="2015-06-18T17:54:44"/>
    <d v="2015-07-02T03:40:00"/>
    <x v="14"/>
  </r>
  <r>
    <x v="0"/>
    <x v="0"/>
    <s v="USD"/>
    <n v="1341028740"/>
    <n v="1339704141"/>
    <b v="0"/>
    <n v="27"/>
    <b v="1"/>
    <s v="music/indie rock"/>
    <n v="1.3667"/>
    <n v="30.37"/>
    <x v="4"/>
    <d v="2012-06-14T20:02:21"/>
    <d v="2012-06-30T03:59:00"/>
    <x v="14"/>
  </r>
  <r>
    <x v="0"/>
    <x v="0"/>
    <s v="USD"/>
    <n v="1329104114"/>
    <n v="1323920114"/>
    <b v="0"/>
    <n v="44"/>
    <b v="1"/>
    <s v="music/indie rock"/>
    <n v="1.1325000000000001"/>
    <n v="51.48"/>
    <x v="4"/>
    <d v="2011-12-15T03:35:14"/>
    <d v="2012-02-13T03:35:14"/>
    <x v="14"/>
  </r>
  <r>
    <x v="0"/>
    <x v="0"/>
    <s v="USD"/>
    <n v="1304628648"/>
    <n v="1302036648"/>
    <b v="0"/>
    <n v="38"/>
    <b v="1"/>
    <s v="music/indie rock"/>
    <n v="1.36"/>
    <n v="35.79"/>
    <x v="4"/>
    <d v="2011-04-05T20:50:48"/>
    <d v="2011-05-05T20:50:48"/>
    <x v="14"/>
  </r>
  <r>
    <x v="0"/>
    <x v="0"/>
    <s v="USD"/>
    <n v="1352488027"/>
    <n v="1349892427"/>
    <b v="0"/>
    <n v="115"/>
    <b v="1"/>
    <s v="music/indie rock"/>
    <n v="1.4612000000000001"/>
    <n v="98.82"/>
    <x v="4"/>
    <d v="2012-10-10T18:07:07"/>
    <d v="2012-11-09T19:07:07"/>
    <x v="14"/>
  </r>
  <r>
    <x v="0"/>
    <x v="0"/>
    <s v="USD"/>
    <n v="1369958400"/>
    <n v="1367286434"/>
    <b v="0"/>
    <n v="37"/>
    <b v="1"/>
    <s v="music/indie rock"/>
    <n v="1.2949999999999999"/>
    <n v="28"/>
    <x v="4"/>
    <d v="2013-04-30T01:47:14"/>
    <d v="2013-05-31T00:00:00"/>
    <x v="14"/>
  </r>
  <r>
    <x v="0"/>
    <x v="0"/>
    <s v="USD"/>
    <n v="1416542400"/>
    <n v="1415472953"/>
    <b v="0"/>
    <n v="99"/>
    <b v="1"/>
    <s v="music/indie rock"/>
    <n v="2.54"/>
    <n v="51.31"/>
    <x v="4"/>
    <d v="2014-11-08T18:55:53"/>
    <d v="2014-11-21T04:00:00"/>
    <x v="14"/>
  </r>
  <r>
    <x v="0"/>
    <x v="0"/>
    <s v="USD"/>
    <n v="1359176974"/>
    <n v="1356584974"/>
    <b v="0"/>
    <n v="44"/>
    <b v="1"/>
    <s v="music/indie rock"/>
    <n v="1.0705"/>
    <n v="53.52"/>
    <x v="4"/>
    <d v="2012-12-27T05:09:34"/>
    <d v="2013-01-26T05:09:34"/>
    <x v="14"/>
  </r>
  <r>
    <x v="0"/>
    <x v="0"/>
    <s v="USD"/>
    <n v="1415815393"/>
    <n v="1413997393"/>
    <b v="0"/>
    <n v="58"/>
    <b v="1"/>
    <s v="music/indie rock"/>
    <n v="1.0772999999999999"/>
    <n v="37.15"/>
    <x v="4"/>
    <d v="2014-10-22T17:03:13"/>
    <d v="2014-11-12T18:03:13"/>
    <x v="14"/>
  </r>
  <r>
    <x v="0"/>
    <x v="0"/>
    <s v="USD"/>
    <n v="1347249300"/>
    <n v="1344917580"/>
    <b v="0"/>
    <n v="191"/>
    <b v="1"/>
    <s v="music/indie rock"/>
    <n v="1.0730999999999999"/>
    <n v="89.9"/>
    <x v="4"/>
    <d v="2012-08-14T04:13:00"/>
    <d v="2012-09-10T03:55:00"/>
    <x v="14"/>
  </r>
  <r>
    <x v="0"/>
    <x v="0"/>
    <s v="USD"/>
    <n v="1436115617"/>
    <n v="1433523617"/>
    <b v="0"/>
    <n v="40"/>
    <b v="1"/>
    <s v="music/indie rock"/>
    <n v="1.0652999999999999"/>
    <n v="106.53"/>
    <x v="4"/>
    <d v="2015-06-05T17:00:17"/>
    <d v="2015-07-05T17:00:17"/>
    <x v="14"/>
  </r>
  <r>
    <x v="0"/>
    <x v="0"/>
    <s v="USD"/>
    <n v="1401253140"/>
    <n v="1398873969"/>
    <b v="0"/>
    <n v="38"/>
    <b v="1"/>
    <s v="music/indie rock"/>
    <n v="1.0035000000000001"/>
    <n v="52.82"/>
    <x v="4"/>
    <d v="2014-04-30T16:06:09"/>
    <d v="2014-05-28T04:59:00"/>
    <x v="14"/>
  </r>
  <r>
    <x v="0"/>
    <x v="0"/>
    <s v="USD"/>
    <n v="1313370000"/>
    <n v="1307594625"/>
    <b v="0"/>
    <n v="39"/>
    <b v="1"/>
    <s v="music/indie rock"/>
    <n v="1.0649999999999999"/>
    <n v="54.62"/>
    <x v="4"/>
    <d v="2011-06-09T04:43:45"/>
    <d v="2011-08-15T01:00:00"/>
    <x v="14"/>
  </r>
  <r>
    <x v="0"/>
    <x v="0"/>
    <s v="USD"/>
    <n v="1366064193"/>
    <n v="1364854593"/>
    <b v="0"/>
    <n v="11"/>
    <b v="1"/>
    <s v="music/indie rock"/>
    <n v="1"/>
    <n v="27.27"/>
    <x v="4"/>
    <d v="2013-04-01T22:16:33"/>
    <d v="2013-04-15T22:16:33"/>
    <x v="14"/>
  </r>
  <r>
    <x v="0"/>
    <x v="0"/>
    <s v="USD"/>
    <n v="1411505176"/>
    <n v="1408481176"/>
    <b v="0"/>
    <n v="107"/>
    <b v="1"/>
    <s v="music/indie rock"/>
    <n v="1.0486"/>
    <n v="68.599999999999994"/>
    <x v="4"/>
    <d v="2014-08-19T20:46:16"/>
    <d v="2014-09-23T20:46:16"/>
    <x v="14"/>
  </r>
  <r>
    <x v="0"/>
    <x v="0"/>
    <s v="USD"/>
    <n v="1291870740"/>
    <n v="1286480070"/>
    <b v="0"/>
    <n v="147"/>
    <b v="1"/>
    <s v="music/indie rock"/>
    <n v="1.0469999999999999"/>
    <n v="35.61"/>
    <x v="4"/>
    <d v="2010-10-07T19:34:30"/>
    <d v="2010-12-09T04:59:00"/>
    <x v="14"/>
  </r>
  <r>
    <x v="0"/>
    <x v="0"/>
    <s v="USD"/>
    <n v="1298167001"/>
    <n v="1295575001"/>
    <b v="0"/>
    <n v="36"/>
    <b v="1"/>
    <s v="music/indie rock"/>
    <n v="2.2566999999999999"/>
    <n v="94.03"/>
    <x v="4"/>
    <d v="2011-01-21T01:56:41"/>
    <d v="2011-02-20T01:56:41"/>
    <x v="14"/>
  </r>
  <r>
    <x v="0"/>
    <x v="0"/>
    <s v="USD"/>
    <n v="1349203203"/>
    <n v="1345056003"/>
    <b v="0"/>
    <n v="92"/>
    <b v="1"/>
    <s v="music/indie rock"/>
    <n v="1.0089999999999999"/>
    <n v="526.46"/>
    <x v="4"/>
    <d v="2012-08-15T18:40:03"/>
    <d v="2012-10-02T18:40:03"/>
    <x v="14"/>
  </r>
  <r>
    <x v="0"/>
    <x v="0"/>
    <s v="USD"/>
    <n v="1445921940"/>
    <n v="1444699549"/>
    <b v="0"/>
    <n v="35"/>
    <b v="1"/>
    <s v="music/indie rock"/>
    <n v="1.4775"/>
    <n v="50.66"/>
    <x v="4"/>
    <d v="2015-10-13T01:25:49"/>
    <d v="2015-10-27T04:59:00"/>
    <x v="14"/>
  </r>
  <r>
    <x v="0"/>
    <x v="0"/>
    <s v="USD"/>
    <n v="1311538136"/>
    <n v="1308946136"/>
    <b v="0"/>
    <n v="17"/>
    <b v="1"/>
    <s v="music/indie rock"/>
    <n v="1.3461000000000001"/>
    <n v="79.180000000000007"/>
    <x v="4"/>
    <d v="2011-06-24T20:08:56"/>
    <d v="2011-07-24T20:08:56"/>
    <x v="14"/>
  </r>
  <r>
    <x v="0"/>
    <x v="0"/>
    <s v="USD"/>
    <n v="1345086445"/>
    <n v="1342494445"/>
    <b v="0"/>
    <n v="22"/>
    <b v="1"/>
    <s v="music/indie rock"/>
    <n v="1.0075000000000001"/>
    <n v="91.59"/>
    <x v="4"/>
    <d v="2012-07-17T03:07:25"/>
    <d v="2012-08-16T03:07:25"/>
    <x v="14"/>
  </r>
  <r>
    <x v="0"/>
    <x v="0"/>
    <s v="USD"/>
    <n v="1388617736"/>
    <n v="1384384136"/>
    <b v="0"/>
    <n v="69"/>
    <b v="1"/>
    <s v="music/indie rock"/>
    <n v="1.0087999999999999"/>
    <n v="116.96"/>
    <x v="4"/>
    <d v="2013-11-13T23:08:56"/>
    <d v="2014-01-01T23:08:56"/>
    <x v="14"/>
  </r>
  <r>
    <x v="2"/>
    <x v="16"/>
    <s v="CHF"/>
    <n v="1484156948"/>
    <n v="1481564948"/>
    <b v="0"/>
    <n v="10"/>
    <b v="0"/>
    <s v="games/video games"/>
    <n v="5.7000000000000002E-3"/>
    <n v="28.4"/>
    <x v="6"/>
    <d v="2016-12-12T17:49:08"/>
    <d v="2017-01-11T17:49:08"/>
    <x v="17"/>
  </r>
  <r>
    <x v="2"/>
    <x v="14"/>
    <s v="MXN"/>
    <n v="1483773169"/>
    <n v="1481181169"/>
    <b v="0"/>
    <n v="3"/>
    <b v="0"/>
    <s v="games/video games"/>
    <n v="3.8999999999999998E-3"/>
    <n v="103.33"/>
    <x v="6"/>
    <d v="2016-12-08T07:12:49"/>
    <d v="2017-01-07T07:12:49"/>
    <x v="17"/>
  </r>
  <r>
    <x v="2"/>
    <x v="0"/>
    <s v="USD"/>
    <n v="1268636340"/>
    <n v="1263982307"/>
    <b v="0"/>
    <n v="5"/>
    <b v="0"/>
    <s v="games/video games"/>
    <n v="0.1"/>
    <n v="10"/>
    <x v="6"/>
    <d v="2010-01-20T10:11:47"/>
    <d v="2010-03-15T06:59:00"/>
    <x v="17"/>
  </r>
  <r>
    <x v="2"/>
    <x v="0"/>
    <s v="USD"/>
    <n v="1291093200"/>
    <n v="1286930435"/>
    <b v="0"/>
    <n v="5"/>
    <b v="0"/>
    <s v="games/video games"/>
    <n v="0.1045"/>
    <n v="23"/>
    <x v="6"/>
    <d v="2010-10-13T00:40:35"/>
    <d v="2010-11-30T05:00:00"/>
    <x v="17"/>
  </r>
  <r>
    <x v="2"/>
    <x v="0"/>
    <s v="USD"/>
    <n v="1438734833"/>
    <n v="1436142833"/>
    <b v="0"/>
    <n v="27"/>
    <b v="0"/>
    <s v="games/video games"/>
    <n v="1.4200000000000001E-2"/>
    <n v="31.56"/>
    <x v="6"/>
    <d v="2015-07-06T00:33:53"/>
    <d v="2015-08-05T00:33:53"/>
    <x v="17"/>
  </r>
  <r>
    <x v="2"/>
    <x v="0"/>
    <s v="USD"/>
    <n v="1418080887"/>
    <n v="1415488887"/>
    <b v="0"/>
    <n v="2"/>
    <b v="0"/>
    <s v="games/video games"/>
    <n v="5.0000000000000001E-4"/>
    <n v="5"/>
    <x v="6"/>
    <d v="2014-11-08T23:21:27"/>
    <d v="2014-12-08T23:21:27"/>
    <x v="17"/>
  </r>
  <r>
    <x v="2"/>
    <x v="1"/>
    <s v="GBP"/>
    <n v="1426158463"/>
    <n v="1423570063"/>
    <b v="0"/>
    <n v="236"/>
    <b v="0"/>
    <s v="games/video games"/>
    <n v="0.28839999999999999"/>
    <n v="34.22"/>
    <x v="6"/>
    <d v="2015-02-10T12:07:43"/>
    <d v="2015-03-12T11:07:43"/>
    <x v="17"/>
  </r>
  <r>
    <x v="2"/>
    <x v="5"/>
    <s v="CAD"/>
    <n v="1411324369"/>
    <n v="1406140369"/>
    <b v="0"/>
    <n v="1"/>
    <b v="0"/>
    <s v="games/video games"/>
    <n v="1.6999999999999999E-3"/>
    <n v="25"/>
    <x v="6"/>
    <d v="2014-07-23T18:32:49"/>
    <d v="2014-09-21T18:32:49"/>
    <x v="17"/>
  </r>
  <r>
    <x v="2"/>
    <x v="0"/>
    <s v="USD"/>
    <n v="1457570100"/>
    <n v="1454978100"/>
    <b v="0"/>
    <n v="12"/>
    <b v="0"/>
    <s v="games/video games"/>
    <n v="0.11799999999999999"/>
    <n v="19.670000000000002"/>
    <x v="6"/>
    <d v="2016-02-09T00:35:00"/>
    <d v="2016-03-10T00:35:00"/>
    <x v="17"/>
  </r>
  <r>
    <x v="2"/>
    <x v="0"/>
    <s v="USD"/>
    <n v="1408154663"/>
    <n v="1405130663"/>
    <b v="0"/>
    <n v="4"/>
    <b v="0"/>
    <s v="games/video games"/>
    <n v="2E-3"/>
    <n v="21.25"/>
    <x v="6"/>
    <d v="2014-07-12T02:04:23"/>
    <d v="2014-08-16T02:04:23"/>
    <x v="17"/>
  </r>
  <r>
    <x v="2"/>
    <x v="0"/>
    <s v="USD"/>
    <n v="1436677091"/>
    <n v="1434085091"/>
    <b v="0"/>
    <n v="3"/>
    <b v="0"/>
    <s v="games/video games"/>
    <n v="0.05"/>
    <n v="8.33"/>
    <x v="6"/>
    <d v="2015-06-12T04:58:11"/>
    <d v="2015-07-12T04:58:11"/>
    <x v="17"/>
  </r>
  <r>
    <x v="2"/>
    <x v="0"/>
    <s v="USD"/>
    <n v="1391427692"/>
    <n v="1388835692"/>
    <b v="0"/>
    <n v="99"/>
    <b v="0"/>
    <s v="games/video games"/>
    <n v="2.1100000000000001E-2"/>
    <n v="21.34"/>
    <x v="6"/>
    <d v="2014-01-04T11:41:32"/>
    <d v="2014-02-03T11:41:32"/>
    <x v="17"/>
  </r>
  <r>
    <x v="2"/>
    <x v="0"/>
    <s v="USD"/>
    <n v="1303628340"/>
    <n v="1300328399"/>
    <b v="0"/>
    <n v="3"/>
    <b v="0"/>
    <s v="games/video games"/>
    <n v="1.6E-2"/>
    <n v="5.33"/>
    <x v="6"/>
    <d v="2011-03-17T02:19:59"/>
    <d v="2011-04-24T06:59:00"/>
    <x v="17"/>
  </r>
  <r>
    <x v="2"/>
    <x v="0"/>
    <s v="USD"/>
    <n v="1367097391"/>
    <n v="1364505391"/>
    <b v="0"/>
    <n v="3"/>
    <b v="0"/>
    <s v="games/video games"/>
    <n v="1.7299999999999999E-2"/>
    <n v="34.67"/>
    <x v="6"/>
    <d v="2013-03-28T21:16:31"/>
    <d v="2013-04-27T21:16:31"/>
    <x v="17"/>
  </r>
  <r>
    <x v="2"/>
    <x v="0"/>
    <s v="USD"/>
    <n v="1349392033"/>
    <n v="1346800033"/>
    <b v="0"/>
    <n v="22"/>
    <b v="0"/>
    <s v="games/video games"/>
    <n v="9.5600000000000004E-2"/>
    <n v="21.73"/>
    <x v="6"/>
    <d v="2012-09-04T23:07:13"/>
    <d v="2012-10-04T23:07:13"/>
    <x v="17"/>
  </r>
  <r>
    <x v="2"/>
    <x v="0"/>
    <s v="USD"/>
    <n v="1382184786"/>
    <n v="1379592786"/>
    <b v="0"/>
    <n v="4"/>
    <b v="0"/>
    <s v="games/video games"/>
    <n v="5.9999999999999995E-4"/>
    <n v="11.92"/>
    <x v="6"/>
    <d v="2013-09-19T12:13:06"/>
    <d v="2013-10-19T12:13:06"/>
    <x v="17"/>
  </r>
  <r>
    <x v="2"/>
    <x v="5"/>
    <s v="CAD"/>
    <n v="1417804229"/>
    <n v="1415212229"/>
    <b v="0"/>
    <n v="534"/>
    <b v="0"/>
    <s v="games/video games"/>
    <n v="0.28410000000000002"/>
    <n v="26.6"/>
    <x v="6"/>
    <d v="2014-11-05T18:30:29"/>
    <d v="2014-12-05T18:30:29"/>
    <x v="17"/>
  </r>
  <r>
    <x v="2"/>
    <x v="1"/>
    <s v="GBP"/>
    <n v="1383959939"/>
    <n v="1381364339"/>
    <b v="0"/>
    <n v="12"/>
    <b v="0"/>
    <s v="games/video games"/>
    <n v="0.128"/>
    <n v="10.67"/>
    <x v="6"/>
    <d v="2013-10-10T00:18:59"/>
    <d v="2013-11-09T01:18:59"/>
    <x v="17"/>
  </r>
  <r>
    <x v="2"/>
    <x v="0"/>
    <s v="USD"/>
    <n v="1478196008"/>
    <n v="1475604008"/>
    <b v="0"/>
    <n v="56"/>
    <b v="0"/>
    <s v="games/video games"/>
    <n v="5.4199999999999998E-2"/>
    <n v="29.04"/>
    <x v="6"/>
    <d v="2016-10-04T18:00:08"/>
    <d v="2016-11-03T18:00:08"/>
    <x v="17"/>
  </r>
  <r>
    <x v="2"/>
    <x v="0"/>
    <s v="USD"/>
    <n v="1357934424"/>
    <n v="1355342424"/>
    <b v="0"/>
    <n v="11"/>
    <b v="0"/>
    <s v="games/video games"/>
    <n v="1.1000000000000001E-3"/>
    <n v="50.91"/>
    <x v="6"/>
    <d v="2012-12-12T20:00:24"/>
    <d v="2013-01-11T20:00:24"/>
    <x v="17"/>
  </r>
  <r>
    <x v="2"/>
    <x v="0"/>
    <s v="USD"/>
    <n v="1415947159"/>
    <n v="1413351559"/>
    <b v="0"/>
    <n v="0"/>
    <b v="0"/>
    <s v="games/video games"/>
    <n v="0"/>
    <n v="0"/>
    <x v="6"/>
    <d v="2014-10-15T05:39:19"/>
    <d v="2014-11-14T06:39:19"/>
    <x v="17"/>
  </r>
  <r>
    <x v="2"/>
    <x v="12"/>
    <s v="EUR"/>
    <n v="1451494210"/>
    <n v="1449075010"/>
    <b v="0"/>
    <n v="12"/>
    <b v="0"/>
    <s v="games/video games"/>
    <n v="5.7200000000000001E-2"/>
    <n v="50.08"/>
    <x v="6"/>
    <d v="2015-12-02T16:50:10"/>
    <d v="2015-12-30T16:50:10"/>
    <x v="17"/>
  </r>
  <r>
    <x v="2"/>
    <x v="0"/>
    <s v="USD"/>
    <n v="1279738800"/>
    <n v="1275599812"/>
    <b v="0"/>
    <n v="5"/>
    <b v="0"/>
    <s v="games/video games"/>
    <n v="0.1125"/>
    <n v="45"/>
    <x v="6"/>
    <d v="2010-06-03T21:16:52"/>
    <d v="2010-07-21T19:00:00"/>
    <x v="17"/>
  </r>
  <r>
    <x v="2"/>
    <x v="0"/>
    <s v="USD"/>
    <n v="1379164040"/>
    <n v="1376399240"/>
    <b v="0"/>
    <n v="24"/>
    <b v="0"/>
    <s v="games/video games"/>
    <n v="1.7100000000000001E-2"/>
    <n v="25.29"/>
    <x v="6"/>
    <d v="2013-08-13T13:07:20"/>
    <d v="2013-09-14T13:07:20"/>
    <x v="17"/>
  </r>
  <r>
    <x v="2"/>
    <x v="0"/>
    <s v="USD"/>
    <n v="1385534514"/>
    <n v="1382938914"/>
    <b v="0"/>
    <n v="89"/>
    <b v="0"/>
    <s v="games/video games"/>
    <n v="0.30430000000000001"/>
    <n v="51.29"/>
    <x v="6"/>
    <d v="2013-10-28T05:41:54"/>
    <d v="2013-11-27T06:41:54"/>
    <x v="17"/>
  </r>
  <r>
    <x v="2"/>
    <x v="0"/>
    <s v="USD"/>
    <n v="1455207510"/>
    <n v="1453997910"/>
    <b v="0"/>
    <n v="1"/>
    <b v="0"/>
    <s v="games/video games"/>
    <n v="2.0000000000000001E-4"/>
    <n v="1"/>
    <x v="6"/>
    <d v="2016-01-28T16:18:30"/>
    <d v="2016-02-11T16:18:30"/>
    <x v="17"/>
  </r>
  <r>
    <x v="2"/>
    <x v="0"/>
    <s v="USD"/>
    <n v="1416125148"/>
    <n v="1413356748"/>
    <b v="0"/>
    <n v="55"/>
    <b v="0"/>
    <s v="games/video games"/>
    <n v="7.0000000000000001E-3"/>
    <n v="49.38"/>
    <x v="6"/>
    <d v="2014-10-15T07:05:48"/>
    <d v="2014-11-16T08:05:48"/>
    <x v="17"/>
  </r>
  <r>
    <x v="2"/>
    <x v="1"/>
    <s v="GBP"/>
    <n v="1427992582"/>
    <n v="1425404182"/>
    <b v="0"/>
    <n v="2"/>
    <b v="0"/>
    <s v="games/video games"/>
    <n v="0.02"/>
    <n v="1"/>
    <x v="6"/>
    <d v="2015-03-03T17:36:22"/>
    <d v="2015-04-02T16:36:22"/>
    <x v="17"/>
  </r>
  <r>
    <x v="2"/>
    <x v="0"/>
    <s v="USD"/>
    <n v="1280534400"/>
    <n v="1277512556"/>
    <b v="0"/>
    <n v="0"/>
    <b v="0"/>
    <s v="games/video games"/>
    <n v="0"/>
    <n v="0"/>
    <x v="6"/>
    <d v="2010-06-26T00:35:56"/>
    <d v="2010-07-31T00:00:00"/>
    <x v="17"/>
  </r>
  <r>
    <x v="2"/>
    <x v="10"/>
    <s v="NOK"/>
    <n v="1468392599"/>
    <n v="1465800599"/>
    <b v="0"/>
    <n v="4"/>
    <b v="0"/>
    <s v="games/video games"/>
    <n v="8.0999999999999996E-3"/>
    <n v="101.25"/>
    <x v="6"/>
    <d v="2016-06-13T06:49:59"/>
    <d v="2016-07-13T06:49:59"/>
    <x v="17"/>
  </r>
  <r>
    <x v="2"/>
    <x v="0"/>
    <s v="USD"/>
    <n v="1467231614"/>
    <n v="1464639614"/>
    <b v="0"/>
    <n v="6"/>
    <b v="0"/>
    <s v="games/video games"/>
    <n v="2.5999999999999999E-3"/>
    <n v="19.670000000000002"/>
    <x v="6"/>
    <d v="2016-05-30T20:20:14"/>
    <d v="2016-06-29T20:20:14"/>
    <x v="17"/>
  </r>
  <r>
    <x v="2"/>
    <x v="0"/>
    <s v="USD"/>
    <n v="1394909909"/>
    <n v="1392321509"/>
    <b v="0"/>
    <n v="4"/>
    <b v="0"/>
    <s v="games/video games"/>
    <n v="1.6999999999999999E-3"/>
    <n v="12.5"/>
    <x v="6"/>
    <d v="2014-02-13T19:58:29"/>
    <d v="2014-03-15T18:58:29"/>
    <x v="17"/>
  </r>
  <r>
    <x v="2"/>
    <x v="0"/>
    <s v="USD"/>
    <n v="1420876740"/>
    <n v="1417470718"/>
    <b v="0"/>
    <n v="4"/>
    <b v="0"/>
    <s v="games/video games"/>
    <n v="1E-4"/>
    <n v="8.5"/>
    <x v="6"/>
    <d v="2014-12-01T21:51:58"/>
    <d v="2015-01-10T07:59:00"/>
    <x v="17"/>
  </r>
  <r>
    <x v="2"/>
    <x v="0"/>
    <s v="USD"/>
    <n v="1390921827"/>
    <n v="1389193827"/>
    <b v="0"/>
    <n v="2"/>
    <b v="0"/>
    <s v="games/video games"/>
    <n v="8.0000000000000002E-3"/>
    <n v="1"/>
    <x v="6"/>
    <d v="2014-01-08T15:10:27"/>
    <d v="2014-01-28T15:10:27"/>
    <x v="17"/>
  </r>
  <r>
    <x v="2"/>
    <x v="1"/>
    <s v="GBP"/>
    <n v="1459443385"/>
    <n v="1456854985"/>
    <b v="0"/>
    <n v="5"/>
    <b v="0"/>
    <s v="games/video games"/>
    <n v="2.3E-2"/>
    <n v="23"/>
    <x v="6"/>
    <d v="2016-03-01T17:56:25"/>
    <d v="2016-03-31T16:56:25"/>
    <x v="17"/>
  </r>
  <r>
    <x v="2"/>
    <x v="0"/>
    <s v="USD"/>
    <n v="1379363406"/>
    <n v="1375475406"/>
    <b v="0"/>
    <n v="83"/>
    <b v="0"/>
    <s v="games/video games"/>
    <n v="2.6700000000000002E-2"/>
    <n v="17.989999999999998"/>
    <x v="6"/>
    <d v="2013-08-02T20:30:06"/>
    <d v="2013-09-16T20:30:06"/>
    <x v="17"/>
  </r>
  <r>
    <x v="2"/>
    <x v="0"/>
    <s v="USD"/>
    <n v="1482479940"/>
    <n v="1479684783"/>
    <b v="0"/>
    <n v="57"/>
    <b v="0"/>
    <s v="games/video games"/>
    <n v="0.28189999999999998"/>
    <n v="370.95"/>
    <x v="6"/>
    <d v="2016-11-20T23:33:03"/>
    <d v="2016-12-23T07:59:00"/>
    <x v="17"/>
  </r>
  <r>
    <x v="2"/>
    <x v="0"/>
    <s v="USD"/>
    <n v="1360009774"/>
    <n v="1356121774"/>
    <b v="0"/>
    <n v="311"/>
    <b v="0"/>
    <s v="games/video games"/>
    <n v="6.59E-2"/>
    <n v="63.57"/>
    <x v="6"/>
    <d v="2012-12-21T20:29:34"/>
    <d v="2013-02-04T20:29:34"/>
    <x v="17"/>
  </r>
  <r>
    <x v="2"/>
    <x v="0"/>
    <s v="USD"/>
    <n v="1310837574"/>
    <n v="1308245574"/>
    <b v="0"/>
    <n v="2"/>
    <b v="0"/>
    <s v="games/video games"/>
    <n v="7.1999999999999998E-3"/>
    <n v="13"/>
    <x v="6"/>
    <d v="2011-06-16T17:32:54"/>
    <d v="2011-07-16T17:32:54"/>
    <x v="17"/>
  </r>
  <r>
    <x v="2"/>
    <x v="0"/>
    <s v="USD"/>
    <n v="1337447105"/>
    <n v="1334855105"/>
    <b v="0"/>
    <n v="16"/>
    <b v="0"/>
    <s v="games/video games"/>
    <n v="8.5000000000000006E-3"/>
    <n v="5.31"/>
    <x v="6"/>
    <d v="2012-04-19T17:05:05"/>
    <d v="2012-05-19T17:05:05"/>
    <x v="17"/>
  </r>
  <r>
    <x v="0"/>
    <x v="0"/>
    <s v="USD"/>
    <n v="1443040059"/>
    <n v="1440448059"/>
    <b v="0"/>
    <n v="13"/>
    <b v="1"/>
    <s v="music/rock"/>
    <n v="1.1575"/>
    <n v="35.619999999999997"/>
    <x v="4"/>
    <d v="2015-08-24T20:27:39"/>
    <d v="2015-09-23T20:27:39"/>
    <x v="11"/>
  </r>
  <r>
    <x v="0"/>
    <x v="0"/>
    <s v="USD"/>
    <n v="1406226191"/>
    <n v="1403547791"/>
    <b v="0"/>
    <n v="58"/>
    <b v="1"/>
    <s v="music/rock"/>
    <n v="1.1227"/>
    <n v="87.1"/>
    <x v="4"/>
    <d v="2014-06-23T18:23:11"/>
    <d v="2014-07-24T18:23:11"/>
    <x v="11"/>
  </r>
  <r>
    <x v="0"/>
    <x v="0"/>
    <s v="USD"/>
    <n v="1433735400"/>
    <n v="1429306520"/>
    <b v="0"/>
    <n v="44"/>
    <b v="1"/>
    <s v="music/rock"/>
    <n v="1.3220000000000001"/>
    <n v="75.11"/>
    <x v="4"/>
    <d v="2015-04-17T21:35:20"/>
    <d v="2015-06-08T03:50:00"/>
    <x v="11"/>
  </r>
  <r>
    <x v="0"/>
    <x v="0"/>
    <s v="USD"/>
    <n v="1466827140"/>
    <n v="1464196414"/>
    <b v="0"/>
    <n v="83"/>
    <b v="1"/>
    <s v="music/rock"/>
    <n v="1.0264"/>
    <n v="68.010000000000005"/>
    <x v="4"/>
    <d v="2016-05-25T17:13:34"/>
    <d v="2016-06-25T03:59:00"/>
    <x v="11"/>
  </r>
  <r>
    <x v="0"/>
    <x v="6"/>
    <s v="EUR"/>
    <n v="1460127635"/>
    <n v="1457539235"/>
    <b v="0"/>
    <n v="117"/>
    <b v="1"/>
    <s v="music/rock"/>
    <n v="1.3864000000000001"/>
    <n v="29.62"/>
    <x v="4"/>
    <d v="2016-03-09T16:00:35"/>
    <d v="2016-04-08T15:00:35"/>
    <x v="11"/>
  </r>
  <r>
    <x v="0"/>
    <x v="0"/>
    <s v="USD"/>
    <n v="1417813618"/>
    <n v="1413922018"/>
    <b v="0"/>
    <n v="32"/>
    <b v="1"/>
    <s v="music/rock"/>
    <n v="1.466"/>
    <n v="91.63"/>
    <x v="4"/>
    <d v="2014-10-21T20:06:58"/>
    <d v="2014-12-05T21:06:58"/>
    <x v="11"/>
  </r>
  <r>
    <x v="0"/>
    <x v="0"/>
    <s v="USD"/>
    <n v="1347672937"/>
    <n v="1346463337"/>
    <b v="0"/>
    <n v="8"/>
    <b v="1"/>
    <s v="music/rock"/>
    <n v="1.2"/>
    <n v="22.5"/>
    <x v="4"/>
    <d v="2012-09-01T01:35:37"/>
    <d v="2012-09-15T01:35:37"/>
    <x v="11"/>
  </r>
  <r>
    <x v="0"/>
    <x v="0"/>
    <s v="USD"/>
    <n v="1486702800"/>
    <n v="1484058261"/>
    <b v="0"/>
    <n v="340"/>
    <b v="1"/>
    <s v="music/rock"/>
    <n v="1.2158"/>
    <n v="64.37"/>
    <x v="4"/>
    <d v="2017-01-10T14:24:21"/>
    <d v="2017-02-10T05:00:00"/>
    <x v="11"/>
  </r>
  <r>
    <x v="0"/>
    <x v="0"/>
    <s v="USD"/>
    <n v="1488473351"/>
    <n v="1488214151"/>
    <b v="0"/>
    <n v="7"/>
    <b v="1"/>
    <s v="music/rock"/>
    <n v="1"/>
    <n v="21.86"/>
    <x v="4"/>
    <d v="2017-02-27T16:49:11"/>
    <d v="2017-03-02T16:49:11"/>
    <x v="11"/>
  </r>
  <r>
    <x v="0"/>
    <x v="0"/>
    <s v="USD"/>
    <n v="1440266422"/>
    <n v="1436810422"/>
    <b v="0"/>
    <n v="19"/>
    <b v="1"/>
    <s v="music/rock"/>
    <n v="1.8086"/>
    <n v="33.32"/>
    <x v="4"/>
    <d v="2015-07-13T18:00:22"/>
    <d v="2015-08-22T18:00:22"/>
    <x v="11"/>
  </r>
  <r>
    <x v="0"/>
    <x v="0"/>
    <s v="USD"/>
    <n v="1434949200"/>
    <n v="1431903495"/>
    <b v="0"/>
    <n v="47"/>
    <b v="1"/>
    <s v="music/rock"/>
    <n v="1.0608"/>
    <n v="90.28"/>
    <x v="4"/>
    <d v="2015-05-17T22:58:15"/>
    <d v="2015-06-22T05:00:00"/>
    <x v="11"/>
  </r>
  <r>
    <x v="0"/>
    <x v="0"/>
    <s v="USD"/>
    <n v="1429365320"/>
    <n v="1426773320"/>
    <b v="0"/>
    <n v="13"/>
    <b v="1"/>
    <s v="music/rock"/>
    <n v="1"/>
    <n v="76.92"/>
    <x v="4"/>
    <d v="2015-03-19T13:55:20"/>
    <d v="2015-04-18T13:55:20"/>
    <x v="11"/>
  </r>
  <r>
    <x v="0"/>
    <x v="0"/>
    <s v="USD"/>
    <n v="1378785540"/>
    <n v="1376066243"/>
    <b v="0"/>
    <n v="90"/>
    <b v="1"/>
    <s v="music/rock"/>
    <n v="1.2693000000000001"/>
    <n v="59.23"/>
    <x v="4"/>
    <d v="2013-08-09T16:37:23"/>
    <d v="2013-09-10T03:59:00"/>
    <x v="11"/>
  </r>
  <r>
    <x v="0"/>
    <x v="1"/>
    <s v="GBP"/>
    <n v="1462453307"/>
    <n v="1459861307"/>
    <b v="0"/>
    <n v="63"/>
    <b v="1"/>
    <s v="music/rock"/>
    <n v="1.0298"/>
    <n v="65.38"/>
    <x v="4"/>
    <d v="2016-04-05T13:01:47"/>
    <d v="2016-05-05T13:01:47"/>
    <x v="11"/>
  </r>
  <r>
    <x v="0"/>
    <x v="0"/>
    <s v="USD"/>
    <n v="1469059986"/>
    <n v="1468455186"/>
    <b v="0"/>
    <n v="26"/>
    <b v="1"/>
    <s v="music/rock"/>
    <n v="2.5"/>
    <n v="67.31"/>
    <x v="4"/>
    <d v="2016-07-14T00:13:06"/>
    <d v="2016-07-21T00:13:06"/>
    <x v="11"/>
  </r>
  <r>
    <x v="0"/>
    <x v="0"/>
    <s v="USD"/>
    <n v="1430579509"/>
    <n v="1427987509"/>
    <b v="0"/>
    <n v="71"/>
    <b v="1"/>
    <s v="music/rock"/>
    <n v="1.2602"/>
    <n v="88.75"/>
    <x v="4"/>
    <d v="2015-04-02T15:11:49"/>
    <d v="2015-05-02T15:11:49"/>
    <x v="11"/>
  </r>
  <r>
    <x v="0"/>
    <x v="0"/>
    <s v="USD"/>
    <n v="1465192867"/>
    <n v="1463032867"/>
    <b v="0"/>
    <n v="38"/>
    <b v="1"/>
    <s v="music/rock"/>
    <n v="1.0012000000000001"/>
    <n v="65.87"/>
    <x v="4"/>
    <d v="2016-05-12T06:01:07"/>
    <d v="2016-06-06T06:01:07"/>
    <x v="11"/>
  </r>
  <r>
    <x v="0"/>
    <x v="0"/>
    <s v="USD"/>
    <n v="1484752597"/>
    <n v="1482160597"/>
    <b v="0"/>
    <n v="859"/>
    <b v="1"/>
    <s v="music/rock"/>
    <n v="1.3864000000000001"/>
    <n v="40.35"/>
    <x v="4"/>
    <d v="2016-12-19T15:16:37"/>
    <d v="2017-01-18T15:16:37"/>
    <x v="11"/>
  </r>
  <r>
    <x v="0"/>
    <x v="0"/>
    <s v="USD"/>
    <n v="1428725192"/>
    <n v="1426133192"/>
    <b v="0"/>
    <n v="21"/>
    <b v="1"/>
    <s v="music/rock"/>
    <n v="1.6140000000000001"/>
    <n v="76.86"/>
    <x v="4"/>
    <d v="2015-03-12T04:06:32"/>
    <d v="2015-04-11T04:06:32"/>
    <x v="11"/>
  </r>
  <r>
    <x v="0"/>
    <x v="0"/>
    <s v="USD"/>
    <n v="1447434268"/>
    <n v="1443801868"/>
    <b v="0"/>
    <n v="78"/>
    <b v="1"/>
    <s v="music/rock"/>
    <n v="1.0718000000000001"/>
    <n v="68.709999999999994"/>
    <x v="4"/>
    <d v="2015-10-02T16:04:28"/>
    <d v="2015-11-13T17:04:28"/>
    <x v="11"/>
  </r>
  <r>
    <x v="0"/>
    <x v="0"/>
    <s v="USD"/>
    <n v="1487635653"/>
    <n v="1486426053"/>
    <b v="0"/>
    <n v="53"/>
    <b v="1"/>
    <s v="games/tabletop games"/>
    <n v="1.5309999999999999"/>
    <n v="57.77"/>
    <x v="6"/>
    <d v="2017-02-07T00:07:33"/>
    <d v="2017-02-21T00:07:33"/>
    <x v="32"/>
  </r>
  <r>
    <x v="0"/>
    <x v="5"/>
    <s v="CAD"/>
    <n v="1412285825"/>
    <n v="1409261825"/>
    <b v="0"/>
    <n v="356"/>
    <b v="1"/>
    <s v="games/tabletop games"/>
    <n v="5.2416999999999998"/>
    <n v="44.17"/>
    <x v="6"/>
    <d v="2014-08-28T21:37:05"/>
    <d v="2014-10-02T21:37:05"/>
    <x v="32"/>
  </r>
  <r>
    <x v="0"/>
    <x v="0"/>
    <s v="USD"/>
    <n v="1486616400"/>
    <n v="1484037977"/>
    <b v="0"/>
    <n v="279"/>
    <b v="1"/>
    <s v="games/tabletop games"/>
    <n v="4.8928000000000003"/>
    <n v="31.57"/>
    <x v="6"/>
    <d v="2017-01-10T08:46:17"/>
    <d v="2017-02-09T05:00:00"/>
    <x v="32"/>
  </r>
  <r>
    <x v="0"/>
    <x v="0"/>
    <s v="USD"/>
    <n v="1453737600"/>
    <n v="1452530041"/>
    <b v="1"/>
    <n v="266"/>
    <b v="1"/>
    <s v="games/tabletop games"/>
    <n v="2.8473999999999999"/>
    <n v="107.05"/>
    <x v="6"/>
    <d v="2016-01-11T16:34:01"/>
    <d v="2016-01-25T16:00:00"/>
    <x v="32"/>
  </r>
  <r>
    <x v="0"/>
    <x v="1"/>
    <s v="GBP"/>
    <n v="1364286239"/>
    <n v="1360830239"/>
    <b v="0"/>
    <n v="623"/>
    <b v="1"/>
    <s v="games/tabletop games"/>
    <n v="18.569700000000001"/>
    <n v="149.03"/>
    <x v="6"/>
    <d v="2013-02-14T08:23:59"/>
    <d v="2013-03-26T08:23:59"/>
    <x v="32"/>
  </r>
  <r>
    <x v="0"/>
    <x v="0"/>
    <s v="USD"/>
    <n v="1473213600"/>
    <n v="1470062743"/>
    <b v="0"/>
    <n v="392"/>
    <b v="1"/>
    <s v="games/tabletop games"/>
    <n v="1.0968"/>
    <n v="55.96"/>
    <x v="6"/>
    <d v="2016-08-01T14:45:43"/>
    <d v="2016-09-07T02:00:00"/>
    <x v="32"/>
  </r>
  <r>
    <x v="0"/>
    <x v="0"/>
    <s v="USD"/>
    <n v="1428033540"/>
    <n v="1425531666"/>
    <b v="1"/>
    <n v="3562"/>
    <b v="1"/>
    <s v="games/tabletop games"/>
    <n v="10.1464"/>
    <n v="56.97"/>
    <x v="6"/>
    <d v="2015-03-05T05:01:06"/>
    <d v="2015-04-03T03:59:00"/>
    <x v="32"/>
  </r>
  <r>
    <x v="0"/>
    <x v="2"/>
    <s v="AUD"/>
    <n v="1477414800"/>
    <n v="1474380241"/>
    <b v="0"/>
    <n v="514"/>
    <b v="1"/>
    <s v="games/tabletop games"/>
    <n v="4.1218000000000004"/>
    <n v="44.06"/>
    <x v="6"/>
    <d v="2016-09-20T14:04:01"/>
    <d v="2016-10-25T17:00:00"/>
    <x v="32"/>
  </r>
  <r>
    <x v="0"/>
    <x v="1"/>
    <s v="GBP"/>
    <n v="1461276000"/>
    <n v="1460055300"/>
    <b v="0"/>
    <n v="88"/>
    <b v="1"/>
    <s v="games/tabletop games"/>
    <n v="5.0324999999999998"/>
    <n v="68.63"/>
    <x v="6"/>
    <d v="2016-04-07T18:55:00"/>
    <d v="2016-04-21T22:00:00"/>
    <x v="32"/>
  </r>
  <r>
    <x v="0"/>
    <x v="0"/>
    <s v="USD"/>
    <n v="1458716340"/>
    <n v="1455721204"/>
    <b v="0"/>
    <n v="537"/>
    <b v="1"/>
    <s v="games/tabletop games"/>
    <n v="1.8461000000000001"/>
    <n v="65.319999999999993"/>
    <x v="6"/>
    <d v="2016-02-17T15:00:04"/>
    <d v="2016-03-23T06:59:00"/>
    <x v="32"/>
  </r>
  <r>
    <x v="0"/>
    <x v="1"/>
    <s v="GBP"/>
    <n v="1487102427"/>
    <n v="1486065627"/>
    <b v="0"/>
    <n v="25"/>
    <b v="1"/>
    <s v="games/tabletop games"/>
    <n v="1.1973"/>
    <n v="35.92"/>
    <x v="6"/>
    <d v="2017-02-02T20:00:27"/>
    <d v="2017-02-14T20:00:27"/>
    <x v="32"/>
  </r>
  <r>
    <x v="0"/>
    <x v="1"/>
    <s v="GBP"/>
    <n v="1481842800"/>
    <n v="1479414344"/>
    <b v="0"/>
    <n v="3238"/>
    <b v="1"/>
    <s v="games/tabletop games"/>
    <n v="10.8124"/>
    <n v="40.07"/>
    <x v="6"/>
    <d v="2016-11-17T20:25:44"/>
    <d v="2016-12-15T23:00:00"/>
    <x v="32"/>
  </r>
  <r>
    <x v="0"/>
    <x v="0"/>
    <s v="USD"/>
    <n v="1479704340"/>
    <n v="1477043072"/>
    <b v="0"/>
    <n v="897"/>
    <b v="1"/>
    <s v="games/tabletop games"/>
    <n v="4.5236999999999998"/>
    <n v="75.650000000000006"/>
    <x v="6"/>
    <d v="2016-10-21T09:44:32"/>
    <d v="2016-11-21T04:59:00"/>
    <x v="32"/>
  </r>
  <r>
    <x v="0"/>
    <x v="0"/>
    <s v="USD"/>
    <n v="1459012290"/>
    <n v="1456423890"/>
    <b v="0"/>
    <n v="878"/>
    <b v="1"/>
    <s v="games/tabletop games"/>
    <n v="5.3737000000000004"/>
    <n v="61.2"/>
    <x v="6"/>
    <d v="2016-02-25T18:11:30"/>
    <d v="2016-03-26T17:11:30"/>
    <x v="32"/>
  </r>
  <r>
    <x v="0"/>
    <x v="0"/>
    <s v="USD"/>
    <n v="1439317900"/>
    <n v="1436725900"/>
    <b v="0"/>
    <n v="115"/>
    <b v="1"/>
    <s v="games/tabletop games"/>
    <n v="1.2033"/>
    <n v="48.13"/>
    <x v="6"/>
    <d v="2015-07-12T18:31:40"/>
    <d v="2015-08-11T18:31:40"/>
    <x v="32"/>
  </r>
  <r>
    <x v="0"/>
    <x v="0"/>
    <s v="USD"/>
    <n v="1480662000"/>
    <n v="1478000502"/>
    <b v="0"/>
    <n v="234"/>
    <b v="1"/>
    <s v="games/tabletop games"/>
    <n v="1.1384000000000001"/>
    <n v="68.11"/>
    <x v="6"/>
    <d v="2016-11-01T11:41:42"/>
    <d v="2016-12-02T07:00:00"/>
    <x v="32"/>
  </r>
  <r>
    <x v="0"/>
    <x v="0"/>
    <s v="USD"/>
    <n v="1425132059"/>
    <n v="1422540059"/>
    <b v="0"/>
    <n v="4330"/>
    <b v="1"/>
    <s v="games/tabletop games"/>
    <n v="9.5103000000000009"/>
    <n v="65.89"/>
    <x v="6"/>
    <d v="2015-01-29T14:00:59"/>
    <d v="2015-02-28T14:00:59"/>
    <x v="32"/>
  </r>
  <r>
    <x v="0"/>
    <x v="0"/>
    <s v="USD"/>
    <n v="1447507200"/>
    <n v="1444911600"/>
    <b v="0"/>
    <n v="651"/>
    <b v="1"/>
    <s v="games/tabletop games"/>
    <n v="1.3289"/>
    <n v="81.650000000000006"/>
    <x v="6"/>
    <d v="2015-10-15T12:20:00"/>
    <d v="2015-11-14T13:20:00"/>
    <x v="32"/>
  </r>
  <r>
    <x v="0"/>
    <x v="17"/>
    <s v="EUR"/>
    <n v="1444903198"/>
    <n v="1442311198"/>
    <b v="1"/>
    <n v="251"/>
    <b v="1"/>
    <s v="games/tabletop games"/>
    <n v="1.4698"/>
    <n v="52.7"/>
    <x v="6"/>
    <d v="2015-09-15T09:59:58"/>
    <d v="2015-10-15T09:59:58"/>
    <x v="32"/>
  </r>
  <r>
    <x v="0"/>
    <x v="1"/>
    <s v="GBP"/>
    <n v="1436151600"/>
    <n v="1433775668"/>
    <b v="0"/>
    <n v="263"/>
    <b v="1"/>
    <s v="games/tabletop games"/>
    <n v="5.4215"/>
    <n v="41.23"/>
    <x v="6"/>
    <d v="2015-06-08T15:01:08"/>
    <d v="2015-07-06T03:00:00"/>
    <x v="32"/>
  </r>
  <r>
    <x v="0"/>
    <x v="1"/>
    <s v="GBP"/>
    <n v="1358367565"/>
    <n v="1357157965"/>
    <b v="0"/>
    <n v="28"/>
    <b v="1"/>
    <s v="music/electronic music"/>
    <n v="3.8271999999999999"/>
    <n v="15.04"/>
    <x v="4"/>
    <d v="2013-01-02T20:19:25"/>
    <d v="2013-01-16T20:19:25"/>
    <x v="15"/>
  </r>
  <r>
    <x v="0"/>
    <x v="0"/>
    <s v="USD"/>
    <n v="1351801368"/>
    <n v="1349209368"/>
    <b v="0"/>
    <n v="721"/>
    <b v="1"/>
    <s v="music/electronic music"/>
    <n v="7.0418000000000003"/>
    <n v="39.07"/>
    <x v="4"/>
    <d v="2012-10-02T20:22:48"/>
    <d v="2012-11-01T20:22:48"/>
    <x v="15"/>
  </r>
  <r>
    <x v="0"/>
    <x v="5"/>
    <s v="CAD"/>
    <n v="1443127082"/>
    <n v="1440535082"/>
    <b v="0"/>
    <n v="50"/>
    <b v="1"/>
    <s v="music/electronic music"/>
    <n v="1.0954999999999999"/>
    <n v="43.82"/>
    <x v="4"/>
    <d v="2015-08-25T20:38:02"/>
    <d v="2015-09-24T20:38:02"/>
    <x v="15"/>
  </r>
  <r>
    <x v="0"/>
    <x v="0"/>
    <s v="USD"/>
    <n v="1362814119"/>
    <n v="1360222119"/>
    <b v="0"/>
    <n v="73"/>
    <b v="1"/>
    <s v="music/electronic music"/>
    <n v="1.3287"/>
    <n v="27.3"/>
    <x v="4"/>
    <d v="2013-02-07T07:28:39"/>
    <d v="2013-03-09T07:28:39"/>
    <x v="15"/>
  </r>
  <r>
    <x v="0"/>
    <x v="0"/>
    <s v="USD"/>
    <n v="1338579789"/>
    <n v="1335987789"/>
    <b v="0"/>
    <n v="27"/>
    <b v="1"/>
    <s v="music/electronic music"/>
    <n v="1.52"/>
    <n v="42.22"/>
    <x v="4"/>
    <d v="2012-05-02T19:43:09"/>
    <d v="2012-06-01T19:43:09"/>
    <x v="15"/>
  </r>
  <r>
    <x v="0"/>
    <x v="0"/>
    <s v="USD"/>
    <n v="1334556624"/>
    <n v="1333001424"/>
    <b v="0"/>
    <n v="34"/>
    <b v="1"/>
    <s v="music/electronic music"/>
    <n v="1.0273000000000001"/>
    <n v="33.24"/>
    <x v="4"/>
    <d v="2012-03-29T06:10:24"/>
    <d v="2012-04-16T06:10:24"/>
    <x v="15"/>
  </r>
  <r>
    <x v="0"/>
    <x v="0"/>
    <s v="USD"/>
    <n v="1384580373"/>
    <n v="1381984773"/>
    <b v="0"/>
    <n v="7"/>
    <b v="1"/>
    <s v="music/electronic music"/>
    <n v="1"/>
    <n v="285.70999999999998"/>
    <x v="4"/>
    <d v="2013-10-17T04:39:33"/>
    <d v="2013-11-16T05:39:33"/>
    <x v="15"/>
  </r>
  <r>
    <x v="0"/>
    <x v="0"/>
    <s v="USD"/>
    <n v="1333771200"/>
    <n v="1328649026"/>
    <b v="0"/>
    <n v="24"/>
    <b v="1"/>
    <s v="music/electronic music"/>
    <n v="1.016"/>
    <n v="42.33"/>
    <x v="4"/>
    <d v="2012-02-07T21:10:26"/>
    <d v="2012-04-07T04:00:00"/>
    <x v="15"/>
  </r>
  <r>
    <x v="0"/>
    <x v="1"/>
    <s v="GBP"/>
    <n v="1397516400"/>
    <n v="1396524644"/>
    <b v="0"/>
    <n v="15"/>
    <b v="1"/>
    <s v="music/electronic music"/>
    <n v="1.508"/>
    <n v="50.27"/>
    <x v="4"/>
    <d v="2014-04-03T11:30:44"/>
    <d v="2014-04-14T23:00:00"/>
    <x v="15"/>
  </r>
  <r>
    <x v="0"/>
    <x v="0"/>
    <s v="USD"/>
    <n v="1334424960"/>
    <n v="1329442510"/>
    <b v="0"/>
    <n v="72"/>
    <b v="1"/>
    <s v="music/electronic music"/>
    <n v="1.1143000000000001"/>
    <n v="61.9"/>
    <x v="4"/>
    <d v="2012-02-17T01:35:10"/>
    <d v="2012-04-14T17:36:00"/>
    <x v="15"/>
  </r>
  <r>
    <x v="0"/>
    <x v="0"/>
    <s v="USD"/>
    <n v="1397113140"/>
    <n v="1395168625"/>
    <b v="0"/>
    <n v="120"/>
    <b v="1"/>
    <s v="music/electronic music"/>
    <n v="1.956"/>
    <n v="40.75"/>
    <x v="4"/>
    <d v="2014-03-18T18:50:25"/>
    <d v="2014-04-10T06:59:00"/>
    <x v="15"/>
  </r>
  <r>
    <x v="0"/>
    <x v="0"/>
    <s v="USD"/>
    <n v="1383526800"/>
    <n v="1380650177"/>
    <b v="0"/>
    <n v="123"/>
    <b v="1"/>
    <s v="music/electronic music"/>
    <n v="1.1437999999999999"/>
    <n v="55.8"/>
    <x v="4"/>
    <d v="2013-10-01T17:56:17"/>
    <d v="2013-11-04T01:00:00"/>
    <x v="15"/>
  </r>
  <r>
    <x v="0"/>
    <x v="0"/>
    <s v="USD"/>
    <n v="1431719379"/>
    <n v="1429127379"/>
    <b v="0"/>
    <n v="1"/>
    <b v="1"/>
    <s v="music/electronic music"/>
    <n v="2"/>
    <n v="10"/>
    <x v="4"/>
    <d v="2015-04-15T19:49:39"/>
    <d v="2015-05-15T19:49:39"/>
    <x v="15"/>
  </r>
  <r>
    <x v="0"/>
    <x v="0"/>
    <s v="USD"/>
    <n v="1391713248"/>
    <n v="1389121248"/>
    <b v="0"/>
    <n v="24"/>
    <b v="1"/>
    <s v="music/electronic music"/>
    <n v="2.9249999999999998"/>
    <n v="73.13"/>
    <x v="4"/>
    <d v="2014-01-07T19:00:48"/>
    <d v="2014-02-06T19:00:48"/>
    <x v="15"/>
  </r>
  <r>
    <x v="0"/>
    <x v="0"/>
    <s v="USD"/>
    <n v="1331621940"/>
    <n v="1329671572"/>
    <b v="0"/>
    <n v="33"/>
    <b v="1"/>
    <s v="music/electronic music"/>
    <n v="1.5636000000000001"/>
    <n v="26.06"/>
    <x v="4"/>
    <d v="2012-02-19T17:12:52"/>
    <d v="2012-03-13T06:59:00"/>
    <x v="15"/>
  </r>
  <r>
    <x v="0"/>
    <x v="0"/>
    <s v="USD"/>
    <n v="1437674545"/>
    <n v="1436464945"/>
    <b v="0"/>
    <n v="14"/>
    <b v="1"/>
    <s v="music/electronic music"/>
    <n v="1.0567"/>
    <n v="22.64"/>
    <x v="4"/>
    <d v="2015-07-09T18:02:25"/>
    <d v="2015-07-23T18:02:25"/>
    <x v="15"/>
  </r>
  <r>
    <x v="0"/>
    <x v="0"/>
    <s v="USD"/>
    <n v="1446451200"/>
    <n v="1445539113"/>
    <b v="0"/>
    <n v="9"/>
    <b v="1"/>
    <s v="music/electronic music"/>
    <n v="1.0119"/>
    <n v="47.22"/>
    <x v="4"/>
    <d v="2015-10-22T18:38:33"/>
    <d v="2015-11-02T08:00:00"/>
    <x v="15"/>
  </r>
  <r>
    <x v="0"/>
    <x v="0"/>
    <s v="USD"/>
    <n v="1346198400"/>
    <n v="1344281383"/>
    <b v="0"/>
    <n v="76"/>
    <b v="1"/>
    <s v="music/electronic music"/>
    <n v="1.2282999999999999"/>
    <n v="32.32"/>
    <x v="4"/>
    <d v="2012-08-06T19:29:43"/>
    <d v="2012-08-29T00:00:00"/>
    <x v="15"/>
  </r>
  <r>
    <x v="0"/>
    <x v="0"/>
    <s v="USD"/>
    <n v="1440004512"/>
    <n v="1437412512"/>
    <b v="0"/>
    <n v="19"/>
    <b v="1"/>
    <s v="music/electronic music"/>
    <n v="1.0149999999999999"/>
    <n v="53.42"/>
    <x v="4"/>
    <d v="2015-07-20T17:15:12"/>
    <d v="2015-08-19T17:15:12"/>
    <x v="15"/>
  </r>
  <r>
    <x v="0"/>
    <x v="0"/>
    <s v="USD"/>
    <n v="1374888436"/>
    <n v="1372296436"/>
    <b v="0"/>
    <n v="69"/>
    <b v="1"/>
    <s v="music/electronic music"/>
    <n v="1.0114000000000001"/>
    <n v="51.3"/>
    <x v="4"/>
    <d v="2013-06-27T01:27:16"/>
    <d v="2013-07-27T01:27:16"/>
    <x v="15"/>
  </r>
  <r>
    <x v="0"/>
    <x v="0"/>
    <s v="USD"/>
    <n v="1461369600"/>
    <n v="1458748809"/>
    <b v="0"/>
    <n v="218"/>
    <b v="1"/>
    <s v="games/tabletop games"/>
    <n v="1.0811999999999999"/>
    <n v="37.200000000000003"/>
    <x v="6"/>
    <d v="2016-03-23T16:00:09"/>
    <d v="2016-04-23T00:00:00"/>
    <x v="32"/>
  </r>
  <r>
    <x v="0"/>
    <x v="0"/>
    <s v="USD"/>
    <n v="1327776847"/>
    <n v="1325184847"/>
    <b v="0"/>
    <n v="30"/>
    <b v="1"/>
    <s v="games/tabletop games"/>
    <n v="1.6259999999999999"/>
    <n v="27.1"/>
    <x v="6"/>
    <d v="2011-12-29T18:54:07"/>
    <d v="2012-01-28T18:54:07"/>
    <x v="32"/>
  </r>
  <r>
    <x v="0"/>
    <x v="5"/>
    <s v="CAD"/>
    <n v="1435418568"/>
    <n v="1432826568"/>
    <b v="0"/>
    <n v="100"/>
    <b v="1"/>
    <s v="games/tabletop games"/>
    <n v="1.0580000000000001"/>
    <n v="206.31"/>
    <x v="6"/>
    <d v="2015-05-28T15:22:48"/>
    <d v="2015-06-27T15:22:48"/>
    <x v="32"/>
  </r>
  <r>
    <x v="0"/>
    <x v="0"/>
    <s v="USD"/>
    <n v="1477767600"/>
    <n v="1475337675"/>
    <b v="0"/>
    <n v="296"/>
    <b v="1"/>
    <s v="games/tabletop games"/>
    <n v="2.4315000000000002"/>
    <n v="82.15"/>
    <x v="6"/>
    <d v="2016-10-01T16:01:15"/>
    <d v="2016-10-29T19:00:00"/>
    <x v="32"/>
  </r>
  <r>
    <x v="0"/>
    <x v="1"/>
    <s v="GBP"/>
    <n v="1411326015"/>
    <n v="1408734015"/>
    <b v="0"/>
    <n v="1204"/>
    <b v="1"/>
    <s v="games/tabletop games"/>
    <n v="9.4482999999999997"/>
    <n v="164.8"/>
    <x v="6"/>
    <d v="2014-08-22T19:00:15"/>
    <d v="2014-09-21T19:00:15"/>
    <x v="32"/>
  </r>
  <r>
    <x v="0"/>
    <x v="0"/>
    <s v="USD"/>
    <n v="1455253140"/>
    <n v="1452625822"/>
    <b v="0"/>
    <n v="321"/>
    <b v="1"/>
    <s v="games/tabletop games"/>
    <n v="1.0846"/>
    <n v="60.82"/>
    <x v="6"/>
    <d v="2016-01-12T19:10:22"/>
    <d v="2016-02-12T04:59:00"/>
    <x v="32"/>
  </r>
  <r>
    <x v="0"/>
    <x v="1"/>
    <s v="GBP"/>
    <n v="1384374155"/>
    <n v="1381778555"/>
    <b v="0"/>
    <n v="301"/>
    <b v="1"/>
    <s v="games/tabletop games"/>
    <n v="1.5738000000000001"/>
    <n v="67.97"/>
    <x v="6"/>
    <d v="2013-10-14T19:22:35"/>
    <d v="2013-11-13T20:22:35"/>
    <x v="32"/>
  </r>
  <r>
    <x v="0"/>
    <x v="12"/>
    <s v="EUR"/>
    <n v="1439707236"/>
    <n v="1437115236"/>
    <b v="0"/>
    <n v="144"/>
    <b v="1"/>
    <s v="games/tabletop games"/>
    <n v="11.744899999999999"/>
    <n v="81.56"/>
    <x v="6"/>
    <d v="2015-07-17T06:40:36"/>
    <d v="2015-08-16T06:40:36"/>
    <x v="32"/>
  </r>
  <r>
    <x v="0"/>
    <x v="0"/>
    <s v="USD"/>
    <n v="1378180800"/>
    <n v="1375113391"/>
    <b v="0"/>
    <n v="539"/>
    <b v="1"/>
    <s v="games/tabletop games"/>
    <n v="1.7104999999999999"/>
    <n v="25.43"/>
    <x v="6"/>
    <d v="2013-07-29T15:56:31"/>
    <d v="2013-09-03T04:00:00"/>
    <x v="32"/>
  </r>
  <r>
    <x v="0"/>
    <x v="0"/>
    <s v="USD"/>
    <n v="1398460127"/>
    <n v="1395868127"/>
    <b v="0"/>
    <n v="498"/>
    <b v="1"/>
    <s v="games/tabletop games"/>
    <n v="1.2595000000000001"/>
    <n v="21.5"/>
    <x v="6"/>
    <d v="2014-03-26T21:08:47"/>
    <d v="2014-04-25T21:08:47"/>
    <x v="32"/>
  </r>
  <r>
    <x v="0"/>
    <x v="0"/>
    <s v="USD"/>
    <n v="1372136400"/>
    <n v="1369864301"/>
    <b v="0"/>
    <n v="1113"/>
    <b v="1"/>
    <s v="games/tabletop games"/>
    <n v="12.1213"/>
    <n v="27.23"/>
    <x v="6"/>
    <d v="2013-05-29T21:51:41"/>
    <d v="2013-06-25T05:00:00"/>
    <x v="32"/>
  </r>
  <r>
    <x v="0"/>
    <x v="0"/>
    <s v="USD"/>
    <n v="1405738800"/>
    <n v="1402945408"/>
    <b v="0"/>
    <n v="988"/>
    <b v="1"/>
    <s v="games/tabletop games"/>
    <n v="4.9580000000000002"/>
    <n v="25.09"/>
    <x v="6"/>
    <d v="2014-06-16T19:03:28"/>
    <d v="2014-07-19T03:00:00"/>
    <x v="32"/>
  </r>
  <r>
    <x v="0"/>
    <x v="1"/>
    <s v="GBP"/>
    <n v="1450051200"/>
    <n v="1448269539"/>
    <b v="0"/>
    <n v="391"/>
    <b v="1"/>
    <s v="games/tabletop games"/>
    <n v="3.3203999999999998"/>
    <n v="21.23"/>
    <x v="6"/>
    <d v="2015-11-23T09:05:39"/>
    <d v="2015-12-14T00:00:00"/>
    <x v="32"/>
  </r>
  <r>
    <x v="0"/>
    <x v="0"/>
    <s v="USD"/>
    <n v="1483645647"/>
    <n v="1481053647"/>
    <b v="0"/>
    <n v="28"/>
    <b v="1"/>
    <s v="games/tabletop games"/>
    <n v="11.65"/>
    <n v="41.61"/>
    <x v="6"/>
    <d v="2016-12-06T19:47:27"/>
    <d v="2017-01-05T19:47:27"/>
    <x v="32"/>
  </r>
  <r>
    <x v="0"/>
    <x v="5"/>
    <s v="CAD"/>
    <n v="1427585511"/>
    <n v="1424997111"/>
    <b v="0"/>
    <n v="147"/>
    <b v="1"/>
    <s v="games/tabletop games"/>
    <n v="1.5331999999999999"/>
    <n v="135.59"/>
    <x v="6"/>
    <d v="2015-02-27T00:31:51"/>
    <d v="2015-03-28T23:31:51"/>
    <x v="32"/>
  </r>
  <r>
    <x v="0"/>
    <x v="0"/>
    <s v="USD"/>
    <n v="1454338123"/>
    <n v="1451746123"/>
    <b v="0"/>
    <n v="680"/>
    <b v="1"/>
    <s v="games/tabletop games"/>
    <n v="5.3711000000000002"/>
    <n v="22.12"/>
    <x v="6"/>
    <d v="2016-01-02T14:48:43"/>
    <d v="2016-02-01T14:48:43"/>
    <x v="32"/>
  </r>
  <r>
    <x v="0"/>
    <x v="0"/>
    <s v="USD"/>
    <n v="1415779140"/>
    <n v="1412294683"/>
    <b v="0"/>
    <n v="983"/>
    <b v="1"/>
    <s v="games/tabletop games"/>
    <n v="3.5293000000000001"/>
    <n v="64.63"/>
    <x v="6"/>
    <d v="2014-10-03T00:04:43"/>
    <d v="2014-11-12T07:59:00"/>
    <x v="32"/>
  </r>
  <r>
    <x v="0"/>
    <x v="12"/>
    <s v="EUR"/>
    <n v="1489157716"/>
    <n v="1486565716"/>
    <b v="0"/>
    <n v="79"/>
    <b v="1"/>
    <s v="games/tabletop games"/>
    <n v="1.3740000000000001"/>
    <n v="69.569999999999993"/>
    <x v="6"/>
    <d v="2017-02-08T14:55:16"/>
    <d v="2017-03-10T14:55:16"/>
    <x v="32"/>
  </r>
  <r>
    <x v="0"/>
    <x v="0"/>
    <s v="USD"/>
    <n v="1385870520"/>
    <n v="1382742014"/>
    <b v="0"/>
    <n v="426"/>
    <b v="1"/>
    <s v="games/tabletop games"/>
    <n v="1.2803"/>
    <n v="75.13"/>
    <x v="6"/>
    <d v="2013-10-25T23:00:14"/>
    <d v="2013-12-01T04:02:00"/>
    <x v="32"/>
  </r>
  <r>
    <x v="0"/>
    <x v="0"/>
    <s v="USD"/>
    <n v="1461354544"/>
    <n v="1458762544"/>
    <b v="0"/>
    <n v="96"/>
    <b v="1"/>
    <s v="games/tabletop games"/>
    <n v="2.7067999999999999"/>
    <n v="140.97999999999999"/>
    <x v="6"/>
    <d v="2016-03-23T19:49:04"/>
    <d v="2016-04-22T19:49:04"/>
    <x v="32"/>
  </r>
  <r>
    <x v="0"/>
    <x v="1"/>
    <s v="GBP"/>
    <n v="1488484300"/>
    <n v="1485892300"/>
    <b v="0"/>
    <n v="163"/>
    <b v="1"/>
    <s v="games/tabletop games"/>
    <n v="8.0640000000000001"/>
    <n v="49.47"/>
    <x v="6"/>
    <d v="2017-01-31T19:51:40"/>
    <d v="2017-03-02T19:51:40"/>
    <x v="32"/>
  </r>
  <r>
    <x v="0"/>
    <x v="0"/>
    <s v="USD"/>
    <n v="1385521320"/>
    <n v="1382449733"/>
    <b v="0"/>
    <n v="2525"/>
    <b v="1"/>
    <s v="games/tabletop games"/>
    <n v="13.601000000000001"/>
    <n v="53.87"/>
    <x v="6"/>
    <d v="2013-10-22T13:48:53"/>
    <d v="2013-11-27T03:02:00"/>
    <x v="32"/>
  </r>
  <r>
    <x v="0"/>
    <x v="0"/>
    <s v="USD"/>
    <n v="1489374000"/>
    <n v="1488823290"/>
    <b v="0"/>
    <n v="2035"/>
    <b v="1"/>
    <s v="games/tabletop games"/>
    <n v="9302.5"/>
    <n v="4.57"/>
    <x v="6"/>
    <d v="2017-03-06T18:01:30"/>
    <d v="2017-03-13T03:00:00"/>
    <x v="32"/>
  </r>
  <r>
    <x v="0"/>
    <x v="0"/>
    <s v="USD"/>
    <n v="1476649800"/>
    <n v="1475609946"/>
    <b v="0"/>
    <n v="290"/>
    <b v="1"/>
    <s v="games/tabletop games"/>
    <n v="3.7702"/>
    <n v="65"/>
    <x v="6"/>
    <d v="2016-10-04T19:39:06"/>
    <d v="2016-10-16T20:30:00"/>
    <x v="32"/>
  </r>
  <r>
    <x v="0"/>
    <x v="0"/>
    <s v="USD"/>
    <n v="1393005600"/>
    <n v="1390323617"/>
    <b v="0"/>
    <n v="1980"/>
    <b v="1"/>
    <s v="games/tabletop games"/>
    <n v="26.470300000000002"/>
    <n v="53.48"/>
    <x v="6"/>
    <d v="2014-01-21T17:00:17"/>
    <d v="2014-02-21T18:00:00"/>
    <x v="32"/>
  </r>
  <r>
    <x v="0"/>
    <x v="1"/>
    <s v="GBP"/>
    <n v="1441393210"/>
    <n v="1438801210"/>
    <b v="0"/>
    <n v="57"/>
    <b v="1"/>
    <s v="games/tabletop games"/>
    <n v="1.0012000000000001"/>
    <n v="43.91"/>
    <x v="6"/>
    <d v="2015-08-05T19:00:10"/>
    <d v="2015-09-04T19:00:10"/>
    <x v="32"/>
  </r>
  <r>
    <x v="0"/>
    <x v="0"/>
    <s v="USD"/>
    <n v="1438185565"/>
    <n v="1436975965"/>
    <b v="0"/>
    <n v="380"/>
    <b v="1"/>
    <s v="games/tabletop games"/>
    <n v="1.0445"/>
    <n v="50.85"/>
    <x v="6"/>
    <d v="2015-07-15T15:59:25"/>
    <d v="2015-07-29T15:59:25"/>
    <x v="32"/>
  </r>
  <r>
    <x v="0"/>
    <x v="1"/>
    <s v="GBP"/>
    <n v="1481749278"/>
    <n v="1479157278"/>
    <b v="0"/>
    <n v="128"/>
    <b v="1"/>
    <s v="games/tabletop games"/>
    <n v="1.0721000000000001"/>
    <n v="58.63"/>
    <x v="6"/>
    <d v="2016-11-14T21:01:18"/>
    <d v="2016-12-14T21:01:18"/>
    <x v="32"/>
  </r>
  <r>
    <x v="0"/>
    <x v="0"/>
    <s v="USD"/>
    <n v="1364917965"/>
    <n v="1362329565"/>
    <b v="0"/>
    <n v="180"/>
    <b v="1"/>
    <s v="games/tabletop games"/>
    <n v="1.6877"/>
    <n v="32.82"/>
    <x v="6"/>
    <d v="2013-03-03T16:52:45"/>
    <d v="2013-04-02T15:52:45"/>
    <x v="32"/>
  </r>
  <r>
    <x v="0"/>
    <x v="0"/>
    <s v="USD"/>
    <n v="1480727273"/>
    <n v="1478131673"/>
    <b v="0"/>
    <n v="571"/>
    <b v="1"/>
    <s v="games/tabletop games"/>
    <n v="9.7510999999999992"/>
    <n v="426.93"/>
    <x v="6"/>
    <d v="2016-11-03T00:07:53"/>
    <d v="2016-12-03T01:07:53"/>
    <x v="32"/>
  </r>
  <r>
    <x v="0"/>
    <x v="0"/>
    <s v="USD"/>
    <n v="1408177077"/>
    <n v="1406362677"/>
    <b v="0"/>
    <n v="480"/>
    <b v="1"/>
    <s v="games/tabletop games"/>
    <n v="1.3445"/>
    <n v="23.81"/>
    <x v="6"/>
    <d v="2014-07-26T08:17:57"/>
    <d v="2014-08-16T08:17:57"/>
    <x v="32"/>
  </r>
  <r>
    <x v="0"/>
    <x v="3"/>
    <s v="EUR"/>
    <n v="1470469938"/>
    <n v="1469173938"/>
    <b v="0"/>
    <n v="249"/>
    <b v="1"/>
    <s v="games/tabletop games"/>
    <n v="2.7227999999999999"/>
    <n v="98.41"/>
    <x v="6"/>
    <d v="2016-07-22T07:52:18"/>
    <d v="2016-08-06T07:52:18"/>
    <x v="32"/>
  </r>
  <r>
    <x v="0"/>
    <x v="0"/>
    <s v="USD"/>
    <n v="1447862947"/>
    <n v="1445267347"/>
    <b v="0"/>
    <n v="84"/>
    <b v="1"/>
    <s v="games/tabletop games"/>
    <n v="1.1269"/>
    <n v="107.32"/>
    <x v="6"/>
    <d v="2015-10-19T15:09:07"/>
    <d v="2015-11-18T16:09:07"/>
    <x v="32"/>
  </r>
  <r>
    <x v="0"/>
    <x v="0"/>
    <s v="USD"/>
    <n v="1485271968"/>
    <n v="1484667168"/>
    <b v="0"/>
    <n v="197"/>
    <b v="1"/>
    <s v="games/tabletop games"/>
    <n v="4.5979999999999999"/>
    <n v="11.67"/>
    <x v="6"/>
    <d v="2017-01-17T15:32:48"/>
    <d v="2017-01-24T15:32:48"/>
    <x v="32"/>
  </r>
  <r>
    <x v="0"/>
    <x v="0"/>
    <s v="USD"/>
    <n v="1462661451"/>
    <n v="1460069451"/>
    <b v="0"/>
    <n v="271"/>
    <b v="1"/>
    <s v="games/tabletop games"/>
    <n v="2.8666"/>
    <n v="41.78"/>
    <x v="6"/>
    <d v="2016-04-07T22:50:51"/>
    <d v="2016-05-07T22:50:51"/>
    <x v="32"/>
  </r>
  <r>
    <x v="0"/>
    <x v="1"/>
    <s v="GBP"/>
    <n v="1479811846"/>
    <n v="1478602246"/>
    <b v="0"/>
    <n v="50"/>
    <b v="1"/>
    <s v="games/tabletop games"/>
    <n v="2.2271000000000001"/>
    <n v="21.38"/>
    <x v="6"/>
    <d v="2016-11-08T10:50:46"/>
    <d v="2016-11-22T10:50:46"/>
    <x v="32"/>
  </r>
  <r>
    <x v="0"/>
    <x v="1"/>
    <s v="GBP"/>
    <n v="1466377200"/>
    <n v="1463351329"/>
    <b v="0"/>
    <n v="169"/>
    <b v="1"/>
    <s v="games/tabletop games"/>
    <n v="6.3613999999999997"/>
    <n v="94.1"/>
    <x v="6"/>
    <d v="2016-05-15T22:28:49"/>
    <d v="2016-06-19T23:00:00"/>
    <x v="32"/>
  </r>
  <r>
    <x v="0"/>
    <x v="0"/>
    <s v="USD"/>
    <n v="1434045687"/>
    <n v="1431453687"/>
    <b v="0"/>
    <n v="205"/>
    <b v="1"/>
    <s v="games/tabletop games"/>
    <n v="1.4650000000000001"/>
    <n v="15.72"/>
    <x v="6"/>
    <d v="2015-05-12T18:01:27"/>
    <d v="2015-06-11T18:01:27"/>
    <x v="32"/>
  </r>
  <r>
    <x v="0"/>
    <x v="1"/>
    <s v="GBP"/>
    <n v="1481224736"/>
    <n v="1480360736"/>
    <b v="0"/>
    <n v="206"/>
    <b v="1"/>
    <s v="games/tabletop games"/>
    <n v="18.670999999999999"/>
    <n v="90.64"/>
    <x v="6"/>
    <d v="2016-11-28T19:18:56"/>
    <d v="2016-12-08T19:18:56"/>
    <x v="32"/>
  </r>
  <r>
    <x v="0"/>
    <x v="0"/>
    <s v="USD"/>
    <n v="1395876250"/>
    <n v="1393287850"/>
    <b v="0"/>
    <n v="84"/>
    <b v="1"/>
    <s v="games/tabletop games"/>
    <n v="3.2692000000000001"/>
    <n v="97.3"/>
    <x v="6"/>
    <d v="2014-02-25T00:24:10"/>
    <d v="2014-03-26T23:24:10"/>
    <x v="32"/>
  </r>
  <r>
    <x v="0"/>
    <x v="2"/>
    <s v="AUD"/>
    <n v="1487093020"/>
    <n v="1485278620"/>
    <b v="0"/>
    <n v="210"/>
    <b v="1"/>
    <s v="games/tabletop games"/>
    <n v="7.7949999999999999"/>
    <n v="37.119999999999997"/>
    <x v="6"/>
    <d v="2017-01-24T17:23:40"/>
    <d v="2017-02-14T17:23:40"/>
    <x v="32"/>
  </r>
  <r>
    <x v="0"/>
    <x v="0"/>
    <s v="USD"/>
    <n v="1416268800"/>
    <n v="1413295358"/>
    <b v="0"/>
    <n v="181"/>
    <b v="1"/>
    <s v="games/tabletop games"/>
    <n v="1.5415000000000001"/>
    <n v="28.1"/>
    <x v="6"/>
    <d v="2014-10-14T14:02:38"/>
    <d v="2014-11-18T00:00:00"/>
    <x v="32"/>
  </r>
  <r>
    <x v="0"/>
    <x v="11"/>
    <s v="SEK"/>
    <n v="1422734313"/>
    <n v="1420919913"/>
    <b v="0"/>
    <n v="60"/>
    <b v="1"/>
    <s v="games/tabletop games"/>
    <n v="1.1555"/>
    <n v="144.43"/>
    <x v="6"/>
    <d v="2015-01-10T19:58:33"/>
    <d v="2015-01-31T19:58:33"/>
    <x v="32"/>
  </r>
  <r>
    <x v="0"/>
    <x v="0"/>
    <s v="USD"/>
    <n v="1463972400"/>
    <n v="1462543114"/>
    <b v="0"/>
    <n v="445"/>
    <b v="1"/>
    <s v="games/tabletop games"/>
    <n v="1.8003"/>
    <n v="24.27"/>
    <x v="6"/>
    <d v="2016-05-06T13:58:34"/>
    <d v="2016-05-23T03:00:00"/>
    <x v="32"/>
  </r>
  <r>
    <x v="0"/>
    <x v="1"/>
    <s v="GBP"/>
    <n v="1479846507"/>
    <n v="1479241707"/>
    <b v="0"/>
    <n v="17"/>
    <b v="1"/>
    <s v="games/tabletop games"/>
    <n v="2.9849999999999999"/>
    <n v="35.119999999999997"/>
    <x v="6"/>
    <d v="2016-11-15T20:28:27"/>
    <d v="2016-11-22T20:28:27"/>
    <x v="32"/>
  </r>
  <r>
    <x v="0"/>
    <x v="0"/>
    <s v="USD"/>
    <n v="1461722400"/>
    <n v="1460235592"/>
    <b v="0"/>
    <n v="194"/>
    <b v="1"/>
    <s v="games/tabletop games"/>
    <n v="3.2027000000000001"/>
    <n v="24.76"/>
    <x v="6"/>
    <d v="2016-04-09T20:59:52"/>
    <d v="2016-04-27T02:00:00"/>
    <x v="32"/>
  </r>
  <r>
    <x v="0"/>
    <x v="0"/>
    <s v="USD"/>
    <n v="1419123600"/>
    <n v="1416945297"/>
    <b v="0"/>
    <n v="404"/>
    <b v="1"/>
    <s v="games/tabletop games"/>
    <n v="3.8052999999999999"/>
    <n v="188.38"/>
    <x v="6"/>
    <d v="2014-11-25T19:54:57"/>
    <d v="2014-12-21T01:00:00"/>
    <x v="32"/>
  </r>
  <r>
    <x v="0"/>
    <x v="0"/>
    <s v="USD"/>
    <n v="1489283915"/>
    <n v="1486691915"/>
    <b v="0"/>
    <n v="194"/>
    <b v="1"/>
    <s v="games/tabletop games"/>
    <n v="1.026"/>
    <n v="148.08000000000001"/>
    <x v="6"/>
    <d v="2017-02-10T01:58:35"/>
    <d v="2017-03-12T01:58:35"/>
    <x v="32"/>
  </r>
  <r>
    <x v="0"/>
    <x v="0"/>
    <s v="USD"/>
    <n v="1488862800"/>
    <n v="1486745663"/>
    <b v="0"/>
    <n v="902"/>
    <b v="1"/>
    <s v="games/tabletop games"/>
    <n v="18.016400000000001"/>
    <n v="49.93"/>
    <x v="6"/>
    <d v="2017-02-10T16:54:23"/>
    <d v="2017-03-07T05:00:00"/>
    <x v="32"/>
  </r>
  <r>
    <x v="0"/>
    <x v="0"/>
    <s v="USD"/>
    <n v="1484085540"/>
    <n v="1482353513"/>
    <b v="0"/>
    <n v="1670"/>
    <b v="1"/>
    <s v="games/tabletop games"/>
    <n v="7.2024999999999997"/>
    <n v="107.82"/>
    <x v="6"/>
    <d v="2016-12-21T20:51:53"/>
    <d v="2017-01-10T21:59:00"/>
    <x v="32"/>
  </r>
  <r>
    <x v="0"/>
    <x v="0"/>
    <s v="USD"/>
    <n v="1481328004"/>
    <n v="1478736004"/>
    <b v="0"/>
    <n v="1328"/>
    <b v="1"/>
    <s v="games/tabletop games"/>
    <n v="2.8309000000000002"/>
    <n v="42.63"/>
    <x v="6"/>
    <d v="2016-11-10T00:00:04"/>
    <d v="2016-12-10T00:00:04"/>
    <x v="32"/>
  </r>
  <r>
    <x v="0"/>
    <x v="0"/>
    <s v="USD"/>
    <n v="1449506836"/>
    <n v="1446914836"/>
    <b v="0"/>
    <n v="944"/>
    <b v="1"/>
    <s v="games/tabletop games"/>
    <n v="13.566000000000001"/>
    <n v="14.37"/>
    <x v="6"/>
    <d v="2015-11-07T16:47:16"/>
    <d v="2015-12-07T16:47:16"/>
    <x v="32"/>
  </r>
  <r>
    <x v="0"/>
    <x v="5"/>
    <s v="CAD"/>
    <n v="1489320642"/>
    <n v="1487164242"/>
    <b v="0"/>
    <n v="147"/>
    <b v="1"/>
    <s v="games/tabletop games"/>
    <n v="2.2035999999999998"/>
    <n v="37.479999999999997"/>
    <x v="6"/>
    <d v="2017-02-15T13:10:42"/>
    <d v="2017-03-12T12:10:42"/>
    <x v="32"/>
  </r>
  <r>
    <x v="0"/>
    <x v="0"/>
    <s v="USD"/>
    <n v="1393156857"/>
    <n v="1390564857"/>
    <b v="0"/>
    <n v="99"/>
    <b v="1"/>
    <s v="games/tabletop games"/>
    <n v="1.196"/>
    <n v="30.2"/>
    <x v="6"/>
    <d v="2014-01-24T12:00:57"/>
    <d v="2014-02-23T12:00:57"/>
    <x v="32"/>
  </r>
  <r>
    <x v="0"/>
    <x v="1"/>
    <s v="GBP"/>
    <n v="1419259679"/>
    <n v="1416667679"/>
    <b v="0"/>
    <n v="79"/>
    <b v="1"/>
    <s v="games/tabletop games"/>
    <n v="4.0777000000000001"/>
    <n v="33.549999999999997"/>
    <x v="6"/>
    <d v="2014-11-22T14:47:59"/>
    <d v="2014-12-22T14:47:59"/>
    <x v="32"/>
  </r>
  <r>
    <x v="0"/>
    <x v="0"/>
    <s v="USD"/>
    <n v="1388936289"/>
    <n v="1386344289"/>
    <b v="0"/>
    <n v="75"/>
    <b v="1"/>
    <s v="games/tabletop games"/>
    <n v="1.0582"/>
    <n v="64.75"/>
    <x v="6"/>
    <d v="2013-12-06T15:38:09"/>
    <d v="2014-01-05T15:38:09"/>
    <x v="32"/>
  </r>
  <r>
    <x v="0"/>
    <x v="0"/>
    <s v="USD"/>
    <n v="1330359423"/>
    <n v="1327767423"/>
    <b v="0"/>
    <n v="207"/>
    <b v="1"/>
    <s v="games/tabletop games"/>
    <n v="1.4108000000000001"/>
    <n v="57.93"/>
    <x v="6"/>
    <d v="2012-01-28T16:17:03"/>
    <d v="2012-02-27T16:17:03"/>
    <x v="32"/>
  </r>
  <r>
    <x v="0"/>
    <x v="13"/>
    <s v="EUR"/>
    <n v="1451861940"/>
    <n v="1448902867"/>
    <b v="0"/>
    <n v="102"/>
    <b v="1"/>
    <s v="games/tabletop games"/>
    <n v="2.7069999999999999"/>
    <n v="53.08"/>
    <x v="6"/>
    <d v="2015-11-30T17:01:07"/>
    <d v="2016-01-03T22:59:00"/>
    <x v="32"/>
  </r>
  <r>
    <x v="0"/>
    <x v="0"/>
    <s v="USD"/>
    <n v="1423022400"/>
    <n v="1421436099"/>
    <b v="0"/>
    <n v="32"/>
    <b v="1"/>
    <s v="games/tabletop games"/>
    <n v="1.538"/>
    <n v="48.06"/>
    <x v="6"/>
    <d v="2015-01-16T19:21:39"/>
    <d v="2015-02-04T04:00:00"/>
    <x v="32"/>
  </r>
  <r>
    <x v="0"/>
    <x v="0"/>
    <s v="USD"/>
    <n v="1442501991"/>
    <n v="1439909991"/>
    <b v="0"/>
    <n v="480"/>
    <b v="1"/>
    <s v="games/tabletop games"/>
    <n v="4.0358000000000001"/>
    <n v="82.4"/>
    <x v="6"/>
    <d v="2015-08-18T14:59:51"/>
    <d v="2015-09-17T14:59:51"/>
    <x v="32"/>
  </r>
  <r>
    <x v="0"/>
    <x v="0"/>
    <s v="USD"/>
    <n v="1311576600"/>
    <n v="1306219897"/>
    <b v="0"/>
    <n v="11"/>
    <b v="1"/>
    <s v="music/rock"/>
    <n v="1.85"/>
    <n v="50.45"/>
    <x v="4"/>
    <d v="2011-05-24T06:51:37"/>
    <d v="2011-07-25T06:50:00"/>
    <x v="11"/>
  </r>
  <r>
    <x v="0"/>
    <x v="0"/>
    <s v="USD"/>
    <n v="1452744686"/>
    <n v="1447560686"/>
    <b v="0"/>
    <n v="12"/>
    <b v="1"/>
    <s v="music/rock"/>
    <n v="1.8532999999999999"/>
    <n v="115.83"/>
    <x v="4"/>
    <d v="2015-11-15T04:11:26"/>
    <d v="2016-01-14T04:11:26"/>
    <x v="11"/>
  </r>
  <r>
    <x v="0"/>
    <x v="0"/>
    <s v="USD"/>
    <n v="1336528804"/>
    <n v="1331348404"/>
    <b v="0"/>
    <n v="48"/>
    <b v="1"/>
    <s v="music/rock"/>
    <n v="1.0085999999999999"/>
    <n v="63.03"/>
    <x v="4"/>
    <d v="2012-03-10T03:00:04"/>
    <d v="2012-05-09T02:00:04"/>
    <x v="11"/>
  </r>
  <r>
    <x v="0"/>
    <x v="0"/>
    <s v="USD"/>
    <n v="1299902400"/>
    <n v="1297451245"/>
    <b v="0"/>
    <n v="59"/>
    <b v="1"/>
    <s v="music/rock"/>
    <n v="1.0622"/>
    <n v="108.02"/>
    <x v="4"/>
    <d v="2011-02-11T19:07:25"/>
    <d v="2011-03-12T04:00:00"/>
    <x v="11"/>
  </r>
  <r>
    <x v="0"/>
    <x v="0"/>
    <s v="USD"/>
    <n v="1340944043"/>
    <n v="1338352043"/>
    <b v="0"/>
    <n v="79"/>
    <b v="1"/>
    <s v="music/rock"/>
    <n v="1.2137"/>
    <n v="46.09"/>
    <x v="4"/>
    <d v="2012-05-30T04:27:23"/>
    <d v="2012-06-29T04:27:23"/>
    <x v="11"/>
  </r>
  <r>
    <x v="0"/>
    <x v="0"/>
    <s v="USD"/>
    <n v="1378439940"/>
    <n v="1376003254"/>
    <b v="0"/>
    <n v="14"/>
    <b v="1"/>
    <s v="music/rock"/>
    <n v="1.0006999999999999"/>
    <n v="107.21"/>
    <x v="4"/>
    <d v="2013-08-08T23:07:34"/>
    <d v="2013-09-06T03:59:00"/>
    <x v="11"/>
  </r>
  <r>
    <x v="0"/>
    <x v="0"/>
    <s v="USD"/>
    <n v="1403539260"/>
    <n v="1401724860"/>
    <b v="0"/>
    <n v="106"/>
    <b v="1"/>
    <s v="music/rock"/>
    <n v="1.1998"/>
    <n v="50.93"/>
    <x v="4"/>
    <d v="2014-06-02T16:01:00"/>
    <d v="2014-06-23T16:01:00"/>
    <x v="11"/>
  </r>
  <r>
    <x v="0"/>
    <x v="0"/>
    <s v="USD"/>
    <n v="1340733600"/>
    <n v="1339098689"/>
    <b v="0"/>
    <n v="25"/>
    <b v="1"/>
    <s v="music/rock"/>
    <n v="1.0009999999999999"/>
    <n v="40.04"/>
    <x v="4"/>
    <d v="2012-06-07T19:51:29"/>
    <d v="2012-06-26T18:00:00"/>
    <x v="11"/>
  </r>
  <r>
    <x v="0"/>
    <x v="0"/>
    <s v="USD"/>
    <n v="1386372120"/>
    <n v="1382659060"/>
    <b v="0"/>
    <n v="25"/>
    <b v="1"/>
    <s v="music/rock"/>
    <n v="1.0740000000000001"/>
    <n v="64.44"/>
    <x v="4"/>
    <d v="2013-10-24T23:57:40"/>
    <d v="2013-12-06T23:22:00"/>
    <x v="11"/>
  </r>
  <r>
    <x v="0"/>
    <x v="0"/>
    <s v="USD"/>
    <n v="1259686800"/>
    <n v="1252908330"/>
    <b v="0"/>
    <n v="29"/>
    <b v="1"/>
    <s v="music/rock"/>
    <n v="1.0407"/>
    <n v="53.83"/>
    <x v="4"/>
    <d v="2009-09-14T06:05:30"/>
    <d v="2009-12-01T17:00:00"/>
    <x v="11"/>
  </r>
  <r>
    <x v="0"/>
    <x v="0"/>
    <s v="USD"/>
    <n v="1335153600"/>
    <n v="1332199618"/>
    <b v="0"/>
    <n v="43"/>
    <b v="1"/>
    <s v="music/rock"/>
    <n v="1.728"/>
    <n v="100.47"/>
    <x v="4"/>
    <d v="2012-03-19T23:26:58"/>
    <d v="2012-04-23T04:00:00"/>
    <x v="11"/>
  </r>
  <r>
    <x v="0"/>
    <x v="0"/>
    <s v="USD"/>
    <n v="1334767476"/>
    <n v="1332175476"/>
    <b v="0"/>
    <n v="46"/>
    <b v="1"/>
    <s v="music/rock"/>
    <n v="1.0725"/>
    <n v="46.63"/>
    <x v="4"/>
    <d v="2012-03-19T16:44:36"/>
    <d v="2012-04-18T16:44:36"/>
    <x v="11"/>
  </r>
  <r>
    <x v="0"/>
    <x v="0"/>
    <s v="USD"/>
    <n v="1348545540"/>
    <n v="1346345999"/>
    <b v="0"/>
    <n v="27"/>
    <b v="1"/>
    <s v="music/rock"/>
    <n v="1.0824"/>
    <n v="34.07"/>
    <x v="4"/>
    <d v="2012-08-30T16:59:59"/>
    <d v="2012-09-25T03:59:00"/>
    <x v="11"/>
  </r>
  <r>
    <x v="0"/>
    <x v="0"/>
    <s v="USD"/>
    <n v="1358702480"/>
    <n v="1356110480"/>
    <b v="0"/>
    <n v="112"/>
    <b v="1"/>
    <s v="music/rock"/>
    <n v="1.4608000000000001"/>
    <n v="65.209999999999994"/>
    <x v="4"/>
    <d v="2012-12-21T17:21:20"/>
    <d v="2013-01-20T17:21:20"/>
    <x v="11"/>
  </r>
  <r>
    <x v="0"/>
    <x v="0"/>
    <s v="USD"/>
    <n v="1359240856"/>
    <n v="1356648856"/>
    <b v="0"/>
    <n v="34"/>
    <b v="1"/>
    <s v="music/rock"/>
    <n v="1.2524999999999999"/>
    <n v="44.21"/>
    <x v="4"/>
    <d v="2012-12-27T22:54:16"/>
    <d v="2013-01-26T22:54:16"/>
    <x v="11"/>
  </r>
  <r>
    <x v="0"/>
    <x v="0"/>
    <s v="USD"/>
    <n v="1330018426"/>
    <n v="1326994426"/>
    <b v="0"/>
    <n v="145"/>
    <b v="1"/>
    <s v="music/rock"/>
    <n v="1.4906999999999999"/>
    <n v="71.97"/>
    <x v="4"/>
    <d v="2012-01-19T17:33:46"/>
    <d v="2012-02-23T17:33:46"/>
    <x v="11"/>
  </r>
  <r>
    <x v="0"/>
    <x v="0"/>
    <s v="USD"/>
    <n v="1331697540"/>
    <n v="1328749249"/>
    <b v="0"/>
    <n v="19"/>
    <b v="1"/>
    <s v="music/rock"/>
    <n v="1.006"/>
    <n v="52.95"/>
    <x v="4"/>
    <d v="2012-02-09T01:00:49"/>
    <d v="2012-03-14T03:59:00"/>
    <x v="11"/>
  </r>
  <r>
    <x v="0"/>
    <x v="0"/>
    <s v="USD"/>
    <n v="1395861033"/>
    <n v="1393272633"/>
    <b v="0"/>
    <n v="288"/>
    <b v="1"/>
    <s v="music/rock"/>
    <n v="1.0507"/>
    <n v="109.45"/>
    <x v="4"/>
    <d v="2014-02-24T20:10:33"/>
    <d v="2014-03-26T19:10:33"/>
    <x v="11"/>
  </r>
  <r>
    <x v="0"/>
    <x v="0"/>
    <s v="USD"/>
    <n v="1296953209"/>
    <n v="1295657209"/>
    <b v="0"/>
    <n v="14"/>
    <b v="1"/>
    <s v="music/rock"/>
    <n v="3.5017"/>
    <n v="75.040000000000006"/>
    <x v="4"/>
    <d v="2011-01-22T00:46:49"/>
    <d v="2011-02-06T00:46:49"/>
    <x v="11"/>
  </r>
  <r>
    <x v="0"/>
    <x v="0"/>
    <s v="USD"/>
    <n v="1340904416"/>
    <n v="1339694816"/>
    <b v="0"/>
    <n v="7"/>
    <b v="1"/>
    <s v="music/rock"/>
    <n v="1.0125"/>
    <n v="115.71"/>
    <x v="4"/>
    <d v="2012-06-14T17:26:56"/>
    <d v="2012-06-28T17:26:56"/>
    <x v="11"/>
  </r>
  <r>
    <x v="0"/>
    <x v="0"/>
    <s v="USD"/>
    <n v="1371785496"/>
    <n v="1369193496"/>
    <b v="1"/>
    <n v="211"/>
    <b v="1"/>
    <s v="music/indie rock"/>
    <n v="1.3360000000000001"/>
    <n v="31.66"/>
    <x v="4"/>
    <d v="2013-05-22T03:31:36"/>
    <d v="2013-06-21T03:31:36"/>
    <x v="14"/>
  </r>
  <r>
    <x v="0"/>
    <x v="0"/>
    <s v="USD"/>
    <n v="1388473200"/>
    <n v="1385585434"/>
    <b v="1"/>
    <n v="85"/>
    <b v="1"/>
    <s v="music/indie rock"/>
    <n v="1.7064999999999999"/>
    <n v="46.18"/>
    <x v="4"/>
    <d v="2013-11-27T20:50:34"/>
    <d v="2013-12-31T07:00:00"/>
    <x v="14"/>
  </r>
  <r>
    <x v="0"/>
    <x v="0"/>
    <s v="USD"/>
    <n v="1323747596"/>
    <n v="1320287996"/>
    <b v="1"/>
    <n v="103"/>
    <b v="1"/>
    <s v="music/indie rock"/>
    <n v="1.0935999999999999"/>
    <n v="68.48"/>
    <x v="4"/>
    <d v="2011-11-03T02:39:56"/>
    <d v="2011-12-13T03:39:56"/>
    <x v="14"/>
  </r>
  <r>
    <x v="0"/>
    <x v="0"/>
    <s v="USD"/>
    <n v="1293857940"/>
    <n v="1290281691"/>
    <b v="1"/>
    <n v="113"/>
    <b v="1"/>
    <s v="music/indie rock"/>
    <n v="1.0069999999999999"/>
    <n v="53.47"/>
    <x v="4"/>
    <d v="2010-11-20T19:34:51"/>
    <d v="2011-01-01T04:59:00"/>
    <x v="14"/>
  </r>
  <r>
    <x v="0"/>
    <x v="0"/>
    <s v="USD"/>
    <n v="1407520800"/>
    <n v="1405356072"/>
    <b v="1"/>
    <n v="167"/>
    <b v="1"/>
    <s v="music/indie rock"/>
    <n v="1.0123"/>
    <n v="109.11"/>
    <x v="4"/>
    <d v="2014-07-14T16:41:12"/>
    <d v="2014-08-08T18:00:00"/>
    <x v="14"/>
  </r>
  <r>
    <x v="0"/>
    <x v="0"/>
    <s v="USD"/>
    <n v="1331352129"/>
    <n v="1328760129"/>
    <b v="1"/>
    <n v="73"/>
    <b v="1"/>
    <s v="music/indie rock"/>
    <n v="1.0676000000000001"/>
    <n v="51.19"/>
    <x v="4"/>
    <d v="2012-02-09T04:02:09"/>
    <d v="2012-03-10T04:02:09"/>
    <x v="14"/>
  </r>
  <r>
    <x v="0"/>
    <x v="0"/>
    <s v="USD"/>
    <n v="1336245328"/>
    <n v="1333653333"/>
    <b v="1"/>
    <n v="75"/>
    <b v="1"/>
    <s v="music/indie rock"/>
    <n v="1.0666"/>
    <n v="27.94"/>
    <x v="4"/>
    <d v="2012-04-05T19:15:33"/>
    <d v="2012-05-05T19:15:28"/>
    <x v="14"/>
  </r>
  <r>
    <x v="0"/>
    <x v="0"/>
    <s v="USD"/>
    <n v="1409274000"/>
    <n v="1406847996"/>
    <b v="1"/>
    <n v="614"/>
    <b v="1"/>
    <s v="music/indie rock"/>
    <n v="1.0130999999999999"/>
    <n v="82.5"/>
    <x v="4"/>
    <d v="2014-07-31T23:06:36"/>
    <d v="2014-08-29T01:00:00"/>
    <x v="14"/>
  </r>
  <r>
    <x v="0"/>
    <x v="0"/>
    <s v="USD"/>
    <n v="1362872537"/>
    <n v="1359848537"/>
    <b v="1"/>
    <n v="107"/>
    <b v="1"/>
    <s v="music/indie rock"/>
    <n v="1.0667"/>
    <n v="59.82"/>
    <x v="4"/>
    <d v="2013-02-02T23:42:17"/>
    <d v="2013-03-09T23:42:17"/>
    <x v="14"/>
  </r>
  <r>
    <x v="0"/>
    <x v="0"/>
    <s v="USD"/>
    <n v="1363889015"/>
    <n v="1361300615"/>
    <b v="1"/>
    <n v="1224"/>
    <b v="1"/>
    <s v="music/indie rock"/>
    <n v="4.2884000000000002"/>
    <n v="64.819999999999993"/>
    <x v="4"/>
    <d v="2013-02-19T19:03:35"/>
    <d v="2013-03-21T18:03:35"/>
    <x v="14"/>
  </r>
  <r>
    <x v="0"/>
    <x v="0"/>
    <s v="USD"/>
    <n v="1399421189"/>
    <n v="1396829189"/>
    <b v="1"/>
    <n v="104"/>
    <b v="1"/>
    <s v="music/indie rock"/>
    <n v="1.0410999999999999"/>
    <n v="90.1"/>
    <x v="4"/>
    <d v="2014-04-07T00:06:29"/>
    <d v="2014-05-07T00:06:29"/>
    <x v="14"/>
  </r>
  <r>
    <x v="0"/>
    <x v="0"/>
    <s v="USD"/>
    <n v="1397862000"/>
    <n v="1395155478"/>
    <b v="1"/>
    <n v="79"/>
    <b v="1"/>
    <s v="music/indie rock"/>
    <n v="1.0787"/>
    <n v="40.96"/>
    <x v="4"/>
    <d v="2014-03-18T15:11:18"/>
    <d v="2014-04-18T23:00:00"/>
    <x v="14"/>
  </r>
  <r>
    <x v="0"/>
    <x v="0"/>
    <s v="USD"/>
    <n v="1336086026"/>
    <n v="1333494026"/>
    <b v="1"/>
    <n v="157"/>
    <b v="1"/>
    <s v="music/indie rock"/>
    <n v="1.7584"/>
    <n v="56"/>
    <x v="4"/>
    <d v="2012-04-03T23:00:26"/>
    <d v="2012-05-03T23:00:26"/>
    <x v="14"/>
  </r>
  <r>
    <x v="0"/>
    <x v="0"/>
    <s v="USD"/>
    <n v="1339074857"/>
    <n v="1336482857"/>
    <b v="1"/>
    <n v="50"/>
    <b v="1"/>
    <s v="music/indie rock"/>
    <n v="1.5697000000000001"/>
    <n v="37.67"/>
    <x v="4"/>
    <d v="2012-05-08T13:14:17"/>
    <d v="2012-06-07T13:14:17"/>
    <x v="14"/>
  </r>
  <r>
    <x v="0"/>
    <x v="0"/>
    <s v="USD"/>
    <n v="1336238743"/>
    <n v="1333646743"/>
    <b v="1"/>
    <n v="64"/>
    <b v="1"/>
    <s v="music/indie rock"/>
    <n v="1.026"/>
    <n v="40.08"/>
    <x v="4"/>
    <d v="2012-04-05T17:25:43"/>
    <d v="2012-05-05T17:25:43"/>
    <x v="14"/>
  </r>
  <r>
    <x v="0"/>
    <x v="0"/>
    <s v="USD"/>
    <n v="1260383040"/>
    <n v="1253726650"/>
    <b v="1"/>
    <n v="200"/>
    <b v="1"/>
    <s v="music/indie rock"/>
    <n v="1.0404"/>
    <n v="78.03"/>
    <x v="4"/>
    <d v="2009-09-23T17:24:10"/>
    <d v="2009-12-09T18:24:00"/>
    <x v="14"/>
  </r>
  <r>
    <x v="0"/>
    <x v="0"/>
    <s v="USD"/>
    <n v="1266210000"/>
    <n v="1263474049"/>
    <b v="1"/>
    <n v="22"/>
    <b v="1"/>
    <s v="music/indie rock"/>
    <n v="1.04"/>
    <n v="18.91"/>
    <x v="4"/>
    <d v="2010-01-14T13:00:49"/>
    <d v="2010-02-15T05:00:00"/>
    <x v="14"/>
  </r>
  <r>
    <x v="0"/>
    <x v="0"/>
    <s v="USD"/>
    <n v="1253937540"/>
    <n v="1251214014"/>
    <b v="1"/>
    <n v="163"/>
    <b v="1"/>
    <s v="music/indie rock"/>
    <n v="1.2105999999999999"/>
    <n v="37.130000000000003"/>
    <x v="4"/>
    <d v="2009-08-25T15:26:54"/>
    <d v="2009-09-26T03:59:00"/>
    <x v="14"/>
  </r>
  <r>
    <x v="0"/>
    <x v="0"/>
    <s v="USD"/>
    <n v="1387072685"/>
    <n v="1384480685"/>
    <b v="1"/>
    <n v="77"/>
    <b v="1"/>
    <s v="music/indie rock"/>
    <n v="1.077"/>
    <n v="41.96"/>
    <x v="4"/>
    <d v="2013-11-15T01:58:05"/>
    <d v="2013-12-15T01:58:05"/>
    <x v="14"/>
  </r>
  <r>
    <x v="0"/>
    <x v="0"/>
    <s v="USD"/>
    <n v="1396463800"/>
    <n v="1393443400"/>
    <b v="1"/>
    <n v="89"/>
    <b v="1"/>
    <s v="music/indie rock"/>
    <n v="1.0866"/>
    <n v="61.04"/>
    <x v="4"/>
    <d v="2014-02-26T19:36:40"/>
    <d v="2014-04-02T18:36:40"/>
    <x v="14"/>
  </r>
  <r>
    <x v="3"/>
    <x v="15"/>
    <s v="EUR"/>
    <n v="1491282901"/>
    <n v="1488694501"/>
    <b v="0"/>
    <n v="64"/>
    <b v="0"/>
    <s v="food/small batch"/>
    <n v="0.39119999999999999"/>
    <n v="64.53"/>
    <x v="7"/>
    <d v="2017-03-05T06:15:01"/>
    <d v="2017-04-04T05:15:01"/>
    <x v="33"/>
  </r>
  <r>
    <x v="3"/>
    <x v="0"/>
    <s v="USD"/>
    <n v="1491769769"/>
    <n v="1489181369"/>
    <b v="0"/>
    <n v="4"/>
    <b v="0"/>
    <s v="food/small batch"/>
    <n v="3.15E-2"/>
    <n v="21.25"/>
    <x v="7"/>
    <d v="2017-03-10T21:29:29"/>
    <d v="2017-04-09T20:29:29"/>
    <x v="33"/>
  </r>
  <r>
    <x v="3"/>
    <x v="0"/>
    <s v="USD"/>
    <n v="1490033247"/>
    <n v="1489428447"/>
    <b v="0"/>
    <n v="4"/>
    <b v="0"/>
    <s v="food/small batch"/>
    <n v="0.48"/>
    <n v="30"/>
    <x v="7"/>
    <d v="2017-03-13T18:07:27"/>
    <d v="2017-03-20T18:07:27"/>
    <x v="33"/>
  </r>
  <r>
    <x v="3"/>
    <x v="1"/>
    <s v="GBP"/>
    <n v="1490559285"/>
    <n v="1487970885"/>
    <b v="0"/>
    <n v="61"/>
    <b v="0"/>
    <s v="food/small batch"/>
    <n v="0.20730000000000001"/>
    <n v="25.49"/>
    <x v="7"/>
    <d v="2017-02-24T21:14:45"/>
    <d v="2017-03-26T20:14:45"/>
    <x v="33"/>
  </r>
  <r>
    <x v="3"/>
    <x v="0"/>
    <s v="USD"/>
    <n v="1490830331"/>
    <n v="1488241931"/>
    <b v="0"/>
    <n v="7"/>
    <b v="0"/>
    <s v="food/small batch"/>
    <n v="0.08"/>
    <n v="11.43"/>
    <x v="7"/>
    <d v="2017-02-28T00:32:11"/>
    <d v="2017-03-29T23:32:11"/>
    <x v="33"/>
  </r>
  <r>
    <x v="3"/>
    <x v="0"/>
    <s v="USD"/>
    <n v="1493571600"/>
    <n v="1489106948"/>
    <b v="0"/>
    <n v="1"/>
    <b v="0"/>
    <s v="food/small batch"/>
    <n v="7.1999999999999998E-3"/>
    <n v="108"/>
    <x v="7"/>
    <d v="2017-03-10T00:49:08"/>
    <d v="2017-04-30T17:00:00"/>
    <x v="33"/>
  </r>
  <r>
    <x v="0"/>
    <x v="0"/>
    <s v="USD"/>
    <n v="1409090440"/>
    <n v="1406066440"/>
    <b v="1"/>
    <n v="3355"/>
    <b v="1"/>
    <s v="food/small batch"/>
    <n v="5.2609000000000004"/>
    <n v="54.88"/>
    <x v="7"/>
    <d v="2014-07-22T22:00:40"/>
    <d v="2014-08-26T22:00:40"/>
    <x v="33"/>
  </r>
  <r>
    <x v="0"/>
    <x v="0"/>
    <s v="USD"/>
    <n v="1434307537"/>
    <n v="1431715537"/>
    <b v="1"/>
    <n v="537"/>
    <b v="1"/>
    <s v="food/small batch"/>
    <n v="2.5445000000000002"/>
    <n v="47.38"/>
    <x v="7"/>
    <d v="2015-05-15T18:45:37"/>
    <d v="2015-06-14T18:45:37"/>
    <x v="33"/>
  </r>
  <r>
    <x v="0"/>
    <x v="0"/>
    <s v="USD"/>
    <n v="1405609146"/>
    <n v="1403017146"/>
    <b v="1"/>
    <n v="125"/>
    <b v="1"/>
    <s v="food/small batch"/>
    <n v="1.0591999999999999"/>
    <n v="211.84"/>
    <x v="7"/>
    <d v="2014-06-17T14:59:06"/>
    <d v="2014-07-17T14:59:06"/>
    <x v="33"/>
  </r>
  <r>
    <x v="0"/>
    <x v="0"/>
    <s v="USD"/>
    <n v="1451001600"/>
    <n v="1448400943"/>
    <b v="1"/>
    <n v="163"/>
    <b v="1"/>
    <s v="food/small batch"/>
    <n v="1.0242"/>
    <n v="219.93"/>
    <x v="7"/>
    <d v="2015-11-24T21:35:43"/>
    <d v="2015-12-25T00:00:00"/>
    <x v="33"/>
  </r>
  <r>
    <x v="0"/>
    <x v="0"/>
    <s v="USD"/>
    <n v="1408320490"/>
    <n v="1405728490"/>
    <b v="1"/>
    <n v="283"/>
    <b v="1"/>
    <s v="food/small batch"/>
    <n v="1.4431"/>
    <n v="40.799999999999997"/>
    <x v="7"/>
    <d v="2014-07-19T00:08:10"/>
    <d v="2014-08-18T00:08:10"/>
    <x v="33"/>
  </r>
  <r>
    <x v="0"/>
    <x v="0"/>
    <s v="USD"/>
    <n v="1423235071"/>
    <n v="1420643071"/>
    <b v="1"/>
    <n v="352"/>
    <b v="1"/>
    <s v="food/small batch"/>
    <n v="1.0630999999999999"/>
    <n v="75.5"/>
    <x v="7"/>
    <d v="2015-01-07T15:04:31"/>
    <d v="2015-02-06T15:04:31"/>
    <x v="33"/>
  </r>
  <r>
    <x v="0"/>
    <x v="0"/>
    <s v="USD"/>
    <n v="1401385800"/>
    <n v="1399563390"/>
    <b v="1"/>
    <n v="94"/>
    <b v="1"/>
    <s v="food/small batch"/>
    <n v="2.1217000000000001"/>
    <n v="13.54"/>
    <x v="7"/>
    <d v="2014-05-08T15:36:30"/>
    <d v="2014-05-29T17:50:00"/>
    <x v="33"/>
  </r>
  <r>
    <x v="0"/>
    <x v="0"/>
    <s v="USD"/>
    <n v="1415208840"/>
    <n v="1412611498"/>
    <b v="1"/>
    <n v="67"/>
    <b v="1"/>
    <s v="food/small batch"/>
    <n v="1.0195000000000001"/>
    <n v="60.87"/>
    <x v="7"/>
    <d v="2014-10-06T16:04:58"/>
    <d v="2014-11-05T17:34:00"/>
    <x v="33"/>
  </r>
  <r>
    <x v="0"/>
    <x v="0"/>
    <s v="USD"/>
    <n v="1402494243"/>
    <n v="1399902243"/>
    <b v="1"/>
    <n v="221"/>
    <b v="1"/>
    <s v="food/small batch"/>
    <n v="1.0226999999999999"/>
    <n v="115.69"/>
    <x v="7"/>
    <d v="2014-05-12T13:44:03"/>
    <d v="2014-06-11T13:44:03"/>
    <x v="33"/>
  </r>
  <r>
    <x v="0"/>
    <x v="0"/>
    <s v="USD"/>
    <n v="1394316695"/>
    <n v="1390860695"/>
    <b v="1"/>
    <n v="2165"/>
    <b v="1"/>
    <s v="food/small batch"/>
    <n v="5.2073"/>
    <n v="48.1"/>
    <x v="7"/>
    <d v="2014-01-27T22:11:35"/>
    <d v="2014-03-08T22:11:35"/>
    <x v="33"/>
  </r>
  <r>
    <x v="0"/>
    <x v="0"/>
    <s v="USD"/>
    <n v="1403796143"/>
    <n v="1401204143"/>
    <b v="1"/>
    <n v="179"/>
    <b v="1"/>
    <s v="food/small batch"/>
    <n v="1.1066"/>
    <n v="74.180000000000007"/>
    <x v="7"/>
    <d v="2014-05-27T15:22:23"/>
    <d v="2014-06-26T15:22:23"/>
    <x v="33"/>
  </r>
  <r>
    <x v="0"/>
    <x v="0"/>
    <s v="USD"/>
    <n v="1404077484"/>
    <n v="1401485484"/>
    <b v="1"/>
    <n v="123"/>
    <b v="1"/>
    <s v="food/small batch"/>
    <n v="1.0114000000000001"/>
    <n v="123.35"/>
    <x v="7"/>
    <d v="2014-05-30T21:31:24"/>
    <d v="2014-06-29T21:31:24"/>
    <x v="33"/>
  </r>
  <r>
    <x v="0"/>
    <x v="0"/>
    <s v="USD"/>
    <n v="1482134340"/>
    <n v="1479496309"/>
    <b v="1"/>
    <n v="1104"/>
    <b v="1"/>
    <s v="food/small batch"/>
    <n v="2.9420999999999999"/>
    <n v="66.62"/>
    <x v="7"/>
    <d v="2016-11-18T19:11:49"/>
    <d v="2016-12-19T07:59:00"/>
    <x v="33"/>
  </r>
  <r>
    <x v="0"/>
    <x v="0"/>
    <s v="USD"/>
    <n v="1477841138"/>
    <n v="1475249138"/>
    <b v="1"/>
    <n v="403"/>
    <b v="1"/>
    <s v="food/small batch"/>
    <n v="1.0578000000000001"/>
    <n v="104.99"/>
    <x v="7"/>
    <d v="2016-09-30T15:25:38"/>
    <d v="2016-10-30T15:25:38"/>
    <x v="33"/>
  </r>
  <r>
    <x v="1"/>
    <x v="0"/>
    <s v="USD"/>
    <n v="1436729504"/>
    <n v="1434137504"/>
    <b v="0"/>
    <n v="0"/>
    <b v="0"/>
    <s v="technology/web"/>
    <n v="0"/>
    <n v="0"/>
    <x v="2"/>
    <d v="2015-06-12T19:31:44"/>
    <d v="2015-07-12T19:31:44"/>
    <x v="7"/>
  </r>
  <r>
    <x v="1"/>
    <x v="0"/>
    <s v="USD"/>
    <n v="1412571600"/>
    <n v="1410799870"/>
    <b v="0"/>
    <n v="0"/>
    <b v="0"/>
    <s v="technology/web"/>
    <n v="0"/>
    <n v="0"/>
    <x v="2"/>
    <d v="2014-09-15T16:51:10"/>
    <d v="2014-10-06T05:00:00"/>
    <x v="7"/>
  </r>
  <r>
    <x v="1"/>
    <x v="0"/>
    <s v="USD"/>
    <n v="1452282420"/>
    <n v="1447962505"/>
    <b v="0"/>
    <n v="1"/>
    <b v="0"/>
    <s v="technology/web"/>
    <n v="0.03"/>
    <n v="300"/>
    <x v="2"/>
    <d v="2015-11-19T19:48:25"/>
    <d v="2016-01-08T19:47:00"/>
    <x v="7"/>
  </r>
  <r>
    <x v="1"/>
    <x v="5"/>
    <s v="CAD"/>
    <n v="1466789269"/>
    <n v="1464197269"/>
    <b v="0"/>
    <n v="1"/>
    <b v="0"/>
    <s v="technology/web"/>
    <n v="1E-3"/>
    <n v="1"/>
    <x v="2"/>
    <d v="2016-05-25T17:27:49"/>
    <d v="2016-06-24T17:27:49"/>
    <x v="7"/>
  </r>
  <r>
    <x v="1"/>
    <x v="0"/>
    <s v="USD"/>
    <n v="1427845140"/>
    <n v="1424822556"/>
    <b v="0"/>
    <n v="0"/>
    <b v="0"/>
    <s v="technology/web"/>
    <n v="0"/>
    <n v="0"/>
    <x v="2"/>
    <d v="2015-02-25T00:02:36"/>
    <d v="2015-03-31T23:39:00"/>
    <x v="7"/>
  </r>
  <r>
    <x v="1"/>
    <x v="0"/>
    <s v="USD"/>
    <n v="1476731431"/>
    <n v="1472843431"/>
    <b v="0"/>
    <n v="3"/>
    <b v="0"/>
    <s v="technology/web"/>
    <n v="6.9999999999999999E-4"/>
    <n v="13"/>
    <x v="2"/>
    <d v="2016-09-02T19:10:31"/>
    <d v="2016-10-17T19:10:31"/>
    <x v="7"/>
  </r>
  <r>
    <x v="1"/>
    <x v="0"/>
    <s v="USD"/>
    <n v="1472135676"/>
    <n v="1469543676"/>
    <b v="0"/>
    <n v="1"/>
    <b v="0"/>
    <s v="technology/web"/>
    <n v="1.4999999999999999E-2"/>
    <n v="15"/>
    <x v="2"/>
    <d v="2016-07-26T14:34:36"/>
    <d v="2016-08-25T14:34:36"/>
    <x v="7"/>
  </r>
  <r>
    <x v="1"/>
    <x v="0"/>
    <s v="USD"/>
    <n v="1456006938"/>
    <n v="1450822938"/>
    <b v="0"/>
    <n v="5"/>
    <b v="0"/>
    <s v="technology/web"/>
    <n v="3.8999999999999998E-3"/>
    <n v="54"/>
    <x v="2"/>
    <d v="2015-12-22T22:22:18"/>
    <d v="2016-02-20T22:22:18"/>
    <x v="7"/>
  </r>
  <r>
    <x v="1"/>
    <x v="11"/>
    <s v="SEK"/>
    <n v="1439318228"/>
    <n v="1436812628"/>
    <b v="0"/>
    <n v="0"/>
    <b v="0"/>
    <s v="technology/web"/>
    <n v="0"/>
    <n v="0"/>
    <x v="2"/>
    <d v="2015-07-13T18:37:08"/>
    <d v="2015-08-11T18:37:08"/>
    <x v="7"/>
  </r>
  <r>
    <x v="1"/>
    <x v="17"/>
    <s v="EUR"/>
    <n v="1483474370"/>
    <n v="1480882370"/>
    <b v="0"/>
    <n v="0"/>
    <b v="0"/>
    <s v="technology/web"/>
    <n v="0"/>
    <n v="0"/>
    <x v="2"/>
    <d v="2016-12-04T20:12:50"/>
    <d v="2017-01-03T20:12:50"/>
    <x v="7"/>
  </r>
  <r>
    <x v="1"/>
    <x v="4"/>
    <s v="NZD"/>
    <n v="1430360739"/>
    <n v="1427768739"/>
    <b v="0"/>
    <n v="7"/>
    <b v="0"/>
    <s v="technology/web"/>
    <n v="5.7000000000000002E-3"/>
    <n v="15.43"/>
    <x v="2"/>
    <d v="2015-03-31T02:25:39"/>
    <d v="2015-04-30T02:25:39"/>
    <x v="7"/>
  </r>
  <r>
    <x v="1"/>
    <x v="0"/>
    <s v="USD"/>
    <n v="1433603552"/>
    <n v="1428419552"/>
    <b v="0"/>
    <n v="0"/>
    <b v="0"/>
    <s v="technology/web"/>
    <n v="0"/>
    <n v="0"/>
    <x v="2"/>
    <d v="2015-04-07T15:12:32"/>
    <d v="2015-06-06T15:12:32"/>
    <x v="7"/>
  </r>
  <r>
    <x v="1"/>
    <x v="0"/>
    <s v="USD"/>
    <n v="1429632822"/>
    <n v="1428596022"/>
    <b v="0"/>
    <n v="0"/>
    <b v="0"/>
    <s v="technology/web"/>
    <n v="0"/>
    <n v="0"/>
    <x v="2"/>
    <d v="2015-04-09T16:13:42"/>
    <d v="2015-04-21T16:13:42"/>
    <x v="7"/>
  </r>
  <r>
    <x v="1"/>
    <x v="0"/>
    <s v="USD"/>
    <n v="1420910460"/>
    <n v="1415726460"/>
    <b v="0"/>
    <n v="1"/>
    <b v="0"/>
    <s v="technology/web"/>
    <n v="6.9999999999999999E-4"/>
    <n v="25"/>
    <x v="2"/>
    <d v="2014-11-11T17:21:00"/>
    <d v="2015-01-10T17:21:00"/>
    <x v="7"/>
  </r>
  <r>
    <x v="1"/>
    <x v="2"/>
    <s v="AUD"/>
    <n v="1430604136"/>
    <n v="1428012136"/>
    <b v="0"/>
    <n v="2"/>
    <b v="0"/>
    <s v="technology/web"/>
    <n v="6.8999999999999999E-3"/>
    <n v="27.5"/>
    <x v="2"/>
    <d v="2015-04-02T22:02:16"/>
    <d v="2015-05-02T22:02:16"/>
    <x v="7"/>
  </r>
  <r>
    <x v="1"/>
    <x v="9"/>
    <s v="EUR"/>
    <n v="1433530104"/>
    <n v="1430938104"/>
    <b v="0"/>
    <n v="0"/>
    <b v="0"/>
    <s v="technology/web"/>
    <n v="0"/>
    <n v="0"/>
    <x v="2"/>
    <d v="2015-05-06T18:48:24"/>
    <d v="2015-06-05T18:48:24"/>
    <x v="7"/>
  </r>
  <r>
    <x v="1"/>
    <x v="1"/>
    <s v="GBP"/>
    <n v="1445093578"/>
    <n v="1442501578"/>
    <b v="0"/>
    <n v="0"/>
    <b v="0"/>
    <s v="technology/web"/>
    <n v="0"/>
    <n v="0"/>
    <x v="2"/>
    <d v="2015-09-17T14:52:58"/>
    <d v="2015-10-17T14:52:58"/>
    <x v="7"/>
  </r>
  <r>
    <x v="1"/>
    <x v="1"/>
    <s v="GBP"/>
    <n v="1422664740"/>
    <n v="1417818036"/>
    <b v="0"/>
    <n v="0"/>
    <b v="0"/>
    <s v="technology/web"/>
    <n v="0"/>
    <n v="0"/>
    <x v="2"/>
    <d v="2014-12-05T22:20:36"/>
    <d v="2015-01-31T00:39:00"/>
    <x v="7"/>
  </r>
  <r>
    <x v="1"/>
    <x v="0"/>
    <s v="USD"/>
    <n v="1438616124"/>
    <n v="1433432124"/>
    <b v="0"/>
    <n v="3"/>
    <b v="0"/>
    <s v="technology/web"/>
    <n v="0.14680000000000001"/>
    <n v="367"/>
    <x v="2"/>
    <d v="2015-06-04T15:35:24"/>
    <d v="2015-08-03T15:35:24"/>
    <x v="7"/>
  </r>
  <r>
    <x v="1"/>
    <x v="5"/>
    <s v="CAD"/>
    <n v="1454864280"/>
    <n v="1452272280"/>
    <b v="0"/>
    <n v="1"/>
    <b v="0"/>
    <s v="technology/web"/>
    <n v="4.0000000000000002E-4"/>
    <n v="2"/>
    <x v="2"/>
    <d v="2016-01-08T16:58:00"/>
    <d v="2016-02-07T16:58:00"/>
    <x v="7"/>
  </r>
  <r>
    <x v="1"/>
    <x v="5"/>
    <s v="CAD"/>
    <n v="1462053600"/>
    <n v="1459975008"/>
    <b v="0"/>
    <n v="0"/>
    <b v="0"/>
    <s v="technology/web"/>
    <n v="0"/>
    <n v="0"/>
    <x v="2"/>
    <d v="2016-04-06T20:36:48"/>
    <d v="2016-04-30T22:00:00"/>
    <x v="7"/>
  </r>
  <r>
    <x v="1"/>
    <x v="0"/>
    <s v="USD"/>
    <n v="1418315470"/>
    <n v="1415723470"/>
    <b v="0"/>
    <n v="2"/>
    <b v="0"/>
    <s v="technology/web"/>
    <n v="0.28570000000000001"/>
    <n v="60"/>
    <x v="2"/>
    <d v="2014-11-11T16:31:10"/>
    <d v="2014-12-11T16:31:10"/>
    <x v="7"/>
  </r>
  <r>
    <x v="1"/>
    <x v="0"/>
    <s v="USD"/>
    <n v="1451348200"/>
    <n v="1447460200"/>
    <b v="0"/>
    <n v="0"/>
    <b v="0"/>
    <s v="technology/web"/>
    <n v="0"/>
    <n v="0"/>
    <x v="2"/>
    <d v="2015-11-14T00:16:40"/>
    <d v="2015-12-29T00:16:40"/>
    <x v="7"/>
  </r>
  <r>
    <x v="1"/>
    <x v="0"/>
    <s v="USD"/>
    <n v="1445898356"/>
    <n v="1441146356"/>
    <b v="0"/>
    <n v="0"/>
    <b v="0"/>
    <s v="technology/web"/>
    <n v="0"/>
    <n v="0"/>
    <x v="2"/>
    <d v="2015-09-01T22:25:56"/>
    <d v="2015-10-26T22:25:56"/>
    <x v="7"/>
  </r>
  <r>
    <x v="1"/>
    <x v="13"/>
    <s v="EUR"/>
    <n v="1453071600"/>
    <n v="1449596425"/>
    <b v="0"/>
    <n v="0"/>
    <b v="0"/>
    <s v="technology/web"/>
    <n v="0"/>
    <n v="0"/>
    <x v="2"/>
    <d v="2015-12-08T17:40:25"/>
    <d v="2016-01-17T23:00:00"/>
    <x v="7"/>
  </r>
  <r>
    <x v="1"/>
    <x v="1"/>
    <s v="GBP"/>
    <n v="1445431533"/>
    <n v="1442839533"/>
    <b v="0"/>
    <n v="27"/>
    <b v="0"/>
    <s v="technology/web"/>
    <n v="0.1052"/>
    <n v="97.41"/>
    <x v="2"/>
    <d v="2015-09-21T12:45:33"/>
    <d v="2015-10-21T12:45:33"/>
    <x v="7"/>
  </r>
  <r>
    <x v="1"/>
    <x v="0"/>
    <s v="USD"/>
    <n v="1461622616"/>
    <n v="1456442216"/>
    <b v="0"/>
    <n v="14"/>
    <b v="0"/>
    <s v="technology/web"/>
    <n v="1.34E-2"/>
    <n v="47.86"/>
    <x v="2"/>
    <d v="2016-02-25T23:16:56"/>
    <d v="2016-04-25T22:16:56"/>
    <x v="7"/>
  </r>
  <r>
    <x v="1"/>
    <x v="0"/>
    <s v="USD"/>
    <n v="1429028365"/>
    <n v="1425143965"/>
    <b v="0"/>
    <n v="2"/>
    <b v="0"/>
    <s v="technology/web"/>
    <n v="2.5000000000000001E-3"/>
    <n v="50"/>
    <x v="2"/>
    <d v="2015-02-28T17:19:25"/>
    <d v="2015-04-14T16:19:25"/>
    <x v="7"/>
  </r>
  <r>
    <x v="1"/>
    <x v="0"/>
    <s v="USD"/>
    <n v="1455132611"/>
    <n v="1452540611"/>
    <b v="0"/>
    <n v="0"/>
    <b v="0"/>
    <s v="technology/web"/>
    <n v="0"/>
    <n v="0"/>
    <x v="2"/>
    <d v="2016-01-11T19:30:11"/>
    <d v="2016-02-10T19:30:11"/>
    <x v="7"/>
  </r>
  <r>
    <x v="1"/>
    <x v="0"/>
    <s v="USD"/>
    <n v="1418877141"/>
    <n v="1416285141"/>
    <b v="0"/>
    <n v="4"/>
    <b v="0"/>
    <s v="technology/web"/>
    <n v="3.3E-3"/>
    <n v="20.5"/>
    <x v="2"/>
    <d v="2014-11-18T04:32:21"/>
    <d v="2014-12-18T04:32:21"/>
    <x v="7"/>
  </r>
  <r>
    <x v="1"/>
    <x v="0"/>
    <s v="USD"/>
    <n v="1435257596"/>
    <n v="1432665596"/>
    <b v="0"/>
    <n v="0"/>
    <b v="0"/>
    <s v="technology/web"/>
    <n v="0"/>
    <n v="0"/>
    <x v="2"/>
    <d v="2015-05-26T18:39:56"/>
    <d v="2015-06-25T18:39:56"/>
    <x v="7"/>
  </r>
  <r>
    <x v="1"/>
    <x v="2"/>
    <s v="AUD"/>
    <n v="1429839571"/>
    <n v="1427247571"/>
    <b v="0"/>
    <n v="6"/>
    <b v="0"/>
    <s v="technology/web"/>
    <n v="3.27E-2"/>
    <n v="30"/>
    <x v="2"/>
    <d v="2015-03-25T01:39:31"/>
    <d v="2015-04-24T01:39:31"/>
    <x v="7"/>
  </r>
  <r>
    <x v="1"/>
    <x v="11"/>
    <s v="SEK"/>
    <n v="1440863624"/>
    <n v="1438271624"/>
    <b v="0"/>
    <n v="1"/>
    <b v="0"/>
    <s v="technology/web"/>
    <n v="1E-4"/>
    <n v="50"/>
    <x v="2"/>
    <d v="2015-07-30T15:53:44"/>
    <d v="2015-08-29T15:53:44"/>
    <x v="7"/>
  </r>
  <r>
    <x v="1"/>
    <x v="0"/>
    <s v="USD"/>
    <n v="1423772060"/>
    <n v="1421180060"/>
    <b v="0"/>
    <n v="1"/>
    <b v="0"/>
    <s v="technology/web"/>
    <n v="5.0000000000000001E-4"/>
    <n v="10"/>
    <x v="2"/>
    <d v="2015-01-13T20:14:20"/>
    <d v="2015-02-12T20:14:20"/>
    <x v="7"/>
  </r>
  <r>
    <x v="1"/>
    <x v="0"/>
    <s v="USD"/>
    <n v="1473451437"/>
    <n v="1470859437"/>
    <b v="0"/>
    <n v="0"/>
    <b v="0"/>
    <s v="technology/web"/>
    <n v="0"/>
    <n v="0"/>
    <x v="2"/>
    <d v="2016-08-10T20:03:57"/>
    <d v="2016-09-09T20:03:57"/>
    <x v="7"/>
  </r>
  <r>
    <x v="1"/>
    <x v="0"/>
    <s v="USD"/>
    <n v="1449785566"/>
    <n v="1447193566"/>
    <b v="0"/>
    <n v="4"/>
    <b v="0"/>
    <s v="technology/web"/>
    <n v="0.10879999999999999"/>
    <n v="81.58"/>
    <x v="2"/>
    <d v="2015-11-10T22:12:46"/>
    <d v="2015-12-10T22:12:46"/>
    <x v="7"/>
  </r>
  <r>
    <x v="1"/>
    <x v="5"/>
    <s v="CAD"/>
    <n v="1480110783"/>
    <n v="1477515183"/>
    <b v="0"/>
    <n v="0"/>
    <b v="0"/>
    <s v="technology/web"/>
    <n v="0"/>
    <n v="0"/>
    <x v="2"/>
    <d v="2016-10-26T20:53:03"/>
    <d v="2016-11-25T21:53:03"/>
    <x v="7"/>
  </r>
  <r>
    <x v="1"/>
    <x v="0"/>
    <s v="USD"/>
    <n v="1440548330"/>
    <n v="1438042730"/>
    <b v="0"/>
    <n v="0"/>
    <b v="0"/>
    <s v="technology/web"/>
    <n v="0"/>
    <n v="0"/>
    <x v="2"/>
    <d v="2015-07-28T00:18:50"/>
    <d v="2015-08-26T00:18:50"/>
    <x v="7"/>
  </r>
  <r>
    <x v="1"/>
    <x v="0"/>
    <s v="USD"/>
    <n v="1444004616"/>
    <n v="1440116616"/>
    <b v="0"/>
    <n v="0"/>
    <b v="0"/>
    <s v="technology/web"/>
    <n v="0"/>
    <n v="0"/>
    <x v="2"/>
    <d v="2015-08-21T00:23:36"/>
    <d v="2015-10-05T00:23:36"/>
    <x v="7"/>
  </r>
  <r>
    <x v="1"/>
    <x v="0"/>
    <s v="USD"/>
    <n v="1443726142"/>
    <n v="1441134142"/>
    <b v="0"/>
    <n v="3"/>
    <b v="0"/>
    <s v="technology/web"/>
    <n v="3.7000000000000002E-3"/>
    <n v="18.329999999999998"/>
    <x v="2"/>
    <d v="2015-09-01T19:02:22"/>
    <d v="2015-10-01T19:02:22"/>
    <x v="7"/>
  </r>
  <r>
    <x v="1"/>
    <x v="0"/>
    <s v="USD"/>
    <n v="1428704848"/>
    <n v="1426112848"/>
    <b v="0"/>
    <n v="7"/>
    <b v="0"/>
    <s v="technology/web"/>
    <n v="1.8200000000000001E-2"/>
    <n v="224.43"/>
    <x v="2"/>
    <d v="2015-03-11T22:27:28"/>
    <d v="2015-04-10T22:27:28"/>
    <x v="7"/>
  </r>
  <r>
    <x v="1"/>
    <x v="0"/>
    <s v="USD"/>
    <n v="1438662603"/>
    <n v="1436502603"/>
    <b v="0"/>
    <n v="2"/>
    <b v="0"/>
    <s v="technology/web"/>
    <n v="2.5000000000000001E-2"/>
    <n v="37.5"/>
    <x v="2"/>
    <d v="2015-07-10T04:30:03"/>
    <d v="2015-08-04T04:30:03"/>
    <x v="7"/>
  </r>
  <r>
    <x v="1"/>
    <x v="4"/>
    <s v="NZD"/>
    <n v="1424568107"/>
    <n v="1421976107"/>
    <b v="0"/>
    <n v="3"/>
    <b v="0"/>
    <s v="technology/web"/>
    <n v="4.3499999999999997E-2"/>
    <n v="145"/>
    <x v="2"/>
    <d v="2015-01-23T01:21:47"/>
    <d v="2015-02-22T01:21:47"/>
    <x v="7"/>
  </r>
  <r>
    <x v="1"/>
    <x v="0"/>
    <s v="USD"/>
    <n v="1415932643"/>
    <n v="1413337043"/>
    <b v="0"/>
    <n v="8"/>
    <b v="0"/>
    <s v="technology/web"/>
    <n v="8.0000000000000002E-3"/>
    <n v="1"/>
    <x v="2"/>
    <d v="2014-10-15T01:37:23"/>
    <d v="2014-11-14T02:37:23"/>
    <x v="7"/>
  </r>
  <r>
    <x v="1"/>
    <x v="0"/>
    <s v="USD"/>
    <n v="1438793432"/>
    <n v="1436201432"/>
    <b v="0"/>
    <n v="7"/>
    <b v="0"/>
    <s v="technology/web"/>
    <n v="1.21E-2"/>
    <n v="112.57"/>
    <x v="2"/>
    <d v="2015-07-06T16:50:32"/>
    <d v="2015-08-05T16:50:32"/>
    <x v="7"/>
  </r>
  <r>
    <x v="1"/>
    <x v="5"/>
    <s v="CAD"/>
    <n v="1420920424"/>
    <n v="1415736424"/>
    <b v="0"/>
    <n v="0"/>
    <b v="0"/>
    <s v="technology/web"/>
    <n v="0"/>
    <n v="0"/>
    <x v="2"/>
    <d v="2014-11-11T20:07:04"/>
    <d v="2015-01-10T20:07:04"/>
    <x v="7"/>
  </r>
  <r>
    <x v="1"/>
    <x v="0"/>
    <s v="USD"/>
    <n v="1469199740"/>
    <n v="1465311740"/>
    <b v="0"/>
    <n v="3"/>
    <b v="0"/>
    <s v="technology/web"/>
    <n v="6.7999999999999996E-3"/>
    <n v="342"/>
    <x v="2"/>
    <d v="2016-06-07T15:02:20"/>
    <d v="2016-07-22T15:02:20"/>
    <x v="7"/>
  </r>
  <r>
    <x v="1"/>
    <x v="0"/>
    <s v="USD"/>
    <n v="1421350140"/>
    <n v="1418761759"/>
    <b v="0"/>
    <n v="8"/>
    <b v="0"/>
    <s v="technology/web"/>
    <n v="1.2500000000000001E-2"/>
    <n v="57.88"/>
    <x v="2"/>
    <d v="2014-12-16T20:29:19"/>
    <d v="2015-01-15T19:29:00"/>
    <x v="7"/>
  </r>
  <r>
    <x v="1"/>
    <x v="6"/>
    <s v="EUR"/>
    <n v="1437861540"/>
    <n v="1435160452"/>
    <b v="0"/>
    <n v="1"/>
    <b v="0"/>
    <s v="technology/web"/>
    <n v="1.9E-3"/>
    <n v="30"/>
    <x v="2"/>
    <d v="2015-06-24T15:40:52"/>
    <d v="2015-07-25T21:59:00"/>
    <x v="7"/>
  </r>
  <r>
    <x v="1"/>
    <x v="2"/>
    <s v="AUD"/>
    <n v="1420352264"/>
    <n v="1416896264"/>
    <b v="0"/>
    <n v="0"/>
    <b v="0"/>
    <s v="technology/web"/>
    <n v="0"/>
    <n v="0"/>
    <x v="2"/>
    <d v="2014-11-25T06:17:44"/>
    <d v="2015-01-04T06:17:44"/>
    <x v="7"/>
  </r>
  <r>
    <x v="1"/>
    <x v="0"/>
    <s v="USD"/>
    <n v="1427825044"/>
    <n v="1425236644"/>
    <b v="0"/>
    <n v="1"/>
    <b v="0"/>
    <s v="technology/web"/>
    <n v="1.2999999999999999E-3"/>
    <n v="25"/>
    <x v="2"/>
    <d v="2015-03-01T19:04:04"/>
    <d v="2015-03-31T18:04:04"/>
    <x v="7"/>
  </r>
  <r>
    <x v="1"/>
    <x v="0"/>
    <s v="USD"/>
    <n v="1446087223"/>
    <n v="1443495223"/>
    <b v="0"/>
    <n v="0"/>
    <b v="0"/>
    <s v="technology/web"/>
    <n v="0"/>
    <n v="0"/>
    <x v="2"/>
    <d v="2015-09-29T02:53:43"/>
    <d v="2015-10-29T02:53:43"/>
    <x v="7"/>
  </r>
  <r>
    <x v="1"/>
    <x v="0"/>
    <s v="USD"/>
    <n v="1439048017"/>
    <n v="1436456017"/>
    <b v="0"/>
    <n v="1"/>
    <b v="0"/>
    <s v="technology/web"/>
    <n v="5.0000000000000001E-4"/>
    <n v="50"/>
    <x v="2"/>
    <d v="2015-07-09T15:33:37"/>
    <d v="2015-08-08T15:33:37"/>
    <x v="7"/>
  </r>
  <r>
    <x v="1"/>
    <x v="17"/>
    <s v="EUR"/>
    <n v="1424940093"/>
    <n v="1422348093"/>
    <b v="0"/>
    <n v="2"/>
    <b v="0"/>
    <s v="technology/web"/>
    <n v="5.9999999999999995E-4"/>
    <n v="1.5"/>
    <x v="2"/>
    <d v="2015-01-27T08:41:33"/>
    <d v="2015-02-26T08:41:33"/>
    <x v="7"/>
  </r>
  <r>
    <x v="1"/>
    <x v="0"/>
    <s v="USD"/>
    <n v="1484038620"/>
    <n v="1481597687"/>
    <b v="0"/>
    <n v="0"/>
    <b v="0"/>
    <s v="technology/web"/>
    <n v="0"/>
    <n v="0"/>
    <x v="2"/>
    <d v="2016-12-13T02:54:47"/>
    <d v="2017-01-10T08:57:00"/>
    <x v="7"/>
  </r>
  <r>
    <x v="1"/>
    <x v="16"/>
    <s v="CHF"/>
    <n v="1444940558"/>
    <n v="1442348558"/>
    <b v="0"/>
    <n v="1"/>
    <b v="0"/>
    <s v="technology/web"/>
    <n v="2E-3"/>
    <n v="10"/>
    <x v="2"/>
    <d v="2015-09-15T20:22:38"/>
    <d v="2015-10-15T20:22:38"/>
    <x v="7"/>
  </r>
  <r>
    <x v="1"/>
    <x v="0"/>
    <s v="USD"/>
    <n v="1420233256"/>
    <n v="1417641256"/>
    <b v="0"/>
    <n v="0"/>
    <b v="0"/>
    <s v="technology/web"/>
    <n v="0"/>
    <n v="0"/>
    <x v="2"/>
    <d v="2014-12-03T21:14:16"/>
    <d v="2015-01-02T21:14:16"/>
    <x v="7"/>
  </r>
  <r>
    <x v="1"/>
    <x v="0"/>
    <s v="USD"/>
    <n v="1435874384"/>
    <n v="1433282384"/>
    <b v="0"/>
    <n v="0"/>
    <b v="0"/>
    <s v="technology/web"/>
    <n v="0"/>
    <n v="0"/>
    <x v="2"/>
    <d v="2015-06-02T21:59:44"/>
    <d v="2015-07-02T21:59:44"/>
    <x v="7"/>
  </r>
  <r>
    <x v="1"/>
    <x v="11"/>
    <s v="SEK"/>
    <n v="1418934506"/>
    <n v="1415910506"/>
    <b v="0"/>
    <n v="0"/>
    <b v="0"/>
    <s v="technology/web"/>
    <n v="0"/>
    <n v="0"/>
    <x v="2"/>
    <d v="2014-11-13T20:28:26"/>
    <d v="2014-12-18T20:28:26"/>
    <x v="7"/>
  </r>
  <r>
    <x v="1"/>
    <x v="2"/>
    <s v="AUD"/>
    <n v="1460615164"/>
    <n v="1458023164"/>
    <b v="0"/>
    <n v="0"/>
    <b v="0"/>
    <s v="technology/web"/>
    <n v="0"/>
    <n v="0"/>
    <x v="2"/>
    <d v="2016-03-15T06:26:04"/>
    <d v="2016-04-14T06:26:04"/>
    <x v="7"/>
  </r>
  <r>
    <x v="2"/>
    <x v="0"/>
    <s v="USD"/>
    <n v="1457207096"/>
    <n v="1452023096"/>
    <b v="0"/>
    <n v="9"/>
    <b v="0"/>
    <s v="food/food trucks"/>
    <n v="7.1999999999999998E-3"/>
    <n v="22.33"/>
    <x v="7"/>
    <d v="2016-01-05T19:44:56"/>
    <d v="2016-03-05T19:44:56"/>
    <x v="19"/>
  </r>
  <r>
    <x v="2"/>
    <x v="0"/>
    <s v="USD"/>
    <n v="1431533931"/>
    <n v="1428941931"/>
    <b v="0"/>
    <n v="1"/>
    <b v="0"/>
    <s v="food/food trucks"/>
    <n v="4.3E-3"/>
    <n v="52"/>
    <x v="7"/>
    <d v="2015-04-13T16:18:51"/>
    <d v="2015-05-13T16:18:51"/>
    <x v="19"/>
  </r>
  <r>
    <x v="2"/>
    <x v="1"/>
    <s v="GBP"/>
    <n v="1459368658"/>
    <n v="1454188258"/>
    <b v="0"/>
    <n v="12"/>
    <b v="0"/>
    <s v="food/food trucks"/>
    <n v="0.16830000000000001"/>
    <n v="16.829999999999998"/>
    <x v="7"/>
    <d v="2016-01-30T21:10:58"/>
    <d v="2016-03-30T20:10:58"/>
    <x v="19"/>
  </r>
  <r>
    <x v="2"/>
    <x v="0"/>
    <s v="USD"/>
    <n v="1451782607"/>
    <n v="1449190607"/>
    <b v="0"/>
    <n v="0"/>
    <b v="0"/>
    <s v="food/food trucks"/>
    <n v="0"/>
    <n v="0"/>
    <x v="7"/>
    <d v="2015-12-04T00:56:47"/>
    <d v="2016-01-03T00:56:47"/>
    <x v="19"/>
  </r>
  <r>
    <x v="2"/>
    <x v="0"/>
    <s v="USD"/>
    <n v="1472911375"/>
    <n v="1471096975"/>
    <b v="0"/>
    <n v="20"/>
    <b v="0"/>
    <s v="food/food trucks"/>
    <n v="0.22520000000000001"/>
    <n v="56.3"/>
    <x v="7"/>
    <d v="2016-08-13T14:02:55"/>
    <d v="2016-09-03T14:02:55"/>
    <x v="19"/>
  </r>
  <r>
    <x v="2"/>
    <x v="0"/>
    <s v="USD"/>
    <n v="1421635190"/>
    <n v="1418179190"/>
    <b v="0"/>
    <n v="16"/>
    <b v="0"/>
    <s v="food/food trucks"/>
    <n v="0.4138"/>
    <n v="84.06"/>
    <x v="7"/>
    <d v="2014-12-10T02:39:50"/>
    <d v="2015-01-19T02:39:50"/>
    <x v="19"/>
  </r>
  <r>
    <x v="2"/>
    <x v="0"/>
    <s v="USD"/>
    <n v="1428732000"/>
    <n v="1426772928"/>
    <b v="0"/>
    <n v="33"/>
    <b v="0"/>
    <s v="food/food trucks"/>
    <n v="0.25259999999999999"/>
    <n v="168.39"/>
    <x v="7"/>
    <d v="2015-03-19T13:48:48"/>
    <d v="2015-04-11T06:00:00"/>
    <x v="19"/>
  </r>
  <r>
    <x v="2"/>
    <x v="0"/>
    <s v="USD"/>
    <n v="1415247757"/>
    <n v="1412652157"/>
    <b v="0"/>
    <n v="2"/>
    <b v="0"/>
    <s v="food/food trucks"/>
    <n v="2E-3"/>
    <n v="15"/>
    <x v="7"/>
    <d v="2014-10-07T03:22:37"/>
    <d v="2014-11-06T04:22:37"/>
    <x v="19"/>
  </r>
  <r>
    <x v="2"/>
    <x v="0"/>
    <s v="USD"/>
    <n v="1439931675"/>
    <n v="1437339675"/>
    <b v="0"/>
    <n v="6"/>
    <b v="0"/>
    <s v="food/food trucks"/>
    <n v="1.84E-2"/>
    <n v="76.67"/>
    <x v="7"/>
    <d v="2015-07-19T21:01:15"/>
    <d v="2015-08-18T21:01:15"/>
    <x v="19"/>
  </r>
  <r>
    <x v="2"/>
    <x v="2"/>
    <s v="AUD"/>
    <n v="1441619275"/>
    <n v="1439027275"/>
    <b v="0"/>
    <n v="0"/>
    <b v="0"/>
    <s v="food/food trucks"/>
    <n v="0"/>
    <n v="0"/>
    <x v="7"/>
    <d v="2015-08-08T09:47:55"/>
    <d v="2015-09-07T09:47:55"/>
    <x v="19"/>
  </r>
  <r>
    <x v="2"/>
    <x v="0"/>
    <s v="USD"/>
    <n v="1440524082"/>
    <n v="1437932082"/>
    <b v="0"/>
    <n v="3"/>
    <b v="0"/>
    <s v="food/food trucks"/>
    <n v="6.0000000000000001E-3"/>
    <n v="50.33"/>
    <x v="7"/>
    <d v="2015-07-26T17:34:42"/>
    <d v="2015-08-25T17:34:42"/>
    <x v="19"/>
  </r>
  <r>
    <x v="2"/>
    <x v="6"/>
    <s v="EUR"/>
    <n v="1480185673"/>
    <n v="1476294073"/>
    <b v="0"/>
    <n v="0"/>
    <b v="0"/>
    <s v="food/food trucks"/>
    <n v="0"/>
    <n v="0"/>
    <x v="7"/>
    <d v="2016-10-12T17:41:13"/>
    <d v="2016-11-26T18:41:13"/>
    <x v="19"/>
  </r>
  <r>
    <x v="2"/>
    <x v="0"/>
    <s v="USD"/>
    <n v="1401579000"/>
    <n v="1398911882"/>
    <b v="0"/>
    <n v="3"/>
    <b v="0"/>
    <s v="food/food trucks"/>
    <n v="8.3000000000000001E-3"/>
    <n v="8.33"/>
    <x v="7"/>
    <d v="2014-05-01T02:38:02"/>
    <d v="2014-05-31T23:30:00"/>
    <x v="19"/>
  </r>
  <r>
    <x v="2"/>
    <x v="0"/>
    <s v="USD"/>
    <n v="1440215940"/>
    <n v="1436805660"/>
    <b v="0"/>
    <n v="13"/>
    <b v="0"/>
    <s v="food/food trucks"/>
    <n v="3.0700000000000002E-2"/>
    <n v="35.380000000000003"/>
    <x v="7"/>
    <d v="2015-07-13T16:41:00"/>
    <d v="2015-08-22T03:59:00"/>
    <x v="19"/>
  </r>
  <r>
    <x v="2"/>
    <x v="0"/>
    <s v="USD"/>
    <n v="1468615346"/>
    <n v="1466023346"/>
    <b v="0"/>
    <n v="6"/>
    <b v="0"/>
    <s v="food/food trucks"/>
    <n v="5.5999999999999999E-3"/>
    <n v="55.83"/>
    <x v="7"/>
    <d v="2016-06-15T20:42:26"/>
    <d v="2016-07-15T20:42:26"/>
    <x v="19"/>
  </r>
  <r>
    <x v="2"/>
    <x v="0"/>
    <s v="USD"/>
    <n v="1426345200"/>
    <n v="1421343743"/>
    <b v="0"/>
    <n v="1"/>
    <b v="0"/>
    <s v="food/food trucks"/>
    <n v="2.9999999999999997E-4"/>
    <n v="5"/>
    <x v="7"/>
    <d v="2015-01-15T17:42:23"/>
    <d v="2015-03-14T15:00:00"/>
    <x v="19"/>
  </r>
  <r>
    <x v="2"/>
    <x v="0"/>
    <s v="USD"/>
    <n v="1407705187"/>
    <n v="1405113187"/>
    <b v="0"/>
    <n v="0"/>
    <b v="0"/>
    <s v="food/food trucks"/>
    <n v="0"/>
    <n v="0"/>
    <x v="7"/>
    <d v="2014-07-11T21:13:07"/>
    <d v="2014-08-10T21:13:07"/>
    <x v="19"/>
  </r>
  <r>
    <x v="2"/>
    <x v="0"/>
    <s v="USD"/>
    <n v="1427225644"/>
    <n v="1422045244"/>
    <b v="0"/>
    <n v="5"/>
    <b v="0"/>
    <s v="food/food trucks"/>
    <n v="2.0000000000000001E-4"/>
    <n v="1"/>
    <x v="7"/>
    <d v="2015-01-23T20:34:04"/>
    <d v="2015-03-24T19:34:04"/>
    <x v="19"/>
  </r>
  <r>
    <x v="2"/>
    <x v="0"/>
    <s v="USD"/>
    <n v="1424281389"/>
    <n v="1419097389"/>
    <b v="0"/>
    <n v="0"/>
    <b v="0"/>
    <s v="food/food trucks"/>
    <n v="0"/>
    <n v="0"/>
    <x v="7"/>
    <d v="2014-12-20T17:43:09"/>
    <d v="2015-02-18T17:43:09"/>
    <x v="19"/>
  </r>
  <r>
    <x v="2"/>
    <x v="0"/>
    <s v="USD"/>
    <n v="1415583695"/>
    <n v="1410396095"/>
    <b v="0"/>
    <n v="36"/>
    <b v="0"/>
    <s v="food/food trucks"/>
    <n v="0.14829999999999999"/>
    <n v="69.47"/>
    <x v="7"/>
    <d v="2014-09-11T00:41:35"/>
    <d v="2014-11-10T01:41:35"/>
    <x v="19"/>
  </r>
  <r>
    <x v="2"/>
    <x v="0"/>
    <s v="USD"/>
    <n v="1424536196"/>
    <n v="1421944196"/>
    <b v="0"/>
    <n v="1"/>
    <b v="0"/>
    <s v="food/food trucks"/>
    <n v="2.0000000000000001E-4"/>
    <n v="1"/>
    <x v="7"/>
    <d v="2015-01-22T16:29:56"/>
    <d v="2015-02-21T16:29:56"/>
    <x v="19"/>
  </r>
  <r>
    <x v="2"/>
    <x v="0"/>
    <s v="USD"/>
    <n v="1426091036"/>
    <n v="1423502636"/>
    <b v="0"/>
    <n v="1"/>
    <b v="0"/>
    <s v="food/food trucks"/>
    <n v="2E-3"/>
    <n v="1"/>
    <x v="7"/>
    <d v="2015-02-09T17:23:56"/>
    <d v="2015-03-11T16:23:56"/>
    <x v="19"/>
  </r>
  <r>
    <x v="2"/>
    <x v="0"/>
    <s v="USD"/>
    <n v="1420044890"/>
    <n v="1417452890"/>
    <b v="0"/>
    <n v="1"/>
    <b v="0"/>
    <s v="food/food trucks"/>
    <n v="1E-4"/>
    <n v="8"/>
    <x v="7"/>
    <d v="2014-12-01T16:54:50"/>
    <d v="2014-12-31T16:54:50"/>
    <x v="19"/>
  </r>
  <r>
    <x v="2"/>
    <x v="0"/>
    <s v="USD"/>
    <n v="1414445108"/>
    <n v="1411853108"/>
    <b v="0"/>
    <n v="9"/>
    <b v="0"/>
    <s v="food/food trucks"/>
    <n v="1.24E-2"/>
    <n v="34.44"/>
    <x v="7"/>
    <d v="2014-09-27T21:25:08"/>
    <d v="2014-10-27T21:25:08"/>
    <x v="19"/>
  </r>
  <r>
    <x v="2"/>
    <x v="0"/>
    <s v="USD"/>
    <n v="1464386640"/>
    <n v="1463090149"/>
    <b v="0"/>
    <n v="1"/>
    <b v="0"/>
    <s v="food/food trucks"/>
    <n v="2.9999999999999997E-4"/>
    <n v="1"/>
    <x v="7"/>
    <d v="2016-05-12T21:55:49"/>
    <d v="2016-05-27T22:04:00"/>
    <x v="19"/>
  </r>
  <r>
    <x v="2"/>
    <x v="0"/>
    <s v="USD"/>
    <n v="1439006692"/>
    <n v="1433822692"/>
    <b v="0"/>
    <n v="0"/>
    <b v="0"/>
    <s v="food/food trucks"/>
    <n v="0"/>
    <n v="0"/>
    <x v="7"/>
    <d v="2015-06-09T04:04:52"/>
    <d v="2015-08-08T04:04:52"/>
    <x v="19"/>
  </r>
  <r>
    <x v="2"/>
    <x v="0"/>
    <s v="USD"/>
    <n v="1458715133"/>
    <n v="1455262733"/>
    <b v="0"/>
    <n v="1"/>
    <b v="0"/>
    <s v="food/food trucks"/>
    <n v="0"/>
    <n v="1"/>
    <x v="7"/>
    <d v="2016-02-12T07:38:53"/>
    <d v="2016-03-23T06:38:53"/>
    <x v="19"/>
  </r>
  <r>
    <x v="2"/>
    <x v="0"/>
    <s v="USD"/>
    <n v="1426182551"/>
    <n v="1423594151"/>
    <b v="0"/>
    <n v="1"/>
    <b v="0"/>
    <s v="food/food trucks"/>
    <n v="0"/>
    <n v="1"/>
    <x v="7"/>
    <d v="2015-02-10T18:49:11"/>
    <d v="2015-03-12T17:49:11"/>
    <x v="19"/>
  </r>
  <r>
    <x v="2"/>
    <x v="10"/>
    <s v="NOK"/>
    <n v="1486313040"/>
    <n v="1483131966"/>
    <b v="0"/>
    <n v="4"/>
    <b v="0"/>
    <s v="food/food trucks"/>
    <n v="1.43E-2"/>
    <n v="501.25"/>
    <x v="7"/>
    <d v="2016-12-30T21:06:06"/>
    <d v="2017-02-05T16:44:00"/>
    <x v="19"/>
  </r>
  <r>
    <x v="2"/>
    <x v="0"/>
    <s v="USD"/>
    <n v="1455246504"/>
    <n v="1452654504"/>
    <b v="0"/>
    <n v="2"/>
    <b v="0"/>
    <s v="food/food trucks"/>
    <n v="7.0000000000000001E-3"/>
    <n v="10.5"/>
    <x v="7"/>
    <d v="2016-01-13T03:08:24"/>
    <d v="2016-02-12T03:08:24"/>
    <x v="19"/>
  </r>
  <r>
    <x v="2"/>
    <x v="0"/>
    <s v="USD"/>
    <n v="1467080613"/>
    <n v="1461896613"/>
    <b v="0"/>
    <n v="2"/>
    <b v="0"/>
    <s v="food/food trucks"/>
    <n v="0"/>
    <n v="1"/>
    <x v="7"/>
    <d v="2016-04-29T02:23:33"/>
    <d v="2016-06-28T02:23:33"/>
    <x v="19"/>
  </r>
  <r>
    <x v="2"/>
    <x v="0"/>
    <s v="USD"/>
    <n v="1425791697"/>
    <n v="1423199697"/>
    <b v="0"/>
    <n v="2"/>
    <b v="0"/>
    <s v="food/food trucks"/>
    <n v="1E-4"/>
    <n v="1"/>
    <x v="7"/>
    <d v="2015-02-06T05:14:57"/>
    <d v="2015-03-08T05:14:57"/>
    <x v="19"/>
  </r>
  <r>
    <x v="2"/>
    <x v="0"/>
    <s v="USD"/>
    <n v="1456608943"/>
    <n v="1454016943"/>
    <b v="0"/>
    <n v="0"/>
    <b v="0"/>
    <s v="food/food trucks"/>
    <n v="0"/>
    <n v="0"/>
    <x v="7"/>
    <d v="2016-01-28T21:35:43"/>
    <d v="2016-02-27T21:35:43"/>
    <x v="19"/>
  </r>
  <r>
    <x v="2"/>
    <x v="0"/>
    <s v="USD"/>
    <n v="1438662474"/>
    <n v="1435206474"/>
    <b v="0"/>
    <n v="2"/>
    <b v="0"/>
    <s v="food/food trucks"/>
    <n v="1.2999999999999999E-3"/>
    <n v="13"/>
    <x v="7"/>
    <d v="2015-06-25T04:27:54"/>
    <d v="2015-08-04T04:27:54"/>
    <x v="19"/>
  </r>
  <r>
    <x v="2"/>
    <x v="11"/>
    <s v="SEK"/>
    <n v="1444027186"/>
    <n v="1441435186"/>
    <b v="0"/>
    <n v="4"/>
    <b v="0"/>
    <s v="food/food trucks"/>
    <n v="4.8999999999999998E-3"/>
    <n v="306"/>
    <x v="7"/>
    <d v="2015-09-05T06:39:46"/>
    <d v="2015-10-05T06:39:46"/>
    <x v="19"/>
  </r>
  <r>
    <x v="2"/>
    <x v="5"/>
    <s v="CAD"/>
    <n v="1454078770"/>
    <n v="1448894770"/>
    <b v="0"/>
    <n v="2"/>
    <b v="0"/>
    <s v="food/food trucks"/>
    <n v="4.0000000000000002E-4"/>
    <n v="22.5"/>
    <x v="7"/>
    <d v="2015-11-30T14:46:10"/>
    <d v="2016-01-29T14:46:10"/>
    <x v="19"/>
  </r>
  <r>
    <x v="2"/>
    <x v="0"/>
    <s v="USD"/>
    <n v="1426615200"/>
    <n v="1422400188"/>
    <b v="0"/>
    <n v="0"/>
    <b v="0"/>
    <s v="food/food trucks"/>
    <n v="0"/>
    <n v="0"/>
    <x v="7"/>
    <d v="2015-01-27T23:09:48"/>
    <d v="2015-03-17T18:00:00"/>
    <x v="19"/>
  </r>
  <r>
    <x v="2"/>
    <x v="0"/>
    <s v="USD"/>
    <n v="1449529062"/>
    <n v="1444341462"/>
    <b v="0"/>
    <n v="1"/>
    <b v="0"/>
    <s v="food/food trucks"/>
    <n v="3.3E-3"/>
    <n v="50"/>
    <x v="7"/>
    <d v="2015-10-08T21:57:42"/>
    <d v="2015-12-07T22:57:42"/>
    <x v="19"/>
  </r>
  <r>
    <x v="2"/>
    <x v="0"/>
    <s v="USD"/>
    <n v="1445197129"/>
    <n v="1442605129"/>
    <b v="0"/>
    <n v="0"/>
    <b v="0"/>
    <s v="food/food trucks"/>
    <n v="0"/>
    <n v="0"/>
    <x v="7"/>
    <d v="2015-09-18T19:38:49"/>
    <d v="2015-10-18T19:38:49"/>
    <x v="19"/>
  </r>
  <r>
    <x v="2"/>
    <x v="18"/>
    <s v="EUR"/>
    <n v="1455399313"/>
    <n v="1452807313"/>
    <b v="0"/>
    <n v="2"/>
    <b v="0"/>
    <s v="food/food trucks"/>
    <n v="2E-3"/>
    <n v="5"/>
    <x v="7"/>
    <d v="2016-01-14T21:35:13"/>
    <d v="2016-02-13T21:35:13"/>
    <x v="19"/>
  </r>
  <r>
    <x v="0"/>
    <x v="0"/>
    <s v="USD"/>
    <n v="1437627540"/>
    <n v="1435806054"/>
    <b v="0"/>
    <n v="109"/>
    <b v="1"/>
    <s v="food/small batch"/>
    <n v="1.0788"/>
    <n v="74.23"/>
    <x v="7"/>
    <d v="2015-07-02T03:00:54"/>
    <d v="2015-07-23T04:59:00"/>
    <x v="33"/>
  </r>
  <r>
    <x v="0"/>
    <x v="0"/>
    <s v="USD"/>
    <n v="1426777228"/>
    <n v="1424188828"/>
    <b v="0"/>
    <n v="372"/>
    <b v="1"/>
    <s v="food/small batch"/>
    <n v="1.2594000000000001"/>
    <n v="81.25"/>
    <x v="7"/>
    <d v="2015-02-17T16:00:28"/>
    <d v="2015-03-19T15:00:28"/>
    <x v="33"/>
  </r>
  <r>
    <x v="0"/>
    <x v="0"/>
    <s v="USD"/>
    <n v="1408114822"/>
    <n v="1405522822"/>
    <b v="0"/>
    <n v="311"/>
    <b v="1"/>
    <s v="food/small batch"/>
    <n v="2.0251000000000001"/>
    <n v="130.22999999999999"/>
    <x v="7"/>
    <d v="2014-07-16T15:00:22"/>
    <d v="2014-08-15T15:00:22"/>
    <x v="33"/>
  </r>
  <r>
    <x v="0"/>
    <x v="0"/>
    <s v="USD"/>
    <n v="1464199591"/>
    <n v="1461607591"/>
    <b v="0"/>
    <n v="61"/>
    <b v="1"/>
    <s v="food/small batch"/>
    <n v="1.0860000000000001"/>
    <n v="53.41"/>
    <x v="7"/>
    <d v="2016-04-25T18:06:31"/>
    <d v="2016-05-25T18:06:31"/>
    <x v="33"/>
  </r>
  <r>
    <x v="0"/>
    <x v="0"/>
    <s v="USD"/>
    <n v="1443242021"/>
    <n v="1440650021"/>
    <b v="0"/>
    <n v="115"/>
    <b v="1"/>
    <s v="food/small batch"/>
    <n v="1.728"/>
    <n v="75.13"/>
    <x v="7"/>
    <d v="2015-08-27T04:33:41"/>
    <d v="2015-09-26T04:33:41"/>
    <x v="33"/>
  </r>
  <r>
    <x v="0"/>
    <x v="0"/>
    <s v="USD"/>
    <n v="1480174071"/>
    <n v="1477578471"/>
    <b v="0"/>
    <n v="111"/>
    <b v="1"/>
    <s v="food/small batch"/>
    <n v="1.6798"/>
    <n v="75.67"/>
    <x v="7"/>
    <d v="2016-10-27T14:27:51"/>
    <d v="2016-11-26T15:27:51"/>
    <x v="33"/>
  </r>
  <r>
    <x v="0"/>
    <x v="0"/>
    <s v="USD"/>
    <n v="1478923200"/>
    <n v="1476184593"/>
    <b v="0"/>
    <n v="337"/>
    <b v="1"/>
    <s v="food/small batch"/>
    <n v="4.2720000000000002"/>
    <n v="31.69"/>
    <x v="7"/>
    <d v="2016-10-11T11:16:33"/>
    <d v="2016-11-12T04:00:00"/>
    <x v="33"/>
  </r>
  <r>
    <x v="0"/>
    <x v="0"/>
    <s v="USD"/>
    <n v="1472621760"/>
    <n v="1472110513"/>
    <b v="0"/>
    <n v="9"/>
    <b v="1"/>
    <s v="food/small batch"/>
    <n v="1.075"/>
    <n v="47.78"/>
    <x v="7"/>
    <d v="2016-08-25T07:35:13"/>
    <d v="2016-08-31T05:36:00"/>
    <x v="33"/>
  </r>
  <r>
    <x v="0"/>
    <x v="0"/>
    <s v="USD"/>
    <n v="1417321515"/>
    <n v="1414725915"/>
    <b v="0"/>
    <n v="120"/>
    <b v="1"/>
    <s v="food/small batch"/>
    <n v="1.08"/>
    <n v="90"/>
    <x v="7"/>
    <d v="2014-10-31T03:25:15"/>
    <d v="2014-11-30T04:25:15"/>
    <x v="33"/>
  </r>
  <r>
    <x v="0"/>
    <x v="0"/>
    <s v="USD"/>
    <n v="1414465860"/>
    <n v="1411177456"/>
    <b v="0"/>
    <n v="102"/>
    <b v="1"/>
    <s v="food/small batch"/>
    <n v="1.0153000000000001"/>
    <n v="149.31"/>
    <x v="7"/>
    <d v="2014-09-20T01:44:16"/>
    <d v="2014-10-28T03:11:00"/>
    <x v="33"/>
  </r>
  <r>
    <x v="0"/>
    <x v="0"/>
    <s v="USD"/>
    <n v="1488750490"/>
    <n v="1487022490"/>
    <b v="0"/>
    <n v="186"/>
    <b v="1"/>
    <s v="food/small batch"/>
    <n v="1.1545000000000001"/>
    <n v="62.07"/>
    <x v="7"/>
    <d v="2017-02-13T21:48:10"/>
    <d v="2017-03-05T21:48:10"/>
    <x v="33"/>
  </r>
  <r>
    <x v="0"/>
    <x v="0"/>
    <s v="USD"/>
    <n v="1451430000"/>
    <n v="1448914500"/>
    <b v="0"/>
    <n v="15"/>
    <b v="1"/>
    <s v="food/small batch"/>
    <n v="1.335"/>
    <n v="53.4"/>
    <x v="7"/>
    <d v="2015-11-30T20:15:00"/>
    <d v="2015-12-29T23:00:00"/>
    <x v="33"/>
  </r>
  <r>
    <x v="0"/>
    <x v="0"/>
    <s v="USD"/>
    <n v="1486053409"/>
    <n v="1483461409"/>
    <b v="0"/>
    <n v="67"/>
    <b v="1"/>
    <s v="food/small batch"/>
    <n v="1.5469999999999999"/>
    <n v="69.27"/>
    <x v="7"/>
    <d v="2017-01-03T16:36:49"/>
    <d v="2017-02-02T16:36:49"/>
    <x v="33"/>
  </r>
  <r>
    <x v="0"/>
    <x v="0"/>
    <s v="USD"/>
    <n v="1489207808"/>
    <n v="1486183808"/>
    <b v="0"/>
    <n v="130"/>
    <b v="1"/>
    <s v="food/small batch"/>
    <n v="1.0085"/>
    <n v="271.51"/>
    <x v="7"/>
    <d v="2017-02-04T04:50:08"/>
    <d v="2017-03-11T04:50:08"/>
    <x v="33"/>
  </r>
  <r>
    <x v="0"/>
    <x v="0"/>
    <s v="USD"/>
    <n v="1461177950"/>
    <n v="1458758750"/>
    <b v="0"/>
    <n v="16"/>
    <b v="1"/>
    <s v="food/small batch"/>
    <n v="1.82"/>
    <n v="34.130000000000003"/>
    <x v="7"/>
    <d v="2016-03-23T18:45:50"/>
    <d v="2016-04-20T18:45:50"/>
    <x v="33"/>
  </r>
  <r>
    <x v="0"/>
    <x v="0"/>
    <s v="USD"/>
    <n v="1488063839"/>
    <n v="1485471839"/>
    <b v="0"/>
    <n v="67"/>
    <b v="1"/>
    <s v="food/small batch"/>
    <n v="1.8087"/>
    <n v="40.49"/>
    <x v="7"/>
    <d v="2017-01-26T23:03:59"/>
    <d v="2017-02-25T23:03:59"/>
    <x v="33"/>
  </r>
  <r>
    <x v="0"/>
    <x v="0"/>
    <s v="USD"/>
    <n v="1458826056"/>
    <n v="1456237656"/>
    <b v="0"/>
    <n v="124"/>
    <b v="1"/>
    <s v="food/small batch"/>
    <n v="1.0229999999999999"/>
    <n v="189.76"/>
    <x v="7"/>
    <d v="2016-02-23T14:27:36"/>
    <d v="2016-03-24T13:27:36"/>
    <x v="33"/>
  </r>
  <r>
    <x v="0"/>
    <x v="0"/>
    <s v="USD"/>
    <n v="1465498800"/>
    <n v="1462481718"/>
    <b v="0"/>
    <n v="80"/>
    <b v="1"/>
    <s v="food/small batch"/>
    <n v="1.1017999999999999"/>
    <n v="68.86"/>
    <x v="7"/>
    <d v="2016-05-05T20:55:18"/>
    <d v="2016-06-09T19:00:00"/>
    <x v="33"/>
  </r>
  <r>
    <x v="0"/>
    <x v="0"/>
    <s v="USD"/>
    <n v="1458742685"/>
    <n v="1454858285"/>
    <b v="0"/>
    <n v="282"/>
    <b v="1"/>
    <s v="food/small batch"/>
    <n v="1.0225"/>
    <n v="108.78"/>
    <x v="7"/>
    <d v="2016-02-07T15:18:05"/>
    <d v="2016-03-23T14:18:05"/>
    <x v="33"/>
  </r>
  <r>
    <x v="0"/>
    <x v="0"/>
    <s v="USD"/>
    <n v="1483417020"/>
    <n v="1480480167"/>
    <b v="0"/>
    <n v="68"/>
    <b v="1"/>
    <s v="food/small batch"/>
    <n v="1.0079"/>
    <n v="125.99"/>
    <x v="7"/>
    <d v="2016-11-30T04:29:27"/>
    <d v="2017-01-03T04:17:00"/>
    <x v="33"/>
  </r>
  <r>
    <x v="0"/>
    <x v="0"/>
    <s v="USD"/>
    <n v="1317438000"/>
    <n v="1314577097"/>
    <b v="0"/>
    <n v="86"/>
    <b v="1"/>
    <s v="music/indie rock"/>
    <n v="1.038"/>
    <n v="90.52"/>
    <x v="4"/>
    <d v="2011-08-29T00:18:17"/>
    <d v="2011-10-01T03:00:00"/>
    <x v="14"/>
  </r>
  <r>
    <x v="0"/>
    <x v="0"/>
    <s v="USD"/>
    <n v="1342672096"/>
    <n v="1340944096"/>
    <b v="0"/>
    <n v="115"/>
    <b v="1"/>
    <s v="music/indie rock"/>
    <n v="1.1071"/>
    <n v="28.88"/>
    <x v="4"/>
    <d v="2012-06-29T04:28:16"/>
    <d v="2012-07-19T04:28:16"/>
    <x v="14"/>
  </r>
  <r>
    <x v="0"/>
    <x v="0"/>
    <s v="USD"/>
    <n v="1366138800"/>
    <n v="1362710425"/>
    <b v="0"/>
    <n v="75"/>
    <b v="1"/>
    <s v="music/indie rock"/>
    <n v="1.1625000000000001"/>
    <n v="31"/>
    <x v="4"/>
    <d v="2013-03-08T02:40:25"/>
    <d v="2013-04-16T19:00:00"/>
    <x v="14"/>
  </r>
  <r>
    <x v="0"/>
    <x v="5"/>
    <s v="CAD"/>
    <n v="1443641340"/>
    <n v="1441143397"/>
    <b v="0"/>
    <n v="43"/>
    <b v="1"/>
    <s v="music/indie rock"/>
    <n v="1.111"/>
    <n v="51.67"/>
    <x v="4"/>
    <d v="2015-09-01T21:36:37"/>
    <d v="2015-09-30T19:29:00"/>
    <x v="14"/>
  </r>
  <r>
    <x v="0"/>
    <x v="0"/>
    <s v="USD"/>
    <n v="1348420548"/>
    <n v="1345828548"/>
    <b v="0"/>
    <n v="48"/>
    <b v="1"/>
    <s v="music/indie rock"/>
    <n v="1.8013999999999999"/>
    <n v="26.27"/>
    <x v="4"/>
    <d v="2012-08-24T17:15:48"/>
    <d v="2012-09-23T17:15:48"/>
    <x v="14"/>
  </r>
  <r>
    <x v="0"/>
    <x v="0"/>
    <s v="USD"/>
    <n v="1368066453"/>
    <n v="1365474453"/>
    <b v="0"/>
    <n v="52"/>
    <b v="1"/>
    <s v="music/indie rock"/>
    <n v="1"/>
    <n v="48.08"/>
    <x v="4"/>
    <d v="2013-04-09T02:27:33"/>
    <d v="2013-05-09T02:27:33"/>
    <x v="14"/>
  </r>
  <r>
    <x v="0"/>
    <x v="0"/>
    <s v="USD"/>
    <n v="1336669200"/>
    <n v="1335473931"/>
    <b v="0"/>
    <n v="43"/>
    <b v="1"/>
    <s v="music/indie rock"/>
    <n v="1.1850000000000001"/>
    <n v="27.56"/>
    <x v="4"/>
    <d v="2012-04-26T20:58:51"/>
    <d v="2012-05-10T17:00:00"/>
    <x v="14"/>
  </r>
  <r>
    <x v="0"/>
    <x v="0"/>
    <s v="USD"/>
    <n v="1351400400"/>
    <n v="1348285321"/>
    <b v="0"/>
    <n v="58"/>
    <b v="1"/>
    <s v="music/indie rock"/>
    <n v="1.0722"/>
    <n v="36.97"/>
    <x v="4"/>
    <d v="2012-09-22T03:42:01"/>
    <d v="2012-10-28T05:00:00"/>
    <x v="14"/>
  </r>
  <r>
    <x v="0"/>
    <x v="0"/>
    <s v="USD"/>
    <n v="1297160329"/>
    <n v="1295000329"/>
    <b v="0"/>
    <n v="47"/>
    <b v="1"/>
    <s v="music/indie rock"/>
    <n v="1.1367"/>
    <n v="29.02"/>
    <x v="4"/>
    <d v="2011-01-14T10:18:49"/>
    <d v="2011-02-08T10:18:49"/>
    <x v="14"/>
  </r>
  <r>
    <x v="0"/>
    <x v="0"/>
    <s v="USD"/>
    <n v="1337824055"/>
    <n v="1335232055"/>
    <b v="0"/>
    <n v="36"/>
    <b v="1"/>
    <s v="music/indie rock"/>
    <n v="1.0316000000000001"/>
    <n v="28.66"/>
    <x v="4"/>
    <d v="2012-04-24T01:47:35"/>
    <d v="2012-05-24T01:47:35"/>
    <x v="14"/>
  </r>
  <r>
    <x v="0"/>
    <x v="0"/>
    <s v="USD"/>
    <n v="1327535392"/>
    <n v="1324079392"/>
    <b v="0"/>
    <n v="17"/>
    <b v="1"/>
    <s v="music/indie rock"/>
    <n v="1.28"/>
    <n v="37.65"/>
    <x v="4"/>
    <d v="2011-12-16T23:49:52"/>
    <d v="2012-01-25T23:49:52"/>
    <x v="14"/>
  </r>
  <r>
    <x v="0"/>
    <x v="0"/>
    <s v="USD"/>
    <n v="1283562180"/>
    <n v="1277433980"/>
    <b v="0"/>
    <n v="104"/>
    <b v="1"/>
    <s v="music/indie rock"/>
    <n v="1.3575999999999999"/>
    <n v="97.9"/>
    <x v="4"/>
    <d v="2010-06-25T02:46:20"/>
    <d v="2010-09-04T01:03:00"/>
    <x v="14"/>
  </r>
  <r>
    <x v="0"/>
    <x v="0"/>
    <s v="USD"/>
    <n v="1352573869"/>
    <n v="1349978269"/>
    <b v="0"/>
    <n v="47"/>
    <b v="1"/>
    <s v="music/indie rock"/>
    <n v="1"/>
    <n v="42.55"/>
    <x v="4"/>
    <d v="2012-10-11T17:57:49"/>
    <d v="2012-11-10T18:57:49"/>
    <x v="14"/>
  </r>
  <r>
    <x v="0"/>
    <x v="0"/>
    <s v="USD"/>
    <n v="1286756176"/>
    <n v="1282868176"/>
    <b v="0"/>
    <n v="38"/>
    <b v="1"/>
    <s v="music/indie rock"/>
    <n v="1"/>
    <n v="131.58000000000001"/>
    <x v="4"/>
    <d v="2010-08-27T00:16:16"/>
    <d v="2010-10-11T00:16:16"/>
    <x v="14"/>
  </r>
  <r>
    <x v="0"/>
    <x v="0"/>
    <s v="USD"/>
    <n v="1278799200"/>
    <n v="1273647255"/>
    <b v="0"/>
    <n v="81"/>
    <b v="1"/>
    <s v="music/indie rock"/>
    <n v="1.0471999999999999"/>
    <n v="32.32"/>
    <x v="4"/>
    <d v="2010-05-12T06:54:15"/>
    <d v="2010-07-10T22:00:00"/>
    <x v="14"/>
  </r>
  <r>
    <x v="0"/>
    <x v="0"/>
    <s v="USD"/>
    <n v="1415004770"/>
    <n v="1412149970"/>
    <b v="0"/>
    <n v="55"/>
    <b v="1"/>
    <s v="music/indie rock"/>
    <n v="1.0502"/>
    <n v="61.1"/>
    <x v="4"/>
    <d v="2014-10-01T07:52:50"/>
    <d v="2014-11-03T08:52:50"/>
    <x v="14"/>
  </r>
  <r>
    <x v="0"/>
    <x v="0"/>
    <s v="USD"/>
    <n v="1344789345"/>
    <n v="1340901345"/>
    <b v="0"/>
    <n v="41"/>
    <b v="1"/>
    <s v="music/indie rock"/>
    <n v="1.7133"/>
    <n v="31.34"/>
    <x v="4"/>
    <d v="2012-06-28T16:35:45"/>
    <d v="2012-08-12T16:35:45"/>
    <x v="14"/>
  </r>
  <r>
    <x v="0"/>
    <x v="0"/>
    <s v="USD"/>
    <n v="1358117313"/>
    <n v="1355525313"/>
    <b v="0"/>
    <n v="79"/>
    <b v="1"/>
    <s v="music/indie rock"/>
    <n v="1.2749999999999999"/>
    <n v="129.11000000000001"/>
    <x v="4"/>
    <d v="2012-12-14T22:48:33"/>
    <d v="2013-01-13T22:48:33"/>
    <x v="14"/>
  </r>
  <r>
    <x v="0"/>
    <x v="0"/>
    <s v="USD"/>
    <n v="1343440800"/>
    <n v="1342545994"/>
    <b v="0"/>
    <n v="16"/>
    <b v="1"/>
    <s v="music/indie rock"/>
    <n v="1.3344"/>
    <n v="25.02"/>
    <x v="4"/>
    <d v="2012-07-17T17:26:34"/>
    <d v="2012-07-28T02:00:00"/>
    <x v="14"/>
  </r>
  <r>
    <x v="0"/>
    <x v="0"/>
    <s v="USD"/>
    <n v="1444516084"/>
    <n v="1439332084"/>
    <b v="0"/>
    <n v="8"/>
    <b v="1"/>
    <s v="music/indie rock"/>
    <n v="1"/>
    <n v="250"/>
    <x v="4"/>
    <d v="2015-08-11T22:28:04"/>
    <d v="2015-10-10T22:28:04"/>
    <x v="14"/>
  </r>
  <r>
    <x v="0"/>
    <x v="0"/>
    <s v="USD"/>
    <n v="1335799808"/>
    <n v="1333207808"/>
    <b v="0"/>
    <n v="95"/>
    <b v="1"/>
    <s v="music/indie rock"/>
    <n v="1.1291"/>
    <n v="47.54"/>
    <x v="4"/>
    <d v="2012-03-31T15:30:08"/>
    <d v="2012-04-30T15:30:08"/>
    <x v="14"/>
  </r>
  <r>
    <x v="0"/>
    <x v="0"/>
    <s v="USD"/>
    <n v="1312224383"/>
    <n v="1308336383"/>
    <b v="0"/>
    <n v="25"/>
    <b v="1"/>
    <s v="music/indie rock"/>
    <n v="1.0009999999999999"/>
    <n v="40.04"/>
    <x v="4"/>
    <d v="2011-06-17T18:46:23"/>
    <d v="2011-08-01T18:46:23"/>
    <x v="14"/>
  </r>
  <r>
    <x v="0"/>
    <x v="0"/>
    <s v="USD"/>
    <n v="1335891603"/>
    <n v="1330711203"/>
    <b v="0"/>
    <n v="19"/>
    <b v="1"/>
    <s v="music/indie rock"/>
    <n v="1.1373"/>
    <n v="65.84"/>
    <x v="4"/>
    <d v="2012-03-02T18:00:03"/>
    <d v="2012-05-01T17:00:03"/>
    <x v="14"/>
  </r>
  <r>
    <x v="0"/>
    <x v="0"/>
    <s v="USD"/>
    <n v="1316124003"/>
    <n v="1313532003"/>
    <b v="0"/>
    <n v="90"/>
    <b v="1"/>
    <s v="music/indie rock"/>
    <n v="1.1932"/>
    <n v="46.4"/>
    <x v="4"/>
    <d v="2011-08-16T22:00:03"/>
    <d v="2011-09-15T22:00:03"/>
    <x v="14"/>
  </r>
  <r>
    <x v="0"/>
    <x v="0"/>
    <s v="USD"/>
    <n v="1318463879"/>
    <n v="1315439879"/>
    <b v="0"/>
    <n v="41"/>
    <b v="1"/>
    <s v="music/indie rock"/>
    <n v="1.0325"/>
    <n v="50.37"/>
    <x v="4"/>
    <d v="2011-09-07T23:57:59"/>
    <d v="2011-10-12T23:57:59"/>
    <x v="14"/>
  </r>
  <r>
    <x v="0"/>
    <x v="0"/>
    <s v="USD"/>
    <n v="1335113976"/>
    <n v="1332521976"/>
    <b v="0"/>
    <n v="30"/>
    <b v="1"/>
    <s v="music/indie rock"/>
    <n v="2.6566999999999998"/>
    <n v="26.57"/>
    <x v="4"/>
    <d v="2012-03-23T16:59:36"/>
    <d v="2012-04-22T16:59:36"/>
    <x v="14"/>
  </r>
  <r>
    <x v="0"/>
    <x v="0"/>
    <s v="USD"/>
    <n v="1338083997"/>
    <n v="1335491997"/>
    <b v="0"/>
    <n v="38"/>
    <b v="1"/>
    <s v="music/indie rock"/>
    <n v="1.0004999999999999"/>
    <n v="39.49"/>
    <x v="4"/>
    <d v="2012-04-27T01:59:57"/>
    <d v="2012-05-27T01:59:57"/>
    <x v="14"/>
  </r>
  <r>
    <x v="0"/>
    <x v="0"/>
    <s v="USD"/>
    <n v="1321459908"/>
    <n v="1318864308"/>
    <b v="0"/>
    <n v="65"/>
    <b v="1"/>
    <s v="music/indie rock"/>
    <n v="1.0669999999999999"/>
    <n v="49.25"/>
    <x v="4"/>
    <d v="2011-10-17T15:11:48"/>
    <d v="2011-11-16T16:11:48"/>
    <x v="14"/>
  </r>
  <r>
    <x v="0"/>
    <x v="0"/>
    <s v="USD"/>
    <n v="1368117239"/>
    <n v="1365525239"/>
    <b v="0"/>
    <n v="75"/>
    <b v="1"/>
    <s v="music/indie rock"/>
    <n v="1.3367"/>
    <n v="62.38"/>
    <x v="4"/>
    <d v="2013-04-09T16:33:59"/>
    <d v="2013-05-09T16:33:59"/>
    <x v="14"/>
  </r>
  <r>
    <x v="0"/>
    <x v="0"/>
    <s v="USD"/>
    <n v="1340429276"/>
    <n v="1335245276"/>
    <b v="0"/>
    <n v="16"/>
    <b v="1"/>
    <s v="music/indie rock"/>
    <n v="1.214"/>
    <n v="37.94"/>
    <x v="4"/>
    <d v="2012-04-24T05:27:56"/>
    <d v="2012-06-23T05:27:56"/>
    <x v="14"/>
  </r>
  <r>
    <x v="0"/>
    <x v="0"/>
    <s v="USD"/>
    <n v="1295142660"/>
    <n v="1293739714"/>
    <b v="0"/>
    <n v="10"/>
    <b v="1"/>
    <s v="music/indie rock"/>
    <n v="1.032"/>
    <n v="51.6"/>
    <x v="4"/>
    <d v="2010-12-30T20:08:34"/>
    <d v="2011-01-16T01:51:00"/>
    <x v="14"/>
  </r>
  <r>
    <x v="0"/>
    <x v="0"/>
    <s v="USD"/>
    <n v="1339840740"/>
    <n v="1335397188"/>
    <b v="0"/>
    <n v="27"/>
    <b v="1"/>
    <s v="music/indie rock"/>
    <n v="1.25"/>
    <n v="27.78"/>
    <x v="4"/>
    <d v="2012-04-25T23:39:48"/>
    <d v="2012-06-16T09:59:00"/>
    <x v="14"/>
  </r>
  <r>
    <x v="0"/>
    <x v="0"/>
    <s v="USD"/>
    <n v="1367208140"/>
    <n v="1363320140"/>
    <b v="0"/>
    <n v="259"/>
    <b v="1"/>
    <s v="music/indie rock"/>
    <n v="1.2869999999999999"/>
    <n v="99.38"/>
    <x v="4"/>
    <d v="2013-03-15T04:02:20"/>
    <d v="2013-04-29T04:02:20"/>
    <x v="14"/>
  </r>
  <r>
    <x v="0"/>
    <x v="0"/>
    <s v="USD"/>
    <n v="1337786944"/>
    <n v="1335194944"/>
    <b v="0"/>
    <n v="39"/>
    <b v="1"/>
    <s v="music/indie rock"/>
    <n v="1.0101"/>
    <n v="38.85"/>
    <x v="4"/>
    <d v="2012-04-23T15:29:04"/>
    <d v="2012-05-23T15:29:04"/>
    <x v="14"/>
  </r>
  <r>
    <x v="0"/>
    <x v="0"/>
    <s v="USD"/>
    <n v="1339022575"/>
    <n v="1336430575"/>
    <b v="0"/>
    <n v="42"/>
    <b v="1"/>
    <s v="music/indie rock"/>
    <n v="1.2754000000000001"/>
    <n v="45.55"/>
    <x v="4"/>
    <d v="2012-05-07T22:42:55"/>
    <d v="2012-06-06T22:42:55"/>
    <x v="14"/>
  </r>
  <r>
    <x v="0"/>
    <x v="0"/>
    <s v="USD"/>
    <n v="1364597692"/>
    <n v="1361577292"/>
    <b v="0"/>
    <n v="10"/>
    <b v="1"/>
    <s v="music/indie rock"/>
    <n v="1"/>
    <n v="600"/>
    <x v="4"/>
    <d v="2013-02-22T23:54:52"/>
    <d v="2013-03-29T22:54:52"/>
    <x v="14"/>
  </r>
  <r>
    <x v="0"/>
    <x v="0"/>
    <s v="USD"/>
    <n v="1312578338"/>
    <n v="1309986338"/>
    <b v="0"/>
    <n v="56"/>
    <b v="1"/>
    <s v="music/indie rock"/>
    <n v="1.1276999999999999"/>
    <n v="80.55"/>
    <x v="4"/>
    <d v="2011-07-06T21:05:38"/>
    <d v="2011-08-05T21:05:38"/>
    <x v="14"/>
  </r>
  <r>
    <x v="0"/>
    <x v="0"/>
    <s v="USD"/>
    <n v="1422400387"/>
    <n v="1421190787"/>
    <b v="0"/>
    <n v="20"/>
    <b v="1"/>
    <s v="music/indie rock"/>
    <n v="1.056"/>
    <n v="52.8"/>
    <x v="4"/>
    <d v="2015-01-13T23:13:07"/>
    <d v="2015-01-27T23:13:07"/>
    <x v="14"/>
  </r>
  <r>
    <x v="0"/>
    <x v="0"/>
    <s v="USD"/>
    <n v="1356976800"/>
    <n v="1352820837"/>
    <b v="0"/>
    <n v="170"/>
    <b v="1"/>
    <s v="music/indie rock"/>
    <n v="2.0263"/>
    <n v="47.68"/>
    <x v="4"/>
    <d v="2012-11-13T15:33:57"/>
    <d v="2012-12-31T18:00:00"/>
    <x v="14"/>
  </r>
  <r>
    <x v="0"/>
    <x v="0"/>
    <s v="USD"/>
    <n v="1340476375"/>
    <n v="1337884375"/>
    <b v="0"/>
    <n v="29"/>
    <b v="1"/>
    <s v="music/indie rock"/>
    <n v="1.1333"/>
    <n v="23.45"/>
    <x v="4"/>
    <d v="2012-05-24T18:32:55"/>
    <d v="2012-06-23T18:32:55"/>
    <x v="14"/>
  </r>
  <r>
    <x v="2"/>
    <x v="5"/>
    <s v="CAD"/>
    <n v="1443379104"/>
    <n v="1440787104"/>
    <b v="0"/>
    <n v="7"/>
    <b v="0"/>
    <s v="food/restaurants"/>
    <n v="2.5499999999999998E-2"/>
    <n v="40.14"/>
    <x v="7"/>
    <d v="2015-08-28T18:38:24"/>
    <d v="2015-09-27T18:38:24"/>
    <x v="34"/>
  </r>
  <r>
    <x v="2"/>
    <x v="0"/>
    <s v="USD"/>
    <n v="1411328918"/>
    <n v="1407440918"/>
    <b v="0"/>
    <n v="5"/>
    <b v="0"/>
    <s v="food/restaurants"/>
    <n v="8.0000000000000004E-4"/>
    <n v="17.2"/>
    <x v="7"/>
    <d v="2014-08-07T19:48:38"/>
    <d v="2014-09-21T19:48:38"/>
    <x v="34"/>
  </r>
  <r>
    <x v="2"/>
    <x v="0"/>
    <s v="USD"/>
    <n v="1465333560"/>
    <n v="1462743308"/>
    <b v="0"/>
    <n v="0"/>
    <b v="0"/>
    <s v="food/restaurants"/>
    <n v="0"/>
    <n v="0"/>
    <x v="7"/>
    <d v="2016-05-08T21:35:08"/>
    <d v="2016-06-07T21:06:00"/>
    <x v="34"/>
  </r>
  <r>
    <x v="2"/>
    <x v="0"/>
    <s v="USD"/>
    <n v="1416014534"/>
    <n v="1413418934"/>
    <b v="0"/>
    <n v="0"/>
    <b v="0"/>
    <s v="food/restaurants"/>
    <n v="0"/>
    <n v="0"/>
    <x v="7"/>
    <d v="2014-10-16T00:22:14"/>
    <d v="2014-11-15T01:22:14"/>
    <x v="34"/>
  </r>
  <r>
    <x v="2"/>
    <x v="0"/>
    <s v="USD"/>
    <n v="1426292416"/>
    <n v="1423704016"/>
    <b v="0"/>
    <n v="0"/>
    <b v="0"/>
    <s v="food/restaurants"/>
    <n v="0"/>
    <n v="0"/>
    <x v="7"/>
    <d v="2015-02-12T01:20:16"/>
    <d v="2015-03-14T00:20:16"/>
    <x v="34"/>
  </r>
  <r>
    <x v="2"/>
    <x v="1"/>
    <s v="GBP"/>
    <n v="1443906000"/>
    <n v="1441955269"/>
    <b v="0"/>
    <n v="2"/>
    <b v="0"/>
    <s v="food/restaurants"/>
    <n v="6.0000000000000001E-3"/>
    <n v="15"/>
    <x v="7"/>
    <d v="2015-09-11T07:07:49"/>
    <d v="2015-10-03T21:00:00"/>
    <x v="34"/>
  </r>
  <r>
    <x v="2"/>
    <x v="0"/>
    <s v="USD"/>
    <n v="1431308704"/>
    <n v="1428716704"/>
    <b v="0"/>
    <n v="0"/>
    <b v="0"/>
    <s v="food/restaurants"/>
    <n v="0"/>
    <n v="0"/>
    <x v="7"/>
    <d v="2015-04-11T01:45:04"/>
    <d v="2015-05-11T01:45:04"/>
    <x v="34"/>
  </r>
  <r>
    <x v="2"/>
    <x v="0"/>
    <s v="USD"/>
    <n v="1408056634"/>
    <n v="1405464634"/>
    <b v="0"/>
    <n v="0"/>
    <b v="0"/>
    <s v="food/restaurants"/>
    <n v="0"/>
    <n v="0"/>
    <x v="7"/>
    <d v="2014-07-15T22:50:34"/>
    <d v="2014-08-14T22:50:34"/>
    <x v="34"/>
  </r>
  <r>
    <x v="2"/>
    <x v="1"/>
    <s v="GBP"/>
    <n v="1429554349"/>
    <n v="1424719549"/>
    <b v="0"/>
    <n v="28"/>
    <b v="0"/>
    <s v="food/restaurants"/>
    <n v="1.0500000000000001E-2"/>
    <n v="35.71"/>
    <x v="7"/>
    <d v="2015-02-23T19:25:49"/>
    <d v="2015-04-20T18:25:49"/>
    <x v="34"/>
  </r>
  <r>
    <x v="2"/>
    <x v="0"/>
    <s v="USD"/>
    <n v="1431647772"/>
    <n v="1426463772"/>
    <b v="0"/>
    <n v="2"/>
    <b v="0"/>
    <s v="food/restaurants"/>
    <n v="1.5E-3"/>
    <n v="37.5"/>
    <x v="7"/>
    <d v="2015-03-15T23:56:12"/>
    <d v="2015-05-14T23:56:12"/>
    <x v="34"/>
  </r>
  <r>
    <x v="2"/>
    <x v="1"/>
    <s v="GBP"/>
    <n v="1454323413"/>
    <n v="1451731413"/>
    <b v="0"/>
    <n v="0"/>
    <b v="0"/>
    <s v="food/restaurants"/>
    <n v="0"/>
    <n v="0"/>
    <x v="7"/>
    <d v="2016-01-02T10:43:33"/>
    <d v="2016-02-01T10:43:33"/>
    <x v="34"/>
  </r>
  <r>
    <x v="2"/>
    <x v="0"/>
    <s v="USD"/>
    <n v="1418504561"/>
    <n v="1417208561"/>
    <b v="0"/>
    <n v="0"/>
    <b v="0"/>
    <s v="food/restaurants"/>
    <n v="0"/>
    <n v="0"/>
    <x v="7"/>
    <d v="2014-11-28T21:02:41"/>
    <d v="2014-12-13T21:02:41"/>
    <x v="34"/>
  </r>
  <r>
    <x v="2"/>
    <x v="12"/>
    <s v="EUR"/>
    <n v="1488067789"/>
    <n v="1482883789"/>
    <b v="0"/>
    <n v="0"/>
    <b v="0"/>
    <s v="food/restaurants"/>
    <n v="0"/>
    <n v="0"/>
    <x v="7"/>
    <d v="2016-12-28T00:09:49"/>
    <d v="2017-02-26T00:09:49"/>
    <x v="34"/>
  </r>
  <r>
    <x v="2"/>
    <x v="0"/>
    <s v="USD"/>
    <n v="1408526477"/>
    <n v="1407057677"/>
    <b v="0"/>
    <n v="4"/>
    <b v="0"/>
    <s v="food/restaurants"/>
    <n v="1.7500000000000002E-2"/>
    <n v="52.5"/>
    <x v="7"/>
    <d v="2014-08-03T09:21:17"/>
    <d v="2014-08-20T09:21:17"/>
    <x v="34"/>
  </r>
  <r>
    <x v="2"/>
    <x v="0"/>
    <s v="USD"/>
    <n v="1424635753"/>
    <n v="1422043753"/>
    <b v="0"/>
    <n v="12"/>
    <b v="0"/>
    <s v="food/restaurants"/>
    <n v="0.186"/>
    <n v="77.5"/>
    <x v="7"/>
    <d v="2015-01-23T20:09:13"/>
    <d v="2015-02-22T20:09:13"/>
    <x v="34"/>
  </r>
  <r>
    <x v="2"/>
    <x v="0"/>
    <s v="USD"/>
    <n v="1417279252"/>
    <n v="1414683652"/>
    <b v="0"/>
    <n v="0"/>
    <b v="0"/>
    <s v="food/restaurants"/>
    <n v="0"/>
    <n v="0"/>
    <x v="7"/>
    <d v="2014-10-30T15:40:52"/>
    <d v="2014-11-29T16:40:52"/>
    <x v="34"/>
  </r>
  <r>
    <x v="2"/>
    <x v="5"/>
    <s v="CAD"/>
    <n v="1426788930"/>
    <n v="1424200530"/>
    <b v="0"/>
    <n v="33"/>
    <b v="0"/>
    <s v="food/restaurants"/>
    <n v="9.8199999999999996E-2"/>
    <n v="53.55"/>
    <x v="7"/>
    <d v="2015-02-17T19:15:30"/>
    <d v="2015-03-19T18:15:30"/>
    <x v="34"/>
  </r>
  <r>
    <x v="2"/>
    <x v="0"/>
    <s v="USD"/>
    <n v="1415899228"/>
    <n v="1413303628"/>
    <b v="0"/>
    <n v="0"/>
    <b v="0"/>
    <s v="food/restaurants"/>
    <n v="0"/>
    <n v="0"/>
    <x v="7"/>
    <d v="2014-10-14T16:20:28"/>
    <d v="2014-11-13T17:20:28"/>
    <x v="34"/>
  </r>
  <r>
    <x v="2"/>
    <x v="0"/>
    <s v="USD"/>
    <n v="1405741404"/>
    <n v="1403149404"/>
    <b v="0"/>
    <n v="4"/>
    <b v="0"/>
    <s v="food/restaurants"/>
    <n v="4.0000000000000002E-4"/>
    <n v="16.25"/>
    <x v="7"/>
    <d v="2014-06-19T03:43:24"/>
    <d v="2014-07-19T03:43:24"/>
    <x v="34"/>
  </r>
  <r>
    <x v="2"/>
    <x v="0"/>
    <s v="USD"/>
    <n v="1476559260"/>
    <n v="1472567085"/>
    <b v="0"/>
    <n v="0"/>
    <b v="0"/>
    <s v="food/restaurants"/>
    <n v="0"/>
    <n v="0"/>
    <x v="7"/>
    <d v="2016-08-30T14:24:45"/>
    <d v="2016-10-15T19:21:00"/>
    <x v="34"/>
  </r>
  <r>
    <x v="0"/>
    <x v="0"/>
    <s v="USD"/>
    <n v="1444778021"/>
    <n v="1442963621"/>
    <b v="0"/>
    <n v="132"/>
    <b v="1"/>
    <s v="music/classical music"/>
    <n v="1.0949"/>
    <n v="103.68"/>
    <x v="4"/>
    <d v="2015-09-22T23:13:41"/>
    <d v="2015-10-13T23:13:41"/>
    <x v="35"/>
  </r>
  <r>
    <x v="0"/>
    <x v="0"/>
    <s v="USD"/>
    <n v="1461336720"/>
    <n v="1459431960"/>
    <b v="0"/>
    <n v="27"/>
    <b v="1"/>
    <s v="music/classical music"/>
    <n v="1"/>
    <n v="185.19"/>
    <x v="4"/>
    <d v="2016-03-31T13:46:00"/>
    <d v="2016-04-22T14:52:00"/>
    <x v="35"/>
  </r>
  <r>
    <x v="0"/>
    <x v="0"/>
    <s v="USD"/>
    <n v="1416270292"/>
    <n v="1413674692"/>
    <b v="0"/>
    <n v="26"/>
    <b v="1"/>
    <s v="music/classical music"/>
    <n v="1.5644"/>
    <n v="54.15"/>
    <x v="4"/>
    <d v="2014-10-18T23:24:52"/>
    <d v="2014-11-18T00:24:52"/>
    <x v="35"/>
  </r>
  <r>
    <x v="0"/>
    <x v="0"/>
    <s v="USD"/>
    <n v="1419136200"/>
    <n v="1416338557"/>
    <b v="0"/>
    <n v="43"/>
    <b v="1"/>
    <s v="music/classical music"/>
    <n v="1.016"/>
    <n v="177.21"/>
    <x v="4"/>
    <d v="2014-11-18T19:22:37"/>
    <d v="2014-12-21T04:30:00"/>
    <x v="35"/>
  </r>
  <r>
    <x v="0"/>
    <x v="0"/>
    <s v="USD"/>
    <n v="1340914571"/>
    <n v="1338322571"/>
    <b v="0"/>
    <n v="80"/>
    <b v="1"/>
    <s v="music/classical music"/>
    <n v="1.0033000000000001"/>
    <n v="100.33"/>
    <x v="4"/>
    <d v="2012-05-29T20:16:11"/>
    <d v="2012-06-28T20:16:11"/>
    <x v="35"/>
  </r>
  <r>
    <x v="0"/>
    <x v="0"/>
    <s v="USD"/>
    <n v="1418014740"/>
    <n v="1415585474"/>
    <b v="0"/>
    <n v="33"/>
    <b v="1"/>
    <s v="music/classical music"/>
    <n v="1.1294999999999999"/>
    <n v="136.91"/>
    <x v="4"/>
    <d v="2014-11-10T02:11:14"/>
    <d v="2014-12-08T04:59:00"/>
    <x v="35"/>
  </r>
  <r>
    <x v="0"/>
    <x v="0"/>
    <s v="USD"/>
    <n v="1382068740"/>
    <n v="1380477691"/>
    <b v="0"/>
    <n v="71"/>
    <b v="1"/>
    <s v="music/classical music"/>
    <n v="1.0213000000000001"/>
    <n v="57.54"/>
    <x v="4"/>
    <d v="2013-09-29T18:01:31"/>
    <d v="2013-10-18T03:59:00"/>
    <x v="35"/>
  </r>
  <r>
    <x v="0"/>
    <x v="1"/>
    <s v="GBP"/>
    <n v="1440068400"/>
    <n v="1438459303"/>
    <b v="0"/>
    <n v="81"/>
    <b v="1"/>
    <s v="music/classical music"/>
    <n v="1.0725"/>
    <n v="52.96"/>
    <x v="4"/>
    <d v="2015-08-01T20:01:43"/>
    <d v="2015-08-20T11:00:00"/>
    <x v="35"/>
  </r>
  <r>
    <x v="0"/>
    <x v="0"/>
    <s v="USD"/>
    <n v="1332636975"/>
    <n v="1328752575"/>
    <b v="0"/>
    <n v="76"/>
    <b v="1"/>
    <s v="music/classical music"/>
    <n v="1.0427999999999999"/>
    <n v="82.33"/>
    <x v="4"/>
    <d v="2012-02-09T01:56:15"/>
    <d v="2012-03-25T00:56:15"/>
    <x v="35"/>
  </r>
  <r>
    <x v="0"/>
    <x v="0"/>
    <s v="USD"/>
    <n v="1429505400"/>
    <n v="1426711505"/>
    <b v="0"/>
    <n v="48"/>
    <b v="1"/>
    <s v="music/classical music"/>
    <n v="1"/>
    <n v="135.41999999999999"/>
    <x v="4"/>
    <d v="2015-03-18T20:45:05"/>
    <d v="2015-04-20T04:50:00"/>
    <x v="35"/>
  </r>
  <r>
    <x v="0"/>
    <x v="0"/>
    <s v="USD"/>
    <n v="1439611140"/>
    <n v="1437668354"/>
    <b v="0"/>
    <n v="61"/>
    <b v="1"/>
    <s v="music/classical music"/>
    <n v="1.004"/>
    <n v="74.069999999999993"/>
    <x v="4"/>
    <d v="2015-07-23T16:19:14"/>
    <d v="2015-08-15T03:59:00"/>
    <x v="35"/>
  </r>
  <r>
    <x v="0"/>
    <x v="0"/>
    <s v="USD"/>
    <n v="1345148566"/>
    <n v="1342556566"/>
    <b v="0"/>
    <n v="60"/>
    <b v="1"/>
    <s v="music/classical music"/>
    <n v="1.2613000000000001"/>
    <n v="84.08"/>
    <x v="4"/>
    <d v="2012-07-17T20:22:46"/>
    <d v="2012-08-16T20:22:46"/>
    <x v="35"/>
  </r>
  <r>
    <x v="0"/>
    <x v="0"/>
    <s v="USD"/>
    <n v="1362160868"/>
    <n v="1359568911"/>
    <b v="0"/>
    <n v="136"/>
    <b v="1"/>
    <s v="music/classical music"/>
    <n v="1.1067"/>
    <n v="61.03"/>
    <x v="4"/>
    <d v="2013-01-30T18:01:51"/>
    <d v="2013-03-01T18:01:08"/>
    <x v="35"/>
  </r>
  <r>
    <x v="0"/>
    <x v="0"/>
    <s v="USD"/>
    <n v="1262325600"/>
    <n v="1257871712"/>
    <b v="0"/>
    <n v="14"/>
    <b v="1"/>
    <s v="music/classical music"/>
    <n v="1.05"/>
    <n v="150"/>
    <x v="4"/>
    <d v="2009-11-10T16:48:32"/>
    <d v="2010-01-01T06:00:00"/>
    <x v="35"/>
  </r>
  <r>
    <x v="0"/>
    <x v="0"/>
    <s v="USD"/>
    <n v="1417463945"/>
    <n v="1414781945"/>
    <b v="0"/>
    <n v="78"/>
    <b v="1"/>
    <s v="music/classical music"/>
    <n v="1.0378000000000001"/>
    <n v="266.08999999999997"/>
    <x v="4"/>
    <d v="2014-10-31T18:59:05"/>
    <d v="2014-12-01T19:59:05"/>
    <x v="35"/>
  </r>
  <r>
    <x v="0"/>
    <x v="0"/>
    <s v="USD"/>
    <n v="1375151566"/>
    <n v="1373337166"/>
    <b v="0"/>
    <n v="4"/>
    <b v="1"/>
    <s v="music/classical music"/>
    <n v="1.1599999999999999"/>
    <n v="7.25"/>
    <x v="4"/>
    <d v="2013-07-09T02:32:46"/>
    <d v="2013-07-30T02:32:46"/>
    <x v="35"/>
  </r>
  <r>
    <x v="0"/>
    <x v="0"/>
    <s v="USD"/>
    <n v="1312212855"/>
    <n v="1307028855"/>
    <b v="0"/>
    <n v="11"/>
    <b v="1"/>
    <s v="music/classical music"/>
    <n v="1.1000000000000001"/>
    <n v="100"/>
    <x v="4"/>
    <d v="2011-06-02T15:34:15"/>
    <d v="2011-08-01T15:34:15"/>
    <x v="35"/>
  </r>
  <r>
    <x v="0"/>
    <x v="0"/>
    <s v="USD"/>
    <n v="1361681940"/>
    <n v="1359029661"/>
    <b v="0"/>
    <n v="185"/>
    <b v="1"/>
    <s v="music/classical music"/>
    <n v="1.1302000000000001"/>
    <n v="109.96"/>
    <x v="4"/>
    <d v="2013-01-24T12:14:21"/>
    <d v="2013-02-24T04:59:00"/>
    <x v="35"/>
  </r>
  <r>
    <x v="0"/>
    <x v="0"/>
    <s v="USD"/>
    <n v="1422913152"/>
    <n v="1417729152"/>
    <b v="0"/>
    <n v="59"/>
    <b v="1"/>
    <s v="music/classical music"/>
    <n v="1.0024999999999999"/>
    <n v="169.92"/>
    <x v="4"/>
    <d v="2014-12-04T21:39:12"/>
    <d v="2015-02-02T21:39:12"/>
    <x v="35"/>
  </r>
  <r>
    <x v="0"/>
    <x v="0"/>
    <s v="USD"/>
    <n v="1319904721"/>
    <n v="1314720721"/>
    <b v="0"/>
    <n v="27"/>
    <b v="1"/>
    <s v="music/classical music"/>
    <n v="1.034"/>
    <n v="95.74"/>
    <x v="4"/>
    <d v="2011-08-30T16:12:01"/>
    <d v="2011-10-29T16:12:01"/>
    <x v="35"/>
  </r>
  <r>
    <x v="0"/>
    <x v="1"/>
    <s v="GBP"/>
    <n v="1380192418"/>
    <n v="1375008418"/>
    <b v="0"/>
    <n v="63"/>
    <b v="1"/>
    <s v="music/classical music"/>
    <n v="1.0703"/>
    <n v="59.46"/>
    <x v="4"/>
    <d v="2013-07-28T10:46:58"/>
    <d v="2013-09-26T10:46:58"/>
    <x v="35"/>
  </r>
  <r>
    <x v="0"/>
    <x v="0"/>
    <s v="USD"/>
    <n v="1380599940"/>
    <n v="1377252857"/>
    <b v="0"/>
    <n v="13"/>
    <b v="1"/>
    <s v="music/classical music"/>
    <n v="1.0357000000000001"/>
    <n v="55.77"/>
    <x v="4"/>
    <d v="2013-08-23T10:14:17"/>
    <d v="2013-10-01T03:59:00"/>
    <x v="35"/>
  </r>
  <r>
    <x v="0"/>
    <x v="0"/>
    <s v="USD"/>
    <n v="1293937200"/>
    <n v="1291257298"/>
    <b v="0"/>
    <n v="13"/>
    <b v="1"/>
    <s v="music/classical music"/>
    <n v="1.5640000000000001"/>
    <n v="30.08"/>
    <x v="4"/>
    <d v="2010-12-02T02:34:58"/>
    <d v="2011-01-02T03:00:00"/>
    <x v="35"/>
  </r>
  <r>
    <x v="0"/>
    <x v="0"/>
    <s v="USD"/>
    <n v="1341750569"/>
    <n v="1339158569"/>
    <b v="0"/>
    <n v="57"/>
    <b v="1"/>
    <s v="music/classical music"/>
    <n v="1.0082"/>
    <n v="88.44"/>
    <x v="4"/>
    <d v="2012-06-08T12:29:29"/>
    <d v="2012-07-08T12:29:29"/>
    <x v="35"/>
  </r>
  <r>
    <x v="0"/>
    <x v="0"/>
    <s v="USD"/>
    <n v="1424997000"/>
    <n v="1421983138"/>
    <b v="0"/>
    <n v="61"/>
    <b v="1"/>
    <s v="music/classical music"/>
    <n v="1.9530000000000001"/>
    <n v="64.03"/>
    <x v="4"/>
    <d v="2015-01-23T03:18:58"/>
    <d v="2015-02-27T00:30:00"/>
    <x v="35"/>
  </r>
  <r>
    <x v="0"/>
    <x v="0"/>
    <s v="USD"/>
    <n v="1380949200"/>
    <n v="1378586179"/>
    <b v="0"/>
    <n v="65"/>
    <b v="1"/>
    <s v="music/classical music"/>
    <n v="1.1171"/>
    <n v="60.15"/>
    <x v="4"/>
    <d v="2013-09-07T20:36:19"/>
    <d v="2013-10-05T05:00:00"/>
    <x v="35"/>
  </r>
  <r>
    <x v="0"/>
    <x v="0"/>
    <s v="USD"/>
    <n v="1333560803"/>
    <n v="1330972403"/>
    <b v="0"/>
    <n v="134"/>
    <b v="1"/>
    <s v="music/classical music"/>
    <n v="1.1984999999999999"/>
    <n v="49.19"/>
    <x v="4"/>
    <d v="2012-03-05T18:33:23"/>
    <d v="2012-04-04T17:33:23"/>
    <x v="35"/>
  </r>
  <r>
    <x v="0"/>
    <x v="6"/>
    <s v="EUR"/>
    <n v="1475209620"/>
    <n v="1473087637"/>
    <b v="0"/>
    <n v="37"/>
    <b v="1"/>
    <s v="music/classical music"/>
    <n v="1.0185"/>
    <n v="165.16"/>
    <x v="4"/>
    <d v="2016-09-05T15:00:37"/>
    <d v="2016-09-30T04:27:00"/>
    <x v="35"/>
  </r>
  <r>
    <x v="0"/>
    <x v="1"/>
    <s v="GBP"/>
    <n v="1370019600"/>
    <n v="1366999870"/>
    <b v="0"/>
    <n v="37"/>
    <b v="1"/>
    <s v="music/classical music"/>
    <n v="1.028"/>
    <n v="43.62"/>
    <x v="4"/>
    <d v="2013-04-26T18:11:10"/>
    <d v="2013-05-31T17:00:00"/>
    <x v="35"/>
  </r>
  <r>
    <x v="0"/>
    <x v="0"/>
    <s v="USD"/>
    <n v="1444276740"/>
    <n v="1439392406"/>
    <b v="0"/>
    <n v="150"/>
    <b v="1"/>
    <s v="music/classical music"/>
    <n v="1.0085"/>
    <n v="43.7"/>
    <x v="4"/>
    <d v="2015-08-12T15:13:26"/>
    <d v="2015-10-08T03:59:00"/>
    <x v="35"/>
  </r>
  <r>
    <x v="0"/>
    <x v="0"/>
    <s v="USD"/>
    <n v="1332362880"/>
    <n v="1329890585"/>
    <b v="0"/>
    <n v="56"/>
    <b v="1"/>
    <s v="music/classical music"/>
    <n v="1.0273000000000001"/>
    <n v="67.42"/>
    <x v="4"/>
    <d v="2012-02-22T06:03:05"/>
    <d v="2012-03-21T20:48:00"/>
    <x v="35"/>
  </r>
  <r>
    <x v="0"/>
    <x v="0"/>
    <s v="USD"/>
    <n v="1488741981"/>
    <n v="1486149981"/>
    <b v="0"/>
    <n v="18"/>
    <b v="1"/>
    <s v="music/classical music"/>
    <n v="1.0649999999999999"/>
    <n v="177.5"/>
    <x v="4"/>
    <d v="2017-02-03T19:26:21"/>
    <d v="2017-03-05T19:26:21"/>
    <x v="35"/>
  </r>
  <r>
    <x v="0"/>
    <x v="0"/>
    <s v="USD"/>
    <n v="1348202807"/>
    <n v="1343018807"/>
    <b v="0"/>
    <n v="60"/>
    <b v="1"/>
    <s v="music/classical music"/>
    <n v="1.5552999999999999"/>
    <n v="38.880000000000003"/>
    <x v="4"/>
    <d v="2012-07-23T04:46:47"/>
    <d v="2012-09-21T04:46:47"/>
    <x v="35"/>
  </r>
  <r>
    <x v="0"/>
    <x v="0"/>
    <s v="USD"/>
    <n v="1433131140"/>
    <n v="1430445163"/>
    <b v="0"/>
    <n v="67"/>
    <b v="1"/>
    <s v="music/classical music"/>
    <n v="1.228"/>
    <n v="54.99"/>
    <x v="4"/>
    <d v="2015-05-01T01:52:43"/>
    <d v="2015-06-01T03:59:00"/>
    <x v="35"/>
  </r>
  <r>
    <x v="0"/>
    <x v="0"/>
    <s v="USD"/>
    <n v="1338219793"/>
    <n v="1335541393"/>
    <b v="0"/>
    <n v="35"/>
    <b v="1"/>
    <s v="music/classical music"/>
    <n v="1.0734999999999999"/>
    <n v="61.34"/>
    <x v="4"/>
    <d v="2012-04-27T15:43:13"/>
    <d v="2012-05-28T15:43:13"/>
    <x v="35"/>
  </r>
  <r>
    <x v="0"/>
    <x v="0"/>
    <s v="USD"/>
    <n v="1356392857"/>
    <n v="1352504857"/>
    <b v="0"/>
    <n v="34"/>
    <b v="1"/>
    <s v="music/classical music"/>
    <n v="1.0549999999999999"/>
    <n v="23.12"/>
    <x v="4"/>
    <d v="2012-11-09T23:47:37"/>
    <d v="2012-12-24T23:47:37"/>
    <x v="35"/>
  </r>
  <r>
    <x v="0"/>
    <x v="1"/>
    <s v="GBP"/>
    <n v="1400176386"/>
    <n v="1397584386"/>
    <b v="0"/>
    <n v="36"/>
    <b v="1"/>
    <s v="music/classical music"/>
    <n v="1.1843999999999999"/>
    <n v="29.61"/>
    <x v="4"/>
    <d v="2014-04-15T17:53:06"/>
    <d v="2014-05-15T17:53:06"/>
    <x v="35"/>
  </r>
  <r>
    <x v="0"/>
    <x v="2"/>
    <s v="AUD"/>
    <n v="1430488740"/>
    <n v="1427747906"/>
    <b v="0"/>
    <n v="18"/>
    <b v="1"/>
    <s v="music/classical music"/>
    <n v="1.0888"/>
    <n v="75.61"/>
    <x v="4"/>
    <d v="2015-03-30T20:38:26"/>
    <d v="2015-05-01T13:59:00"/>
    <x v="35"/>
  </r>
  <r>
    <x v="0"/>
    <x v="0"/>
    <s v="USD"/>
    <n v="1321385820"/>
    <n v="1318539484"/>
    <b v="0"/>
    <n v="25"/>
    <b v="1"/>
    <s v="music/classical music"/>
    <n v="1.1125"/>
    <n v="35.6"/>
    <x v="4"/>
    <d v="2011-10-13T20:58:04"/>
    <d v="2011-11-15T19:37:00"/>
    <x v="35"/>
  </r>
  <r>
    <x v="0"/>
    <x v="1"/>
    <s v="GBP"/>
    <n v="1425682174"/>
    <n v="1423090174"/>
    <b v="0"/>
    <n v="21"/>
    <b v="1"/>
    <s v="music/classical music"/>
    <n v="1.0009999999999999"/>
    <n v="143"/>
    <x v="4"/>
    <d v="2015-02-04T22:49:34"/>
    <d v="2015-03-06T22:49:34"/>
    <x v="35"/>
  </r>
  <r>
    <x v="1"/>
    <x v="5"/>
    <s v="CAD"/>
    <n v="1444740089"/>
    <n v="1442148089"/>
    <b v="0"/>
    <n v="0"/>
    <b v="0"/>
    <s v="food/food trucks"/>
    <n v="0"/>
    <n v="0"/>
    <x v="7"/>
    <d v="2015-09-13T12:41:29"/>
    <d v="2015-10-13T12:41:29"/>
    <x v="19"/>
  </r>
  <r>
    <x v="1"/>
    <x v="12"/>
    <s v="EUR"/>
    <n v="1476189339"/>
    <n v="1471005339"/>
    <b v="0"/>
    <n v="3"/>
    <b v="0"/>
    <s v="food/food trucks"/>
    <n v="7.4999999999999997E-3"/>
    <n v="25"/>
    <x v="7"/>
    <d v="2016-08-12T12:35:39"/>
    <d v="2016-10-11T12:35:39"/>
    <x v="19"/>
  </r>
  <r>
    <x v="1"/>
    <x v="0"/>
    <s v="USD"/>
    <n v="1438226451"/>
    <n v="1433042451"/>
    <b v="0"/>
    <n v="0"/>
    <b v="0"/>
    <s v="food/food trucks"/>
    <n v="0"/>
    <n v="0"/>
    <x v="7"/>
    <d v="2015-05-31T03:20:51"/>
    <d v="2015-07-30T03:20:51"/>
    <x v="19"/>
  </r>
  <r>
    <x v="1"/>
    <x v="5"/>
    <s v="CAD"/>
    <n v="1406854699"/>
    <n v="1404262699"/>
    <b v="0"/>
    <n v="0"/>
    <b v="0"/>
    <s v="food/food trucks"/>
    <n v="0"/>
    <n v="0"/>
    <x v="7"/>
    <d v="2014-07-02T00:58:19"/>
    <d v="2014-08-01T00:58:19"/>
    <x v="19"/>
  </r>
  <r>
    <x v="1"/>
    <x v="0"/>
    <s v="USD"/>
    <n v="1462827000"/>
    <n v="1457710589"/>
    <b v="0"/>
    <n v="1"/>
    <b v="0"/>
    <s v="food/food trucks"/>
    <n v="0.01"/>
    <n v="100"/>
    <x v="7"/>
    <d v="2016-03-11T15:36:29"/>
    <d v="2016-05-09T20:50:00"/>
    <x v="19"/>
  </r>
  <r>
    <x v="1"/>
    <x v="0"/>
    <s v="USD"/>
    <n v="1408663948"/>
    <n v="1406071948"/>
    <b v="0"/>
    <n v="0"/>
    <b v="0"/>
    <s v="food/food trucks"/>
    <n v="0"/>
    <n v="0"/>
    <x v="7"/>
    <d v="2014-07-22T23:32:28"/>
    <d v="2014-08-21T23:32:28"/>
    <x v="19"/>
  </r>
  <r>
    <x v="1"/>
    <x v="0"/>
    <s v="USD"/>
    <n v="1429823138"/>
    <n v="1427231138"/>
    <b v="0"/>
    <n v="2"/>
    <b v="0"/>
    <s v="food/food trucks"/>
    <n v="2.7000000000000001E-3"/>
    <n v="60"/>
    <x v="7"/>
    <d v="2015-03-24T21:05:38"/>
    <d v="2015-04-23T21:05:38"/>
    <x v="19"/>
  </r>
  <r>
    <x v="1"/>
    <x v="1"/>
    <s v="GBP"/>
    <n v="1472745594"/>
    <n v="1470153594"/>
    <b v="0"/>
    <n v="1"/>
    <b v="0"/>
    <s v="food/food trucks"/>
    <n v="5.0000000000000001E-3"/>
    <n v="50"/>
    <x v="7"/>
    <d v="2016-08-02T15:59:54"/>
    <d v="2016-09-01T15:59:54"/>
    <x v="19"/>
  </r>
  <r>
    <x v="1"/>
    <x v="0"/>
    <s v="USD"/>
    <n v="1442457112"/>
    <n v="1439865112"/>
    <b v="0"/>
    <n v="2"/>
    <b v="0"/>
    <s v="food/food trucks"/>
    <n v="2.23E-2"/>
    <n v="72.5"/>
    <x v="7"/>
    <d v="2015-08-18T02:31:52"/>
    <d v="2015-09-17T02:31:52"/>
    <x v="19"/>
  </r>
  <r>
    <x v="1"/>
    <x v="0"/>
    <s v="USD"/>
    <n v="1486590035"/>
    <n v="1483998035"/>
    <b v="0"/>
    <n v="2"/>
    <b v="0"/>
    <s v="food/food trucks"/>
    <n v="8.3999999999999995E-3"/>
    <n v="29.5"/>
    <x v="7"/>
    <d v="2017-01-09T21:40:35"/>
    <d v="2017-02-08T21:40:35"/>
    <x v="19"/>
  </r>
  <r>
    <x v="1"/>
    <x v="2"/>
    <s v="AUD"/>
    <n v="1463645521"/>
    <n v="1458461521"/>
    <b v="0"/>
    <n v="4"/>
    <b v="0"/>
    <s v="food/food trucks"/>
    <n v="2.5000000000000001E-3"/>
    <n v="62.5"/>
    <x v="7"/>
    <d v="2016-03-20T08:12:01"/>
    <d v="2016-05-19T08:12:01"/>
    <x v="19"/>
  </r>
  <r>
    <x v="1"/>
    <x v="0"/>
    <s v="USD"/>
    <n v="1428893517"/>
    <n v="1426301517"/>
    <b v="0"/>
    <n v="0"/>
    <b v="0"/>
    <s v="food/food trucks"/>
    <n v="0"/>
    <n v="0"/>
    <x v="7"/>
    <d v="2015-03-14T02:51:57"/>
    <d v="2015-04-13T02:51:57"/>
    <x v="19"/>
  </r>
  <r>
    <x v="1"/>
    <x v="0"/>
    <s v="USD"/>
    <n v="1408803149"/>
    <n v="1404915149"/>
    <b v="0"/>
    <n v="0"/>
    <b v="0"/>
    <s v="food/food trucks"/>
    <n v="0"/>
    <n v="0"/>
    <x v="7"/>
    <d v="2014-07-09T14:12:29"/>
    <d v="2014-08-23T14:12:29"/>
    <x v="19"/>
  </r>
  <r>
    <x v="1"/>
    <x v="0"/>
    <s v="USD"/>
    <n v="1463600945"/>
    <n v="1461786545"/>
    <b v="0"/>
    <n v="0"/>
    <b v="0"/>
    <s v="food/food trucks"/>
    <n v="0"/>
    <n v="0"/>
    <x v="7"/>
    <d v="2016-04-27T19:49:05"/>
    <d v="2016-05-18T19:49:05"/>
    <x v="19"/>
  </r>
  <r>
    <x v="1"/>
    <x v="0"/>
    <s v="USD"/>
    <n v="1421030194"/>
    <n v="1418438194"/>
    <b v="0"/>
    <n v="0"/>
    <b v="0"/>
    <s v="food/food trucks"/>
    <n v="0"/>
    <n v="0"/>
    <x v="7"/>
    <d v="2014-12-13T02:36:34"/>
    <d v="2015-01-12T02:36:34"/>
    <x v="19"/>
  </r>
  <r>
    <x v="1"/>
    <x v="0"/>
    <s v="USD"/>
    <n v="1428707647"/>
    <n v="1424823247"/>
    <b v="0"/>
    <n v="0"/>
    <b v="0"/>
    <s v="food/food trucks"/>
    <n v="0"/>
    <n v="0"/>
    <x v="7"/>
    <d v="2015-02-25T00:14:07"/>
    <d v="2015-04-10T23:14:07"/>
    <x v="19"/>
  </r>
  <r>
    <x v="1"/>
    <x v="0"/>
    <s v="USD"/>
    <n v="1407181297"/>
    <n v="1405021297"/>
    <b v="0"/>
    <n v="0"/>
    <b v="0"/>
    <s v="food/food trucks"/>
    <n v="0"/>
    <n v="0"/>
    <x v="7"/>
    <d v="2014-07-10T19:41:37"/>
    <d v="2014-08-04T19:41:37"/>
    <x v="19"/>
  </r>
  <r>
    <x v="1"/>
    <x v="0"/>
    <s v="USD"/>
    <n v="1444410000"/>
    <n v="1440203579"/>
    <b v="0"/>
    <n v="0"/>
    <b v="0"/>
    <s v="food/food trucks"/>
    <n v="0"/>
    <n v="0"/>
    <x v="7"/>
    <d v="2015-08-22T00:32:59"/>
    <d v="2015-10-09T17:00:00"/>
    <x v="19"/>
  </r>
  <r>
    <x v="1"/>
    <x v="0"/>
    <s v="USD"/>
    <n v="1410810903"/>
    <n v="1405626903"/>
    <b v="0"/>
    <n v="12"/>
    <b v="0"/>
    <s v="food/food trucks"/>
    <n v="1.4E-3"/>
    <n v="23.08"/>
    <x v="7"/>
    <d v="2014-07-17T19:55:03"/>
    <d v="2014-09-15T19:55:03"/>
    <x v="19"/>
  </r>
  <r>
    <x v="1"/>
    <x v="0"/>
    <s v="USD"/>
    <n v="1431745200"/>
    <n v="1429170603"/>
    <b v="0"/>
    <n v="2"/>
    <b v="0"/>
    <s v="food/food trucks"/>
    <n v="6.0000000000000001E-3"/>
    <n v="25.5"/>
    <x v="7"/>
    <d v="2015-04-16T07:50:03"/>
    <d v="2015-05-16T03:00:00"/>
    <x v="19"/>
  </r>
  <r>
    <x v="2"/>
    <x v="0"/>
    <s v="USD"/>
    <n v="1447689898"/>
    <n v="1445094298"/>
    <b v="0"/>
    <n v="11"/>
    <b v="0"/>
    <s v="food/food trucks"/>
    <n v="0.106"/>
    <n v="48.18"/>
    <x v="7"/>
    <d v="2015-10-17T15:04:58"/>
    <d v="2015-11-16T16:04:58"/>
    <x v="19"/>
  </r>
  <r>
    <x v="2"/>
    <x v="0"/>
    <s v="USD"/>
    <n v="1477784634"/>
    <n v="1475192634"/>
    <b v="0"/>
    <n v="1"/>
    <b v="0"/>
    <s v="food/food trucks"/>
    <n v="0"/>
    <n v="1"/>
    <x v="7"/>
    <d v="2016-09-29T23:43:54"/>
    <d v="2016-10-29T23:43:54"/>
    <x v="19"/>
  </r>
  <r>
    <x v="2"/>
    <x v="0"/>
    <s v="USD"/>
    <n v="1426526880"/>
    <n v="1421346480"/>
    <b v="0"/>
    <n v="5"/>
    <b v="0"/>
    <s v="food/food trucks"/>
    <n v="5.0000000000000001E-3"/>
    <n v="1"/>
    <x v="7"/>
    <d v="2015-01-15T18:28:00"/>
    <d v="2015-03-16T17:28:00"/>
    <x v="19"/>
  </r>
  <r>
    <x v="2"/>
    <x v="0"/>
    <s v="USD"/>
    <n v="1434341369"/>
    <n v="1431749369"/>
    <b v="0"/>
    <n v="0"/>
    <b v="0"/>
    <s v="food/food trucks"/>
    <n v="0"/>
    <n v="0"/>
    <x v="7"/>
    <d v="2015-05-16T04:09:29"/>
    <d v="2015-06-15T04:09:29"/>
    <x v="19"/>
  </r>
  <r>
    <x v="2"/>
    <x v="0"/>
    <s v="USD"/>
    <n v="1404601632"/>
    <n v="1402009632"/>
    <b v="0"/>
    <n v="1"/>
    <b v="0"/>
    <s v="food/food trucks"/>
    <n v="1.6999999999999999E-3"/>
    <n v="50"/>
    <x v="7"/>
    <d v="2014-06-05T23:07:12"/>
    <d v="2014-07-05T23:07:12"/>
    <x v="19"/>
  </r>
  <r>
    <x v="2"/>
    <x v="1"/>
    <s v="GBP"/>
    <n v="1451030136"/>
    <n v="1448438136"/>
    <b v="0"/>
    <n v="1"/>
    <b v="0"/>
    <s v="food/food trucks"/>
    <n v="1.6999999999999999E-3"/>
    <n v="5"/>
    <x v="7"/>
    <d v="2015-11-25T07:55:36"/>
    <d v="2015-12-25T07:55:36"/>
    <x v="19"/>
  </r>
  <r>
    <x v="2"/>
    <x v="0"/>
    <s v="USD"/>
    <n v="1451491953"/>
    <n v="1448899953"/>
    <b v="0"/>
    <n v="6"/>
    <b v="0"/>
    <s v="food/food trucks"/>
    <n v="2.4299999999999999E-2"/>
    <n v="202.83"/>
    <x v="7"/>
    <d v="2015-11-30T16:12:33"/>
    <d v="2015-12-30T16:12:33"/>
    <x v="19"/>
  </r>
  <r>
    <x v="2"/>
    <x v="0"/>
    <s v="USD"/>
    <n v="1427807640"/>
    <n v="1423325626"/>
    <b v="0"/>
    <n v="8"/>
    <b v="0"/>
    <s v="food/food trucks"/>
    <n v="3.8800000000000001E-2"/>
    <n v="29.13"/>
    <x v="7"/>
    <d v="2015-02-07T16:13:46"/>
    <d v="2015-03-31T13:14:00"/>
    <x v="19"/>
  </r>
  <r>
    <x v="2"/>
    <x v="8"/>
    <s v="DKK"/>
    <n v="1458733927"/>
    <n v="1456145527"/>
    <b v="0"/>
    <n v="1"/>
    <b v="0"/>
    <s v="food/food trucks"/>
    <n v="1E-4"/>
    <n v="5"/>
    <x v="7"/>
    <d v="2016-02-22T12:52:07"/>
    <d v="2016-03-23T11:52:07"/>
    <x v="19"/>
  </r>
  <r>
    <x v="2"/>
    <x v="2"/>
    <s v="AUD"/>
    <n v="1453817297"/>
    <n v="1453212497"/>
    <b v="0"/>
    <n v="0"/>
    <b v="0"/>
    <s v="food/food trucks"/>
    <n v="0"/>
    <n v="0"/>
    <x v="7"/>
    <d v="2016-01-19T14:08:17"/>
    <d v="2016-01-26T14:08:17"/>
    <x v="19"/>
  </r>
  <r>
    <x v="2"/>
    <x v="0"/>
    <s v="USD"/>
    <n v="1457901924"/>
    <n v="1452721524"/>
    <b v="0"/>
    <n v="2"/>
    <b v="0"/>
    <s v="food/food trucks"/>
    <n v="1.7299999999999999E-2"/>
    <n v="13"/>
    <x v="7"/>
    <d v="2016-01-13T21:45:24"/>
    <d v="2016-03-13T20:45:24"/>
    <x v="19"/>
  </r>
  <r>
    <x v="2"/>
    <x v="0"/>
    <s v="USD"/>
    <n v="1412536421"/>
    <n v="1409944421"/>
    <b v="0"/>
    <n v="1"/>
    <b v="0"/>
    <s v="food/food trucks"/>
    <n v="1.6999999999999999E-3"/>
    <n v="50"/>
    <x v="7"/>
    <d v="2014-09-05T19:13:41"/>
    <d v="2014-10-05T19:13:41"/>
    <x v="19"/>
  </r>
  <r>
    <x v="2"/>
    <x v="0"/>
    <s v="USD"/>
    <n v="1429993026"/>
    <n v="1427401026"/>
    <b v="0"/>
    <n v="0"/>
    <b v="0"/>
    <s v="food/food trucks"/>
    <n v="0"/>
    <n v="0"/>
    <x v="7"/>
    <d v="2015-03-26T20:17:06"/>
    <d v="2015-04-25T20:17:06"/>
    <x v="19"/>
  </r>
  <r>
    <x v="2"/>
    <x v="0"/>
    <s v="USD"/>
    <n v="1407453228"/>
    <n v="1404861228"/>
    <b v="0"/>
    <n v="1"/>
    <b v="0"/>
    <s v="food/food trucks"/>
    <n v="0"/>
    <n v="1"/>
    <x v="7"/>
    <d v="2014-07-08T23:13:48"/>
    <d v="2014-08-07T23:13:48"/>
    <x v="19"/>
  </r>
  <r>
    <x v="2"/>
    <x v="0"/>
    <s v="USD"/>
    <n v="1487915500"/>
    <n v="1485323500"/>
    <b v="0"/>
    <n v="19"/>
    <b v="0"/>
    <s v="food/food trucks"/>
    <n v="0.1217"/>
    <n v="96.05"/>
    <x v="7"/>
    <d v="2017-01-25T05:51:40"/>
    <d v="2017-02-24T05:51:40"/>
    <x v="19"/>
  </r>
  <r>
    <x v="2"/>
    <x v="5"/>
    <s v="CAD"/>
    <n v="1407427009"/>
    <n v="1404835009"/>
    <b v="0"/>
    <n v="27"/>
    <b v="0"/>
    <s v="food/food trucks"/>
    <n v="0.2359"/>
    <n v="305.77999999999997"/>
    <x v="7"/>
    <d v="2014-07-08T15:56:49"/>
    <d v="2014-08-07T15:56:49"/>
    <x v="19"/>
  </r>
  <r>
    <x v="2"/>
    <x v="1"/>
    <s v="GBP"/>
    <n v="1466323917"/>
    <n v="1463731917"/>
    <b v="0"/>
    <n v="7"/>
    <b v="0"/>
    <s v="food/food trucks"/>
    <n v="5.67E-2"/>
    <n v="12.14"/>
    <x v="7"/>
    <d v="2016-05-20T08:11:57"/>
    <d v="2016-06-19T08:11:57"/>
    <x v="19"/>
  </r>
  <r>
    <x v="2"/>
    <x v="0"/>
    <s v="USD"/>
    <n v="1443039001"/>
    <n v="1440447001"/>
    <b v="0"/>
    <n v="14"/>
    <b v="0"/>
    <s v="food/food trucks"/>
    <n v="0.39"/>
    <n v="83.57"/>
    <x v="7"/>
    <d v="2015-08-24T20:10:01"/>
    <d v="2015-09-23T20:10:01"/>
    <x v="19"/>
  </r>
  <r>
    <x v="2"/>
    <x v="0"/>
    <s v="USD"/>
    <n v="1407089147"/>
    <n v="1403201147"/>
    <b v="0"/>
    <n v="5"/>
    <b v="0"/>
    <s v="food/food trucks"/>
    <n v="0.01"/>
    <n v="18"/>
    <x v="7"/>
    <d v="2014-06-19T18:05:47"/>
    <d v="2014-08-03T18:05:47"/>
    <x v="19"/>
  </r>
  <r>
    <x v="2"/>
    <x v="0"/>
    <s v="USD"/>
    <n v="1458938200"/>
    <n v="1453757800"/>
    <b v="0"/>
    <n v="30"/>
    <b v="0"/>
    <s v="food/food trucks"/>
    <n v="6.93E-2"/>
    <n v="115.53"/>
    <x v="7"/>
    <d v="2016-01-25T21:36:40"/>
    <d v="2016-03-25T20:36:40"/>
    <x v="19"/>
  </r>
  <r>
    <x v="0"/>
    <x v="0"/>
    <s v="USD"/>
    <n v="1347508740"/>
    <n v="1346276349"/>
    <b v="1"/>
    <n v="151"/>
    <b v="1"/>
    <s v="technology/space exploration"/>
    <n v="6.6139999999999999"/>
    <n v="21.9"/>
    <x v="2"/>
    <d v="2012-08-29T21:39:09"/>
    <d v="2012-09-13T03:59:00"/>
    <x v="36"/>
  </r>
  <r>
    <x v="0"/>
    <x v="0"/>
    <s v="USD"/>
    <n v="1415827200"/>
    <n v="1412358968"/>
    <b v="1"/>
    <n v="489"/>
    <b v="1"/>
    <s v="technology/space exploration"/>
    <n v="3.2608999999999999"/>
    <n v="80.02"/>
    <x v="2"/>
    <d v="2014-10-03T17:56:08"/>
    <d v="2014-11-12T21:20:00"/>
    <x v="36"/>
  </r>
  <r>
    <x v="0"/>
    <x v="0"/>
    <s v="USD"/>
    <n v="1387835654"/>
    <n v="1386626054"/>
    <b v="1"/>
    <n v="50"/>
    <b v="1"/>
    <s v="technology/space exploration"/>
    <n v="1.0148999999999999"/>
    <n v="35.520000000000003"/>
    <x v="2"/>
    <d v="2013-12-09T21:54:14"/>
    <d v="2013-12-23T21:54:14"/>
    <x v="36"/>
  </r>
  <r>
    <x v="0"/>
    <x v="0"/>
    <s v="USD"/>
    <n v="1335662023"/>
    <n v="1333070023"/>
    <b v="1"/>
    <n v="321"/>
    <b v="1"/>
    <s v="technology/space exploration"/>
    <n v="1.0422"/>
    <n v="64.930000000000007"/>
    <x v="2"/>
    <d v="2012-03-30T01:13:43"/>
    <d v="2012-04-29T01:13:43"/>
    <x v="36"/>
  </r>
  <r>
    <x v="0"/>
    <x v="0"/>
    <s v="USD"/>
    <n v="1466168390"/>
    <n v="1463576390"/>
    <b v="1"/>
    <n v="1762"/>
    <b v="1"/>
    <s v="technology/space exploration"/>
    <n v="1.0742"/>
    <n v="60.97"/>
    <x v="2"/>
    <d v="2016-05-18T12:59:50"/>
    <d v="2016-06-17T12:59:50"/>
    <x v="36"/>
  </r>
  <r>
    <x v="0"/>
    <x v="0"/>
    <s v="USD"/>
    <n v="1398791182"/>
    <n v="1396026382"/>
    <b v="1"/>
    <n v="385"/>
    <b v="1"/>
    <s v="technology/space exploration"/>
    <n v="1.1005"/>
    <n v="31.44"/>
    <x v="2"/>
    <d v="2014-03-28T17:06:22"/>
    <d v="2014-04-29T17:06:22"/>
    <x v="36"/>
  </r>
  <r>
    <x v="0"/>
    <x v="0"/>
    <s v="USD"/>
    <n v="1439344800"/>
    <n v="1435611572"/>
    <b v="1"/>
    <n v="398"/>
    <b v="1"/>
    <s v="technology/space exploration"/>
    <n v="4.077"/>
    <n v="81.95"/>
    <x v="2"/>
    <d v="2015-06-29T20:59:32"/>
    <d v="2015-08-12T02:00:00"/>
    <x v="36"/>
  </r>
  <r>
    <x v="0"/>
    <x v="0"/>
    <s v="USD"/>
    <n v="1489536000"/>
    <n v="1485976468"/>
    <b v="1"/>
    <n v="304"/>
    <b v="1"/>
    <s v="technology/space exploration"/>
    <n v="2.2393000000000001"/>
    <n v="58.93"/>
    <x v="2"/>
    <d v="2017-02-01T19:14:28"/>
    <d v="2017-03-15T00:00:00"/>
    <x v="36"/>
  </r>
  <r>
    <x v="0"/>
    <x v="0"/>
    <s v="USD"/>
    <n v="1342330951"/>
    <n v="1339738951"/>
    <b v="1"/>
    <n v="676"/>
    <b v="1"/>
    <s v="technology/space exploration"/>
    <n v="3.0379999999999998"/>
    <n v="157.29"/>
    <x v="2"/>
    <d v="2012-06-15T05:42:31"/>
    <d v="2012-07-15T05:42:31"/>
    <x v="36"/>
  </r>
  <r>
    <x v="0"/>
    <x v="0"/>
    <s v="USD"/>
    <n v="1471849140"/>
    <n v="1468444125"/>
    <b v="1"/>
    <n v="577"/>
    <b v="1"/>
    <s v="technology/space exploration"/>
    <n v="1.4133"/>
    <n v="55.76"/>
    <x v="2"/>
    <d v="2016-07-13T21:08:45"/>
    <d v="2016-08-22T06:59:00"/>
    <x v="36"/>
  </r>
  <r>
    <x v="0"/>
    <x v="12"/>
    <s v="EUR"/>
    <n v="1483397940"/>
    <n v="1480493014"/>
    <b v="1"/>
    <n v="3663"/>
    <b v="1"/>
    <s v="technology/space exploration"/>
    <n v="27.906400000000001"/>
    <n v="83.8"/>
    <x v="2"/>
    <d v="2016-11-30T08:03:34"/>
    <d v="2017-01-02T22:59:00"/>
    <x v="36"/>
  </r>
  <r>
    <x v="0"/>
    <x v="0"/>
    <s v="USD"/>
    <n v="1420773970"/>
    <n v="1418095570"/>
    <b v="1"/>
    <n v="294"/>
    <b v="1"/>
    <s v="technology/space exploration"/>
    <n v="1.7176"/>
    <n v="58.42"/>
    <x v="2"/>
    <d v="2014-12-09T03:26:10"/>
    <d v="2015-01-09T03:26:10"/>
    <x v="36"/>
  </r>
  <r>
    <x v="0"/>
    <x v="0"/>
    <s v="USD"/>
    <n v="1348256294"/>
    <n v="1345664294"/>
    <b v="1"/>
    <n v="28"/>
    <b v="1"/>
    <s v="technology/space exploration"/>
    <n v="1.0101"/>
    <n v="270.57"/>
    <x v="2"/>
    <d v="2012-08-22T19:38:14"/>
    <d v="2012-09-21T19:38:14"/>
    <x v="36"/>
  </r>
  <r>
    <x v="0"/>
    <x v="0"/>
    <s v="USD"/>
    <n v="1398834000"/>
    <n v="1396371612"/>
    <b v="1"/>
    <n v="100"/>
    <b v="1"/>
    <s v="technology/space exploration"/>
    <n v="1.02"/>
    <n v="107.1"/>
    <x v="2"/>
    <d v="2014-04-01T17:00:12"/>
    <d v="2014-04-30T05:00:00"/>
    <x v="36"/>
  </r>
  <r>
    <x v="0"/>
    <x v="1"/>
    <s v="GBP"/>
    <n v="1462017600"/>
    <n v="1458820564"/>
    <b v="0"/>
    <n v="72"/>
    <b v="1"/>
    <s v="technology/space exploration"/>
    <n v="1.6977"/>
    <n v="47.18"/>
    <x v="2"/>
    <d v="2016-03-24T11:56:04"/>
    <d v="2016-04-30T12:00:00"/>
    <x v="36"/>
  </r>
  <r>
    <x v="0"/>
    <x v="0"/>
    <s v="USD"/>
    <n v="1440546729"/>
    <n v="1437954729"/>
    <b v="1"/>
    <n v="238"/>
    <b v="1"/>
    <s v="technology/space exploration"/>
    <n v="1.1453"/>
    <n v="120.31"/>
    <x v="2"/>
    <d v="2015-07-26T23:52:09"/>
    <d v="2015-08-25T23:52:09"/>
    <x v="36"/>
  </r>
  <r>
    <x v="0"/>
    <x v="0"/>
    <s v="USD"/>
    <n v="1413838751"/>
    <n v="1411246751"/>
    <b v="1"/>
    <n v="159"/>
    <b v="1"/>
    <s v="technology/space exploration"/>
    <n v="8.7759999999999998"/>
    <n v="27.6"/>
    <x v="2"/>
    <d v="2014-09-20T20:59:11"/>
    <d v="2014-10-20T20:59:11"/>
    <x v="36"/>
  </r>
  <r>
    <x v="0"/>
    <x v="0"/>
    <s v="USD"/>
    <n v="1449000061"/>
    <n v="1443812461"/>
    <b v="1"/>
    <n v="77"/>
    <b v="1"/>
    <s v="technology/space exploration"/>
    <n v="1.0539000000000001"/>
    <n v="205.3"/>
    <x v="2"/>
    <d v="2015-10-02T19:01:01"/>
    <d v="2015-12-01T20:01:01"/>
    <x v="36"/>
  </r>
  <r>
    <x v="0"/>
    <x v="0"/>
    <s v="USD"/>
    <n v="1445598000"/>
    <n v="1443302004"/>
    <b v="1"/>
    <n v="53"/>
    <b v="1"/>
    <s v="technology/space exploration"/>
    <n v="1.8839999999999999"/>
    <n v="35.549999999999997"/>
    <x v="2"/>
    <d v="2015-09-26T21:13:24"/>
    <d v="2015-10-23T11:00:00"/>
    <x v="36"/>
  </r>
  <r>
    <x v="0"/>
    <x v="2"/>
    <s v="AUD"/>
    <n v="1444525200"/>
    <n v="1441339242"/>
    <b v="1"/>
    <n v="1251"/>
    <b v="1"/>
    <s v="technology/space exploration"/>
    <n v="1.4365000000000001"/>
    <n v="74.64"/>
    <x v="2"/>
    <d v="2015-09-04T04:00:42"/>
    <d v="2015-10-11T01:00:00"/>
    <x v="36"/>
  </r>
  <r>
    <x v="0"/>
    <x v="0"/>
    <s v="USD"/>
    <n v="1432230988"/>
    <n v="1429638988"/>
    <b v="1"/>
    <n v="465"/>
    <b v="1"/>
    <s v="technology/space exploration"/>
    <n v="1.4588000000000001"/>
    <n v="47.06"/>
    <x v="2"/>
    <d v="2015-04-21T17:56:28"/>
    <d v="2015-05-21T17:56:28"/>
    <x v="36"/>
  </r>
  <r>
    <x v="0"/>
    <x v="13"/>
    <s v="EUR"/>
    <n v="1483120216"/>
    <n v="1479232216"/>
    <b v="0"/>
    <n v="74"/>
    <b v="1"/>
    <s v="technology/space exploration"/>
    <n v="1.3118000000000001"/>
    <n v="26.59"/>
    <x v="2"/>
    <d v="2016-11-15T17:50:16"/>
    <d v="2016-12-30T17:50:16"/>
    <x v="36"/>
  </r>
  <r>
    <x v="0"/>
    <x v="0"/>
    <s v="USD"/>
    <n v="1480658966"/>
    <n v="1479449366"/>
    <b v="0"/>
    <n v="62"/>
    <b v="1"/>
    <s v="technology/space exploration"/>
    <n v="1.1399999999999999"/>
    <n v="36.770000000000003"/>
    <x v="2"/>
    <d v="2016-11-18T06:09:26"/>
    <d v="2016-12-02T06:09:26"/>
    <x v="36"/>
  </r>
  <r>
    <x v="0"/>
    <x v="0"/>
    <s v="USD"/>
    <n v="1347530822"/>
    <n v="1345716422"/>
    <b v="0"/>
    <n v="3468"/>
    <b v="1"/>
    <s v="technology/space exploration"/>
    <n v="13.7942"/>
    <n v="31.82"/>
    <x v="2"/>
    <d v="2012-08-23T10:07:02"/>
    <d v="2012-09-13T10:07:02"/>
    <x v="36"/>
  </r>
  <r>
    <x v="0"/>
    <x v="12"/>
    <s v="EUR"/>
    <n v="1478723208"/>
    <n v="1476559608"/>
    <b v="0"/>
    <n v="52"/>
    <b v="1"/>
    <s v="technology/space exploration"/>
    <n v="9.56"/>
    <n v="27.58"/>
    <x v="2"/>
    <d v="2016-10-15T19:26:48"/>
    <d v="2016-11-09T20:26:48"/>
    <x v="36"/>
  </r>
  <r>
    <x v="0"/>
    <x v="0"/>
    <s v="USD"/>
    <n v="1433343869"/>
    <n v="1430751869"/>
    <b v="0"/>
    <n v="50"/>
    <b v="1"/>
    <s v="technology/space exploration"/>
    <n v="1.1200000000000001"/>
    <n v="56"/>
    <x v="2"/>
    <d v="2015-05-04T15:04:29"/>
    <d v="2015-06-03T15:04:29"/>
    <x v="36"/>
  </r>
  <r>
    <x v="0"/>
    <x v="0"/>
    <s v="USD"/>
    <n v="1448571261"/>
    <n v="1445975661"/>
    <b v="0"/>
    <n v="45"/>
    <b v="1"/>
    <s v="technology/space exploration"/>
    <n v="6.4667000000000003"/>
    <n v="21.56"/>
    <x v="2"/>
    <d v="2015-10-27T19:54:21"/>
    <d v="2015-11-26T20:54:21"/>
    <x v="36"/>
  </r>
  <r>
    <x v="0"/>
    <x v="0"/>
    <s v="USD"/>
    <n v="1417389067"/>
    <n v="1415661067"/>
    <b v="0"/>
    <n v="21"/>
    <b v="1"/>
    <s v="technology/space exploration"/>
    <n v="1.1036999999999999"/>
    <n v="44.1"/>
    <x v="2"/>
    <d v="2014-11-10T23:11:07"/>
    <d v="2014-11-30T23:11:07"/>
    <x v="36"/>
  </r>
  <r>
    <x v="0"/>
    <x v="1"/>
    <s v="GBP"/>
    <n v="1431608122"/>
    <n v="1429016122"/>
    <b v="0"/>
    <n v="100"/>
    <b v="1"/>
    <s v="technology/space exploration"/>
    <n v="1.2774000000000001"/>
    <n v="63.87"/>
    <x v="2"/>
    <d v="2015-04-14T12:55:22"/>
    <d v="2015-05-14T12:55:22"/>
    <x v="36"/>
  </r>
  <r>
    <x v="0"/>
    <x v="2"/>
    <s v="AUD"/>
    <n v="1467280800"/>
    <n v="1464921112"/>
    <b v="0"/>
    <n v="81"/>
    <b v="1"/>
    <s v="technology/space exploration"/>
    <n v="1.579"/>
    <n v="38.99"/>
    <x v="2"/>
    <d v="2016-06-03T02:31:52"/>
    <d v="2016-06-30T10:00:00"/>
    <x v="36"/>
  </r>
  <r>
    <x v="0"/>
    <x v="0"/>
    <s v="USD"/>
    <n v="1440907427"/>
    <n v="1438488227"/>
    <b v="0"/>
    <n v="286"/>
    <b v="1"/>
    <s v="technology/space exploration"/>
    <n v="1.1467000000000001"/>
    <n v="80.19"/>
    <x v="2"/>
    <d v="2015-08-02T04:03:47"/>
    <d v="2015-08-30T04:03:47"/>
    <x v="36"/>
  </r>
  <r>
    <x v="0"/>
    <x v="0"/>
    <s v="USD"/>
    <n v="1464485339"/>
    <n v="1462325339"/>
    <b v="0"/>
    <n v="42"/>
    <b v="1"/>
    <s v="technology/space exploration"/>
    <n v="1.3701000000000001"/>
    <n v="34.9"/>
    <x v="2"/>
    <d v="2016-05-04T01:28:59"/>
    <d v="2016-05-29T01:28:59"/>
    <x v="36"/>
  </r>
  <r>
    <x v="0"/>
    <x v="0"/>
    <s v="USD"/>
    <n v="1393542000"/>
    <n v="1390938332"/>
    <b v="0"/>
    <n v="199"/>
    <b v="1"/>
    <s v="technology/space exploration"/>
    <n v="3.5461999999999998"/>
    <n v="89.1"/>
    <x v="2"/>
    <d v="2014-01-28T19:45:32"/>
    <d v="2014-02-27T23:00:00"/>
    <x v="36"/>
  </r>
  <r>
    <x v="0"/>
    <x v="0"/>
    <s v="USD"/>
    <n v="1475163921"/>
    <n v="1472571921"/>
    <b v="0"/>
    <n v="25"/>
    <b v="1"/>
    <s v="technology/space exploration"/>
    <n v="1.0602"/>
    <n v="39.44"/>
    <x v="2"/>
    <d v="2016-08-30T15:45:21"/>
    <d v="2016-09-29T15:45:21"/>
    <x v="36"/>
  </r>
  <r>
    <x v="0"/>
    <x v="5"/>
    <s v="CAD"/>
    <n v="1425937761"/>
    <n v="1422917361"/>
    <b v="0"/>
    <n v="84"/>
    <b v="1"/>
    <s v="technology/space exploration"/>
    <n v="1"/>
    <n v="136.9"/>
    <x v="2"/>
    <d v="2015-02-02T22:49:21"/>
    <d v="2015-03-09T21:49:21"/>
    <x v="36"/>
  </r>
  <r>
    <x v="0"/>
    <x v="0"/>
    <s v="USD"/>
    <n v="1476579600"/>
    <n v="1474641914"/>
    <b v="0"/>
    <n v="50"/>
    <b v="1"/>
    <s v="technology/space exploration"/>
    <n v="1.873"/>
    <n v="37.46"/>
    <x v="2"/>
    <d v="2016-09-23T14:45:14"/>
    <d v="2016-10-16T01:00:00"/>
    <x v="36"/>
  </r>
  <r>
    <x v="0"/>
    <x v="0"/>
    <s v="USD"/>
    <n v="1476277875"/>
    <n v="1474895475"/>
    <b v="0"/>
    <n v="26"/>
    <b v="1"/>
    <s v="technology/space exploration"/>
    <n v="1.6619999999999999"/>
    <n v="31.96"/>
    <x v="2"/>
    <d v="2016-09-26T13:11:15"/>
    <d v="2016-10-12T13:11:15"/>
    <x v="36"/>
  </r>
  <r>
    <x v="0"/>
    <x v="0"/>
    <s v="USD"/>
    <n v="1421358895"/>
    <n v="1418766895"/>
    <b v="0"/>
    <n v="14"/>
    <b v="1"/>
    <s v="technology/space exploration"/>
    <n v="1.0173000000000001"/>
    <n v="25.21"/>
    <x v="2"/>
    <d v="2014-12-16T21:54:55"/>
    <d v="2015-01-15T21:54:55"/>
    <x v="36"/>
  </r>
  <r>
    <x v="0"/>
    <x v="1"/>
    <s v="GBP"/>
    <n v="1424378748"/>
    <n v="1421786748"/>
    <b v="0"/>
    <n v="49"/>
    <b v="1"/>
    <s v="technology/space exploration"/>
    <n v="1.64"/>
    <n v="10.039999999999999"/>
    <x v="2"/>
    <d v="2015-01-20T20:45:48"/>
    <d v="2015-02-19T20:45:48"/>
    <x v="36"/>
  </r>
  <r>
    <x v="0"/>
    <x v="0"/>
    <s v="USD"/>
    <n v="1433735474"/>
    <n v="1428551474"/>
    <b v="0"/>
    <n v="69"/>
    <b v="1"/>
    <s v="technology/space exploration"/>
    <n v="1.0567"/>
    <n v="45.94"/>
    <x v="2"/>
    <d v="2015-04-09T03:51:14"/>
    <d v="2015-06-08T03:51:14"/>
    <x v="36"/>
  </r>
  <r>
    <x v="2"/>
    <x v="0"/>
    <s v="USD"/>
    <n v="1410811740"/>
    <n v="1409341863"/>
    <b v="0"/>
    <n v="1"/>
    <b v="0"/>
    <s v="technology/space exploration"/>
    <n v="0.01"/>
    <n v="15"/>
    <x v="2"/>
    <d v="2014-08-29T19:51:03"/>
    <d v="2014-09-15T20:09:00"/>
    <x v="36"/>
  </r>
  <r>
    <x v="2"/>
    <x v="12"/>
    <s v="EUR"/>
    <n v="1468565820"/>
    <n v="1465970108"/>
    <b v="0"/>
    <n v="0"/>
    <b v="0"/>
    <s v="technology/space exploration"/>
    <n v="0"/>
    <n v="0"/>
    <x v="2"/>
    <d v="2016-06-15T05:55:08"/>
    <d v="2016-07-15T06:57:00"/>
    <x v="36"/>
  </r>
  <r>
    <x v="1"/>
    <x v="0"/>
    <s v="USD"/>
    <n v="1482307140"/>
    <n v="1479218315"/>
    <b v="1"/>
    <n v="1501"/>
    <b v="0"/>
    <s v="technology/space exploration"/>
    <n v="0.33560000000000001"/>
    <n v="223.58"/>
    <x v="2"/>
    <d v="2016-11-15T13:58:35"/>
    <d v="2016-12-21T07:59:00"/>
    <x v="36"/>
  </r>
  <r>
    <x v="1"/>
    <x v="0"/>
    <s v="USD"/>
    <n v="1489172435"/>
    <n v="1486580435"/>
    <b v="1"/>
    <n v="52"/>
    <b v="0"/>
    <s v="technology/space exploration"/>
    <n v="2.0500000000000001E-2"/>
    <n v="39.479999999999997"/>
    <x v="2"/>
    <d v="2017-02-08T19:00:35"/>
    <d v="2017-03-10T19:00:35"/>
    <x v="36"/>
  </r>
  <r>
    <x v="1"/>
    <x v="2"/>
    <s v="AUD"/>
    <n v="1415481203"/>
    <n v="1412885603"/>
    <b v="1"/>
    <n v="23"/>
    <b v="0"/>
    <s v="technology/space exploration"/>
    <n v="0.105"/>
    <n v="91.3"/>
    <x v="2"/>
    <d v="2014-10-09T20:13:23"/>
    <d v="2014-11-08T21:13:23"/>
    <x v="36"/>
  </r>
  <r>
    <x v="1"/>
    <x v="0"/>
    <s v="USD"/>
    <n v="1441783869"/>
    <n v="1439191869"/>
    <b v="1"/>
    <n v="535"/>
    <b v="0"/>
    <s v="technology/space exploration"/>
    <n v="8.4199999999999997E-2"/>
    <n v="78.67"/>
    <x v="2"/>
    <d v="2015-08-10T07:31:09"/>
    <d v="2015-09-09T07:31:09"/>
    <x v="36"/>
  </r>
  <r>
    <x v="1"/>
    <x v="5"/>
    <s v="CAD"/>
    <n v="1439533019"/>
    <n v="1436941019"/>
    <b v="0"/>
    <n v="3"/>
    <b v="0"/>
    <s v="technology/space exploration"/>
    <n v="1.44E-2"/>
    <n v="12"/>
    <x v="2"/>
    <d v="2015-07-15T06:16:59"/>
    <d v="2015-08-14T06:16:59"/>
    <x v="36"/>
  </r>
  <r>
    <x v="1"/>
    <x v="0"/>
    <s v="USD"/>
    <n v="1457543360"/>
    <n v="1454951360"/>
    <b v="0"/>
    <n v="6"/>
    <b v="0"/>
    <s v="technology/space exploration"/>
    <n v="8.8000000000000005E-3"/>
    <n v="17.670000000000002"/>
    <x v="2"/>
    <d v="2016-02-08T17:09:20"/>
    <d v="2016-03-09T17:09:20"/>
    <x v="36"/>
  </r>
  <r>
    <x v="1"/>
    <x v="0"/>
    <s v="USD"/>
    <n v="1454370941"/>
    <n v="1449186941"/>
    <b v="0"/>
    <n v="3"/>
    <b v="0"/>
    <s v="technology/space exploration"/>
    <n v="1E-3"/>
    <n v="41.33"/>
    <x v="2"/>
    <d v="2015-12-03T23:55:41"/>
    <d v="2016-02-01T23:55:41"/>
    <x v="36"/>
  </r>
  <r>
    <x v="1"/>
    <x v="0"/>
    <s v="USD"/>
    <n v="1482332343"/>
    <n v="1479740343"/>
    <b v="0"/>
    <n v="5"/>
    <b v="0"/>
    <s v="technology/space exploration"/>
    <n v="6.0000000000000001E-3"/>
    <n v="71.599999999999994"/>
    <x v="2"/>
    <d v="2016-11-21T14:59:03"/>
    <d v="2016-12-21T14:59:03"/>
    <x v="36"/>
  </r>
  <r>
    <x v="1"/>
    <x v="0"/>
    <s v="USD"/>
    <n v="1450380009"/>
    <n v="1447960809"/>
    <b v="0"/>
    <n v="17"/>
    <b v="0"/>
    <s v="technology/space exploration"/>
    <n v="1.8700000000000001E-2"/>
    <n v="307.82"/>
    <x v="2"/>
    <d v="2015-11-19T19:20:09"/>
    <d v="2015-12-17T19:20:09"/>
    <x v="36"/>
  </r>
  <r>
    <x v="1"/>
    <x v="2"/>
    <s v="AUD"/>
    <n v="1418183325"/>
    <n v="1415591325"/>
    <b v="0"/>
    <n v="11"/>
    <b v="0"/>
    <s v="technology/space exploration"/>
    <n v="8.8999999999999999E-3"/>
    <n v="80.45"/>
    <x v="2"/>
    <d v="2014-11-10T03:48:45"/>
    <d v="2014-12-10T03:48:45"/>
    <x v="36"/>
  </r>
  <r>
    <x v="1"/>
    <x v="0"/>
    <s v="USD"/>
    <n v="1402632000"/>
    <n v="1399909127"/>
    <b v="0"/>
    <n v="70"/>
    <b v="0"/>
    <s v="technology/space exploration"/>
    <n v="0.1152"/>
    <n v="83.94"/>
    <x v="2"/>
    <d v="2014-05-12T15:38:47"/>
    <d v="2014-06-13T04:00:00"/>
    <x v="36"/>
  </r>
  <r>
    <x v="1"/>
    <x v="0"/>
    <s v="USD"/>
    <n v="1429622726"/>
    <n v="1424442326"/>
    <b v="0"/>
    <n v="6"/>
    <b v="0"/>
    <s v="technology/space exploration"/>
    <n v="5.0000000000000001E-4"/>
    <n v="8.5"/>
    <x v="2"/>
    <d v="2015-02-20T14:25:26"/>
    <d v="2015-04-21T13:25:26"/>
    <x v="36"/>
  </r>
  <r>
    <x v="1"/>
    <x v="0"/>
    <s v="USD"/>
    <n v="1455048000"/>
    <n v="1452631647"/>
    <b v="0"/>
    <n v="43"/>
    <b v="0"/>
    <s v="technology/space exploration"/>
    <n v="0.21029999999999999"/>
    <n v="73.37"/>
    <x v="2"/>
    <d v="2016-01-12T20:47:27"/>
    <d v="2016-02-09T20:00:00"/>
    <x v="36"/>
  </r>
  <r>
    <x v="1"/>
    <x v="0"/>
    <s v="USD"/>
    <n v="1489345200"/>
    <n v="1485966688"/>
    <b v="0"/>
    <n v="152"/>
    <b v="0"/>
    <s v="technology/space exploration"/>
    <n v="0.1144"/>
    <n v="112.86"/>
    <x v="2"/>
    <d v="2017-02-01T16:31:28"/>
    <d v="2017-03-12T19:00:00"/>
    <x v="36"/>
  </r>
  <r>
    <x v="1"/>
    <x v="0"/>
    <s v="USD"/>
    <n v="1470187800"/>
    <n v="1467325053"/>
    <b v="0"/>
    <n v="59"/>
    <b v="0"/>
    <s v="technology/space exploration"/>
    <n v="0.18740000000000001"/>
    <n v="95.28"/>
    <x v="2"/>
    <d v="2016-06-30T22:17:33"/>
    <d v="2016-08-03T01:30:00"/>
    <x v="36"/>
  </r>
  <r>
    <x v="1"/>
    <x v="0"/>
    <s v="USD"/>
    <n v="1469913194"/>
    <n v="1467321194"/>
    <b v="0"/>
    <n v="4"/>
    <b v="0"/>
    <s v="technology/space exploration"/>
    <n v="8.9999999999999998E-4"/>
    <n v="22.75"/>
    <x v="2"/>
    <d v="2016-06-30T21:13:14"/>
    <d v="2016-07-30T21:13:14"/>
    <x v="36"/>
  </r>
  <r>
    <x v="1"/>
    <x v="0"/>
    <s v="USD"/>
    <n v="1429321210"/>
    <n v="1426729210"/>
    <b v="0"/>
    <n v="10"/>
    <b v="0"/>
    <s v="technology/space exploration"/>
    <n v="2.7199999999999998E-2"/>
    <n v="133.30000000000001"/>
    <x v="2"/>
    <d v="2015-03-19T01:40:10"/>
    <d v="2015-04-18T01:40:10"/>
    <x v="36"/>
  </r>
  <r>
    <x v="1"/>
    <x v="0"/>
    <s v="USD"/>
    <n v="1448388418"/>
    <n v="1443200818"/>
    <b v="0"/>
    <n v="5"/>
    <b v="0"/>
    <s v="technology/space exploration"/>
    <n v="1E-3"/>
    <n v="3.8"/>
    <x v="2"/>
    <d v="2015-09-25T17:06:58"/>
    <d v="2015-11-24T18:06:58"/>
    <x v="36"/>
  </r>
  <r>
    <x v="0"/>
    <x v="0"/>
    <s v="USD"/>
    <n v="1382742010"/>
    <n v="1380150010"/>
    <b v="0"/>
    <n v="60"/>
    <b v="1"/>
    <s v="technology/makerspaces"/>
    <n v="1.0289999999999999"/>
    <n v="85.75"/>
    <x v="2"/>
    <d v="2013-09-25T23:00:10"/>
    <d v="2013-10-25T23:00:10"/>
    <x v="37"/>
  </r>
  <r>
    <x v="0"/>
    <x v="0"/>
    <s v="USD"/>
    <n v="1440179713"/>
    <n v="1437587713"/>
    <b v="0"/>
    <n v="80"/>
    <b v="1"/>
    <s v="technology/makerspaces"/>
    <n v="1.0680000000000001"/>
    <n v="267"/>
    <x v="2"/>
    <d v="2015-07-22T17:55:13"/>
    <d v="2015-08-21T17:55:13"/>
    <x v="37"/>
  </r>
  <r>
    <x v="0"/>
    <x v="5"/>
    <s v="CAD"/>
    <n v="1441378800"/>
    <n v="1438873007"/>
    <b v="0"/>
    <n v="56"/>
    <b v="1"/>
    <s v="technology/makerspaces"/>
    <n v="1.046"/>
    <n v="373.56"/>
    <x v="2"/>
    <d v="2015-08-06T14:56:47"/>
    <d v="2015-09-04T15:00:00"/>
    <x v="37"/>
  </r>
  <r>
    <x v="0"/>
    <x v="0"/>
    <s v="USD"/>
    <n v="1449644340"/>
    <n v="1446683797"/>
    <b v="0"/>
    <n v="104"/>
    <b v="1"/>
    <s v="technology/makerspaces"/>
    <n v="1.0343"/>
    <n v="174.04"/>
    <x v="2"/>
    <d v="2015-11-05T00:36:37"/>
    <d v="2015-12-09T06:59:00"/>
    <x v="37"/>
  </r>
  <r>
    <x v="0"/>
    <x v="0"/>
    <s v="USD"/>
    <n v="1430774974"/>
    <n v="1426886974"/>
    <b v="0"/>
    <n v="46"/>
    <b v="1"/>
    <s v="technology/makerspaces"/>
    <n v="1.2314000000000001"/>
    <n v="93.7"/>
    <x v="2"/>
    <d v="2015-03-20T21:29:34"/>
    <d v="2015-05-04T21:29:34"/>
    <x v="37"/>
  </r>
  <r>
    <x v="0"/>
    <x v="0"/>
    <s v="USD"/>
    <n v="1443214800"/>
    <n v="1440008439"/>
    <b v="0"/>
    <n v="206"/>
    <b v="1"/>
    <s v="technology/makerspaces"/>
    <n v="1.593"/>
    <n v="77.33"/>
    <x v="2"/>
    <d v="2015-08-19T18:20:39"/>
    <d v="2015-09-25T21:00:00"/>
    <x v="37"/>
  </r>
  <r>
    <x v="0"/>
    <x v="0"/>
    <s v="USD"/>
    <n v="1455142416"/>
    <n v="1452550416"/>
    <b v="0"/>
    <n v="18"/>
    <b v="1"/>
    <s v="technology/makerspaces"/>
    <n v="1.1067"/>
    <n v="92.22"/>
    <x v="2"/>
    <d v="2016-01-11T22:13:36"/>
    <d v="2016-02-10T22:13:36"/>
    <x v="37"/>
  </r>
  <r>
    <x v="0"/>
    <x v="5"/>
    <s v="CAD"/>
    <n v="1447079520"/>
    <n v="1443449265"/>
    <b v="0"/>
    <n v="28"/>
    <b v="1"/>
    <s v="technology/makerspaces"/>
    <n v="1.7070000000000001"/>
    <n v="60.96"/>
    <x v="2"/>
    <d v="2015-09-28T14:07:45"/>
    <d v="2015-11-09T14:32:00"/>
    <x v="37"/>
  </r>
  <r>
    <x v="0"/>
    <x v="0"/>
    <s v="USD"/>
    <n v="1452387096"/>
    <n v="1447203096"/>
    <b v="0"/>
    <n v="11"/>
    <b v="1"/>
    <s v="technology/makerspaces"/>
    <n v="1.2513000000000001"/>
    <n v="91"/>
    <x v="2"/>
    <d v="2015-11-11T00:51:36"/>
    <d v="2016-01-10T00:51:36"/>
    <x v="37"/>
  </r>
  <r>
    <x v="2"/>
    <x v="2"/>
    <s v="AUD"/>
    <n v="1406593780"/>
    <n v="1404174580"/>
    <b v="1"/>
    <n v="60"/>
    <b v="0"/>
    <s v="technology/makerspaces"/>
    <n v="6.4199999999999993E-2"/>
    <n v="41.58"/>
    <x v="2"/>
    <d v="2014-07-01T00:29:40"/>
    <d v="2014-07-29T00:29:40"/>
    <x v="37"/>
  </r>
  <r>
    <x v="2"/>
    <x v="0"/>
    <s v="USD"/>
    <n v="1419017880"/>
    <n v="1416419916"/>
    <b v="1"/>
    <n v="84"/>
    <b v="0"/>
    <s v="technology/makerspaces"/>
    <n v="0.1134"/>
    <n v="33.76"/>
    <x v="2"/>
    <d v="2014-11-19T17:58:36"/>
    <d v="2014-12-19T19:38:00"/>
    <x v="37"/>
  </r>
  <r>
    <x v="2"/>
    <x v="0"/>
    <s v="USD"/>
    <n v="1451282400"/>
    <n v="1449436390"/>
    <b v="1"/>
    <n v="47"/>
    <b v="0"/>
    <s v="technology/makerspaces"/>
    <n v="0.33189999999999997"/>
    <n v="70.62"/>
    <x v="2"/>
    <d v="2015-12-06T21:13:10"/>
    <d v="2015-12-28T06:00:00"/>
    <x v="37"/>
  </r>
  <r>
    <x v="2"/>
    <x v="0"/>
    <s v="USD"/>
    <n v="1414622700"/>
    <n v="1412081999"/>
    <b v="1"/>
    <n v="66"/>
    <b v="0"/>
    <s v="technology/makerspaces"/>
    <n v="0.27579999999999999"/>
    <n v="167.15"/>
    <x v="2"/>
    <d v="2014-09-30T12:59:59"/>
    <d v="2014-10-29T22:45:00"/>
    <x v="37"/>
  </r>
  <r>
    <x v="2"/>
    <x v="0"/>
    <s v="USD"/>
    <n v="1467694740"/>
    <n v="1465398670"/>
    <b v="1"/>
    <n v="171"/>
    <b v="0"/>
    <s v="technology/makerspaces"/>
    <n v="0.62839999999999996"/>
    <n v="128.62"/>
    <x v="2"/>
    <d v="2016-06-08T15:11:10"/>
    <d v="2016-07-05T04:59:00"/>
    <x v="37"/>
  </r>
  <r>
    <x v="2"/>
    <x v="0"/>
    <s v="USD"/>
    <n v="1415655289"/>
    <n v="1413059689"/>
    <b v="1"/>
    <n v="29"/>
    <b v="0"/>
    <s v="technology/makerspaces"/>
    <n v="7.5899999999999995E-2"/>
    <n v="65.41"/>
    <x v="2"/>
    <d v="2014-10-11T20:34:49"/>
    <d v="2014-11-10T21:34:49"/>
    <x v="37"/>
  </r>
  <r>
    <x v="2"/>
    <x v="5"/>
    <s v="CAD"/>
    <n v="1463929174"/>
    <n v="1461337174"/>
    <b v="0"/>
    <n v="9"/>
    <b v="0"/>
    <s v="technology/makerspaces"/>
    <n v="0.50380000000000003"/>
    <n v="117.56"/>
    <x v="2"/>
    <d v="2016-04-22T14:59:34"/>
    <d v="2016-05-22T14:59:34"/>
    <x v="37"/>
  </r>
  <r>
    <x v="2"/>
    <x v="0"/>
    <s v="USD"/>
    <n v="1404348143"/>
    <n v="1401756143"/>
    <b v="0"/>
    <n v="27"/>
    <b v="0"/>
    <s v="technology/makerspaces"/>
    <n v="0.17510000000000001"/>
    <n v="126.48"/>
    <x v="2"/>
    <d v="2014-06-03T00:42:23"/>
    <d v="2014-07-03T00:42:23"/>
    <x v="37"/>
  </r>
  <r>
    <x v="2"/>
    <x v="3"/>
    <s v="EUR"/>
    <n v="1443121765"/>
    <n v="1440529765"/>
    <b v="0"/>
    <n v="2"/>
    <b v="0"/>
    <s v="technology/makerspaces"/>
    <n v="1E-4"/>
    <n v="550"/>
    <x v="2"/>
    <d v="2015-08-25T19:09:25"/>
    <d v="2015-09-24T19:09:25"/>
    <x v="37"/>
  </r>
  <r>
    <x v="2"/>
    <x v="0"/>
    <s v="USD"/>
    <n v="1425081694"/>
    <n v="1422489694"/>
    <b v="0"/>
    <n v="3"/>
    <b v="0"/>
    <s v="technology/makerspaces"/>
    <n v="3.3E-3"/>
    <n v="44"/>
    <x v="2"/>
    <d v="2015-01-29T00:01:34"/>
    <d v="2015-02-28T00:01:34"/>
    <x v="37"/>
  </r>
  <r>
    <x v="2"/>
    <x v="3"/>
    <s v="EUR"/>
    <n v="1459915491"/>
    <n v="1457327091"/>
    <b v="0"/>
    <n v="4"/>
    <b v="0"/>
    <s v="technology/makerspaces"/>
    <n v="8.6E-3"/>
    <n v="69"/>
    <x v="2"/>
    <d v="2016-03-07T05:04:51"/>
    <d v="2016-04-06T04:04:51"/>
    <x v="37"/>
  </r>
  <r>
    <x v="2"/>
    <x v="0"/>
    <s v="USD"/>
    <n v="1405027750"/>
    <n v="1402867750"/>
    <b v="0"/>
    <n v="2"/>
    <b v="0"/>
    <s v="food/food trucks"/>
    <n v="6.8999999999999999E-3"/>
    <n v="27.5"/>
    <x v="7"/>
    <d v="2014-06-15T21:29:10"/>
    <d v="2014-07-10T21:29:10"/>
    <x v="19"/>
  </r>
  <r>
    <x v="2"/>
    <x v="0"/>
    <s v="USD"/>
    <n v="1416635940"/>
    <n v="1413838540"/>
    <b v="0"/>
    <n v="20"/>
    <b v="0"/>
    <s v="food/food trucks"/>
    <n v="0.28299999999999997"/>
    <n v="84.9"/>
    <x v="7"/>
    <d v="2014-10-20T20:55:40"/>
    <d v="2014-11-22T05:59:00"/>
    <x v="19"/>
  </r>
  <r>
    <x v="2"/>
    <x v="0"/>
    <s v="USD"/>
    <n v="1425233240"/>
    <n v="1422641240"/>
    <b v="0"/>
    <n v="3"/>
    <b v="0"/>
    <s v="food/food trucks"/>
    <n v="2.3999999999999998E-3"/>
    <n v="12"/>
    <x v="7"/>
    <d v="2015-01-30T18:07:20"/>
    <d v="2015-03-01T18:07:20"/>
    <x v="19"/>
  </r>
  <r>
    <x v="2"/>
    <x v="0"/>
    <s v="USD"/>
    <n v="1407621425"/>
    <n v="1404165425"/>
    <b v="0"/>
    <n v="4"/>
    <b v="0"/>
    <s v="food/food trucks"/>
    <n v="1.14E-2"/>
    <n v="200"/>
    <x v="7"/>
    <d v="2014-06-30T21:57:05"/>
    <d v="2014-08-09T21:57:05"/>
    <x v="19"/>
  </r>
  <r>
    <x v="2"/>
    <x v="0"/>
    <s v="USD"/>
    <n v="1430149330"/>
    <n v="1424968930"/>
    <b v="0"/>
    <n v="1"/>
    <b v="0"/>
    <s v="food/food trucks"/>
    <n v="2.0000000000000001E-4"/>
    <n v="10"/>
    <x v="7"/>
    <d v="2015-02-26T16:42:10"/>
    <d v="2015-04-27T15:42:10"/>
    <x v="19"/>
  </r>
  <r>
    <x v="2"/>
    <x v="0"/>
    <s v="USD"/>
    <n v="1412119423"/>
    <n v="1410391423"/>
    <b v="0"/>
    <n v="0"/>
    <b v="0"/>
    <s v="food/food trucks"/>
    <n v="0"/>
    <n v="0"/>
    <x v="7"/>
    <d v="2014-09-10T23:23:43"/>
    <d v="2014-09-30T23:23:43"/>
    <x v="19"/>
  </r>
  <r>
    <x v="2"/>
    <x v="0"/>
    <s v="USD"/>
    <n v="1435591318"/>
    <n v="1432999318"/>
    <b v="0"/>
    <n v="0"/>
    <b v="0"/>
    <s v="food/food trucks"/>
    <n v="0"/>
    <n v="0"/>
    <x v="7"/>
    <d v="2015-05-30T15:21:58"/>
    <d v="2015-06-29T15:21:58"/>
    <x v="19"/>
  </r>
  <r>
    <x v="2"/>
    <x v="0"/>
    <s v="USD"/>
    <n v="1424746800"/>
    <n v="1422067870"/>
    <b v="0"/>
    <n v="14"/>
    <b v="0"/>
    <s v="food/food trucks"/>
    <n v="1.5E-3"/>
    <n v="5.29"/>
    <x v="7"/>
    <d v="2015-01-24T02:51:10"/>
    <d v="2015-02-24T03:00:00"/>
    <x v="19"/>
  </r>
  <r>
    <x v="2"/>
    <x v="0"/>
    <s v="USD"/>
    <n v="1469919890"/>
    <n v="1467327890"/>
    <b v="0"/>
    <n v="1"/>
    <b v="0"/>
    <s v="food/food trucks"/>
    <n v="0"/>
    <n v="1"/>
    <x v="7"/>
    <d v="2016-06-30T23:04:50"/>
    <d v="2016-07-30T23:04:50"/>
    <x v="19"/>
  </r>
  <r>
    <x v="2"/>
    <x v="0"/>
    <s v="USD"/>
    <n v="1433298676"/>
    <n v="1429410676"/>
    <b v="0"/>
    <n v="118"/>
    <b v="0"/>
    <s v="food/food trucks"/>
    <n v="0.10730000000000001"/>
    <n v="72.760000000000005"/>
    <x v="7"/>
    <d v="2015-04-19T02:31:16"/>
    <d v="2015-06-03T02:31:16"/>
    <x v="19"/>
  </r>
  <r>
    <x v="2"/>
    <x v="5"/>
    <s v="CAD"/>
    <n v="1431278557"/>
    <n v="1427390557"/>
    <b v="0"/>
    <n v="2"/>
    <b v="0"/>
    <s v="food/food trucks"/>
    <n v="5.0000000000000001E-4"/>
    <n v="17.5"/>
    <x v="7"/>
    <d v="2015-03-26T17:22:37"/>
    <d v="2015-05-10T17:22:37"/>
    <x v="19"/>
  </r>
  <r>
    <x v="2"/>
    <x v="0"/>
    <s v="USD"/>
    <n v="1427266860"/>
    <n v="1424678460"/>
    <b v="0"/>
    <n v="1"/>
    <b v="0"/>
    <s v="food/food trucks"/>
    <n v="7.1000000000000004E-3"/>
    <n v="25"/>
    <x v="7"/>
    <d v="2015-02-23T08:01:00"/>
    <d v="2015-03-25T07:01:00"/>
    <x v="19"/>
  </r>
  <r>
    <x v="2"/>
    <x v="0"/>
    <s v="USD"/>
    <n v="1407899966"/>
    <n v="1405307966"/>
    <b v="0"/>
    <n v="3"/>
    <b v="0"/>
    <s v="food/food trucks"/>
    <n v="8.0000000000000002E-3"/>
    <n v="13.33"/>
    <x v="7"/>
    <d v="2014-07-14T03:19:26"/>
    <d v="2014-08-13T03:19:26"/>
    <x v="19"/>
  </r>
  <r>
    <x v="2"/>
    <x v="0"/>
    <s v="USD"/>
    <n v="1411701739"/>
    <n v="1409109739"/>
    <b v="0"/>
    <n v="1"/>
    <b v="0"/>
    <s v="food/food trucks"/>
    <n v="0"/>
    <n v="1"/>
    <x v="7"/>
    <d v="2014-08-27T03:22:19"/>
    <d v="2014-09-26T03:22:19"/>
    <x v="19"/>
  </r>
  <r>
    <x v="2"/>
    <x v="0"/>
    <s v="USD"/>
    <n v="1428981718"/>
    <n v="1423801318"/>
    <b v="0"/>
    <n v="3"/>
    <b v="0"/>
    <s v="food/food trucks"/>
    <n v="4.7000000000000002E-3"/>
    <n v="23.67"/>
    <x v="7"/>
    <d v="2015-02-13T04:21:58"/>
    <d v="2015-04-14T03:21:58"/>
    <x v="19"/>
  </r>
  <r>
    <x v="2"/>
    <x v="0"/>
    <s v="USD"/>
    <n v="1419538560"/>
    <n v="1416600960"/>
    <b v="0"/>
    <n v="38"/>
    <b v="0"/>
    <s v="food/food trucks"/>
    <n v="5.6500000000000002E-2"/>
    <n v="89.21"/>
    <x v="7"/>
    <d v="2014-11-21T20:16:00"/>
    <d v="2014-12-25T20:16:00"/>
    <x v="19"/>
  </r>
  <r>
    <x v="2"/>
    <x v="0"/>
    <s v="USD"/>
    <n v="1438552800"/>
    <n v="1435876423"/>
    <b v="0"/>
    <n v="52"/>
    <b v="0"/>
    <s v="food/food trucks"/>
    <n v="0.26350000000000001"/>
    <n v="116.56"/>
    <x v="7"/>
    <d v="2015-07-02T22:33:43"/>
    <d v="2015-08-02T22:00:00"/>
    <x v="19"/>
  </r>
  <r>
    <x v="2"/>
    <x v="0"/>
    <s v="USD"/>
    <n v="1403904808"/>
    <n v="1401312808"/>
    <b v="0"/>
    <n v="2"/>
    <b v="0"/>
    <s v="food/food trucks"/>
    <n v="3.3E-3"/>
    <n v="13.01"/>
    <x v="7"/>
    <d v="2014-05-28T21:33:28"/>
    <d v="2014-06-27T21:33:28"/>
    <x v="19"/>
  </r>
  <r>
    <x v="2"/>
    <x v="5"/>
    <s v="CAD"/>
    <n v="1407533463"/>
    <n v="1404941463"/>
    <b v="0"/>
    <n v="0"/>
    <b v="0"/>
    <s v="food/food trucks"/>
    <n v="0"/>
    <n v="0"/>
    <x v="7"/>
    <d v="2014-07-09T21:31:03"/>
    <d v="2014-08-08T21:31:03"/>
    <x v="19"/>
  </r>
  <r>
    <x v="2"/>
    <x v="0"/>
    <s v="USD"/>
    <n v="1411073972"/>
    <n v="1408481972"/>
    <b v="0"/>
    <n v="4"/>
    <b v="0"/>
    <s v="food/food trucks"/>
    <n v="7.0000000000000001E-3"/>
    <n v="17.5"/>
    <x v="7"/>
    <d v="2014-08-19T20:59:32"/>
    <d v="2014-09-18T20:59:32"/>
    <x v="19"/>
  </r>
  <r>
    <x v="3"/>
    <x v="17"/>
    <s v="EUR"/>
    <n v="1491586534"/>
    <n v="1488911734"/>
    <b v="0"/>
    <n v="46"/>
    <b v="0"/>
    <s v="theater/spaces"/>
    <n v="0.46179999999999999"/>
    <n v="34.130000000000003"/>
    <x v="1"/>
    <d v="2017-03-07T18:35:34"/>
    <d v="2017-04-07T17:35:34"/>
    <x v="38"/>
  </r>
  <r>
    <x v="3"/>
    <x v="0"/>
    <s v="USD"/>
    <n v="1491416077"/>
    <n v="1488827677"/>
    <b v="1"/>
    <n v="26"/>
    <b v="0"/>
    <s v="theater/spaces"/>
    <n v="0.34410000000000002"/>
    <n v="132.35"/>
    <x v="1"/>
    <d v="2017-03-06T19:14:37"/>
    <d v="2017-04-05T18:14:37"/>
    <x v="38"/>
  </r>
  <r>
    <x v="3"/>
    <x v="14"/>
    <s v="MXN"/>
    <n v="1490196830"/>
    <n v="1485016430"/>
    <b v="0"/>
    <n v="45"/>
    <b v="0"/>
    <s v="theater/spaces"/>
    <n v="1.0375000000000001"/>
    <n v="922.22"/>
    <x v="1"/>
    <d v="2017-01-21T16:33:50"/>
    <d v="2017-03-22T15:33:50"/>
    <x v="38"/>
  </r>
  <r>
    <x v="3"/>
    <x v="0"/>
    <s v="USD"/>
    <n v="1491421314"/>
    <n v="1487709714"/>
    <b v="0"/>
    <n v="7"/>
    <b v="0"/>
    <s v="theater/spaces"/>
    <n v="6.0299999999999999E-2"/>
    <n v="163.57"/>
    <x v="1"/>
    <d v="2017-02-21T20:41:54"/>
    <d v="2017-04-05T19:41:54"/>
    <x v="38"/>
  </r>
  <r>
    <x v="3"/>
    <x v="0"/>
    <s v="USD"/>
    <n v="1490389158"/>
    <n v="1486504758"/>
    <b v="0"/>
    <n v="8"/>
    <b v="0"/>
    <s v="theater/spaces"/>
    <n v="0.10539999999999999"/>
    <n v="217.38"/>
    <x v="1"/>
    <d v="2017-02-07T21:59:18"/>
    <d v="2017-03-24T20:59:18"/>
    <x v="38"/>
  </r>
  <r>
    <x v="0"/>
    <x v="0"/>
    <s v="USD"/>
    <n v="1413442740"/>
    <n v="1410937483"/>
    <b v="1"/>
    <n v="263"/>
    <b v="1"/>
    <s v="theater/spaces"/>
    <n v="1.123"/>
    <n v="149.44"/>
    <x v="1"/>
    <d v="2014-09-17T07:04:43"/>
    <d v="2014-10-16T06:59:00"/>
    <x v="38"/>
  </r>
  <r>
    <x v="0"/>
    <x v="0"/>
    <s v="USD"/>
    <n v="1369637940"/>
    <n v="1367088443"/>
    <b v="1"/>
    <n v="394"/>
    <b v="1"/>
    <s v="theater/spaces"/>
    <n v="3.5084"/>
    <n v="71.239999999999995"/>
    <x v="1"/>
    <d v="2013-04-27T18:47:23"/>
    <d v="2013-05-27T06:59:00"/>
    <x v="38"/>
  </r>
  <r>
    <x v="0"/>
    <x v="1"/>
    <s v="GBP"/>
    <n v="1469119526"/>
    <n v="1463935526"/>
    <b v="1"/>
    <n v="1049"/>
    <b v="1"/>
    <s v="theater/spaces"/>
    <n v="2.3321999999999998"/>
    <n v="44.46"/>
    <x v="1"/>
    <d v="2016-05-22T16:45:26"/>
    <d v="2016-07-21T16:45:26"/>
    <x v="38"/>
  </r>
  <r>
    <x v="0"/>
    <x v="0"/>
    <s v="USD"/>
    <n v="1475553540"/>
    <n v="1472528141"/>
    <b v="1"/>
    <n v="308"/>
    <b v="1"/>
    <s v="theater/spaces"/>
    <n v="1.0161"/>
    <n v="164.94"/>
    <x v="1"/>
    <d v="2016-08-30T03:35:41"/>
    <d v="2016-10-04T03:59:00"/>
    <x v="38"/>
  </r>
  <r>
    <x v="0"/>
    <x v="0"/>
    <s v="USD"/>
    <n v="1407549600"/>
    <n v="1404797428"/>
    <b v="1"/>
    <n v="1088"/>
    <b v="1"/>
    <s v="theater/spaces"/>
    <n v="1.5389999999999999"/>
    <n v="84.87"/>
    <x v="1"/>
    <d v="2014-07-08T05:30:28"/>
    <d v="2014-08-09T02:00:00"/>
    <x v="38"/>
  </r>
  <r>
    <x v="0"/>
    <x v="1"/>
    <s v="GBP"/>
    <n v="1403301660"/>
    <n v="1400694790"/>
    <b v="1"/>
    <n v="73"/>
    <b v="1"/>
    <s v="theater/spaces"/>
    <n v="1.0072000000000001"/>
    <n v="53.95"/>
    <x v="1"/>
    <d v="2014-05-21T17:53:10"/>
    <d v="2014-06-20T22:01:00"/>
    <x v="38"/>
  </r>
  <r>
    <x v="0"/>
    <x v="0"/>
    <s v="USD"/>
    <n v="1373738400"/>
    <n v="1370568560"/>
    <b v="1"/>
    <n v="143"/>
    <b v="1"/>
    <s v="theater/spaces"/>
    <n v="1.3138000000000001"/>
    <n v="50.53"/>
    <x v="1"/>
    <d v="2013-06-07T01:29:20"/>
    <d v="2013-07-13T18:00:00"/>
    <x v="38"/>
  </r>
  <r>
    <x v="0"/>
    <x v="0"/>
    <s v="USD"/>
    <n v="1450971684"/>
    <n v="1447515684"/>
    <b v="1"/>
    <n v="1420"/>
    <b v="1"/>
    <s v="theater/spaces"/>
    <n v="1.0224"/>
    <n v="108"/>
    <x v="1"/>
    <d v="2015-11-14T15:41:24"/>
    <d v="2015-12-24T15:41:24"/>
    <x v="38"/>
  </r>
  <r>
    <x v="0"/>
    <x v="0"/>
    <s v="USD"/>
    <n v="1476486000"/>
    <n v="1474040596"/>
    <b v="1"/>
    <n v="305"/>
    <b v="1"/>
    <s v="theater/spaces"/>
    <n v="1.1636"/>
    <n v="95.37"/>
    <x v="1"/>
    <d v="2016-09-16T15:43:16"/>
    <d v="2016-10-14T23:00:00"/>
    <x v="38"/>
  </r>
  <r>
    <x v="0"/>
    <x v="0"/>
    <s v="USD"/>
    <n v="1456047228"/>
    <n v="1453109628"/>
    <b v="1"/>
    <n v="551"/>
    <b v="1"/>
    <s v="theater/spaces"/>
    <n v="2.6461999999999999"/>
    <n v="57.63"/>
    <x v="1"/>
    <d v="2016-01-18T09:33:48"/>
    <d v="2016-02-21T09:33:48"/>
    <x v="38"/>
  </r>
  <r>
    <x v="0"/>
    <x v="12"/>
    <s v="EUR"/>
    <n v="1444291193"/>
    <n v="1441699193"/>
    <b v="1"/>
    <n v="187"/>
    <b v="1"/>
    <s v="theater/spaces"/>
    <n v="1.1998"/>
    <n v="64.16"/>
    <x v="1"/>
    <d v="2015-09-08T07:59:53"/>
    <d v="2015-10-08T07:59:53"/>
    <x v="38"/>
  </r>
  <r>
    <x v="0"/>
    <x v="0"/>
    <s v="USD"/>
    <n v="1417906649"/>
    <n v="1414015049"/>
    <b v="1"/>
    <n v="325"/>
    <b v="1"/>
    <s v="theater/spaces"/>
    <n v="1.2010000000000001"/>
    <n v="92.39"/>
    <x v="1"/>
    <d v="2014-10-22T21:57:29"/>
    <d v="2014-12-06T22:57:29"/>
    <x v="38"/>
  </r>
  <r>
    <x v="0"/>
    <x v="0"/>
    <s v="USD"/>
    <n v="1462316400"/>
    <n v="1459865945"/>
    <b v="1"/>
    <n v="148"/>
    <b v="1"/>
    <s v="theater/spaces"/>
    <n v="1.0358000000000001"/>
    <n v="125.98"/>
    <x v="1"/>
    <d v="2016-04-05T14:19:05"/>
    <d v="2016-05-03T23:00:00"/>
    <x v="38"/>
  </r>
  <r>
    <x v="0"/>
    <x v="0"/>
    <s v="USD"/>
    <n v="1460936694"/>
    <n v="1455756294"/>
    <b v="0"/>
    <n v="69"/>
    <b v="1"/>
    <s v="theater/spaces"/>
    <n v="1.0883"/>
    <n v="94.64"/>
    <x v="1"/>
    <d v="2016-02-18T00:44:54"/>
    <d v="2016-04-17T23:44:54"/>
    <x v="38"/>
  </r>
  <r>
    <x v="0"/>
    <x v="0"/>
    <s v="USD"/>
    <n v="1478866253"/>
    <n v="1476270653"/>
    <b v="0"/>
    <n v="173"/>
    <b v="1"/>
    <s v="theater/spaces"/>
    <n v="1.1812"/>
    <n v="170.7"/>
    <x v="1"/>
    <d v="2016-10-12T11:10:53"/>
    <d v="2016-11-11T12:10:53"/>
    <x v="38"/>
  </r>
  <r>
    <x v="0"/>
    <x v="1"/>
    <s v="GBP"/>
    <n v="1378494000"/>
    <n v="1375880598"/>
    <b v="0"/>
    <n v="269"/>
    <b v="1"/>
    <s v="technology/hardware"/>
    <n v="14.62"/>
    <n v="40.76"/>
    <x v="2"/>
    <d v="2013-08-07T13:03:18"/>
    <d v="2013-09-06T19:00:00"/>
    <x v="30"/>
  </r>
  <r>
    <x v="0"/>
    <x v="0"/>
    <s v="USD"/>
    <n v="1485722053"/>
    <n v="1480538053"/>
    <b v="0"/>
    <n v="185"/>
    <b v="1"/>
    <s v="technology/hardware"/>
    <n v="2.5253999999999999"/>
    <n v="68.25"/>
    <x v="2"/>
    <d v="2016-11-30T20:34:13"/>
    <d v="2017-01-29T20:34:13"/>
    <x v="30"/>
  </r>
  <r>
    <x v="0"/>
    <x v="0"/>
    <s v="USD"/>
    <n v="1420060088"/>
    <n v="1414872488"/>
    <b v="0"/>
    <n v="176"/>
    <b v="1"/>
    <s v="technology/hardware"/>
    <n v="1.4005000000000001"/>
    <n v="95.49"/>
    <x v="2"/>
    <d v="2014-11-01T20:08:08"/>
    <d v="2014-12-31T21:08:08"/>
    <x v="30"/>
  </r>
  <r>
    <x v="0"/>
    <x v="1"/>
    <s v="GBP"/>
    <n v="1439625059"/>
    <n v="1436860259"/>
    <b v="0"/>
    <n v="1019"/>
    <b v="1"/>
    <s v="technology/hardware"/>
    <n v="2.9687999999999999"/>
    <n v="7.19"/>
    <x v="2"/>
    <d v="2015-07-14T07:50:59"/>
    <d v="2015-08-15T07:50:59"/>
    <x v="30"/>
  </r>
  <r>
    <x v="0"/>
    <x v="5"/>
    <s v="CAD"/>
    <n v="1488390735"/>
    <n v="1484070735"/>
    <b v="0"/>
    <n v="113"/>
    <b v="1"/>
    <s v="technology/hardware"/>
    <n v="1.4454"/>
    <n v="511.65"/>
    <x v="2"/>
    <d v="2017-01-10T17:52:15"/>
    <d v="2017-03-01T17:52:15"/>
    <x v="30"/>
  </r>
  <r>
    <x v="0"/>
    <x v="0"/>
    <s v="USD"/>
    <n v="1461333311"/>
    <n v="1458741311"/>
    <b v="0"/>
    <n v="404"/>
    <b v="1"/>
    <s v="technology/hardware"/>
    <n v="1.0575000000000001"/>
    <n v="261.75"/>
    <x v="2"/>
    <d v="2016-03-23T13:55:11"/>
    <d v="2016-04-22T13:55:11"/>
    <x v="30"/>
  </r>
  <r>
    <x v="0"/>
    <x v="0"/>
    <s v="USD"/>
    <n v="1438964063"/>
    <n v="1436804063"/>
    <b v="0"/>
    <n v="707"/>
    <b v="1"/>
    <s v="technology/hardware"/>
    <n v="4.9321000000000002"/>
    <n v="69.760000000000005"/>
    <x v="2"/>
    <d v="2015-07-13T16:14:23"/>
    <d v="2015-08-07T16:14:23"/>
    <x v="30"/>
  </r>
  <r>
    <x v="0"/>
    <x v="0"/>
    <s v="USD"/>
    <n v="1451485434"/>
    <n v="1448461434"/>
    <b v="0"/>
    <n v="392"/>
    <b v="1"/>
    <s v="technology/hardware"/>
    <n v="2.0183"/>
    <n v="77.23"/>
    <x v="2"/>
    <d v="2015-11-25T14:23:54"/>
    <d v="2015-12-30T14:23:54"/>
    <x v="30"/>
  </r>
  <r>
    <x v="0"/>
    <x v="0"/>
    <s v="USD"/>
    <n v="1430459197"/>
    <n v="1427867197"/>
    <b v="0"/>
    <n v="23"/>
    <b v="1"/>
    <s v="technology/hardware"/>
    <n v="1.0444"/>
    <n v="340.57"/>
    <x v="2"/>
    <d v="2015-04-01T05:46:37"/>
    <d v="2015-05-01T05:46:37"/>
    <x v="30"/>
  </r>
  <r>
    <x v="0"/>
    <x v="0"/>
    <s v="USD"/>
    <n v="1366635575"/>
    <n v="1363611575"/>
    <b v="0"/>
    <n v="682"/>
    <b v="1"/>
    <s v="technology/hardware"/>
    <n v="1.7029000000000001"/>
    <n v="67.42"/>
    <x v="2"/>
    <d v="2013-03-18T12:59:35"/>
    <d v="2013-04-22T12:59:35"/>
    <x v="30"/>
  </r>
  <r>
    <x v="0"/>
    <x v="0"/>
    <s v="USD"/>
    <n v="1413604800"/>
    <n v="1408624622"/>
    <b v="0"/>
    <n v="37"/>
    <b v="1"/>
    <s v="technology/hardware"/>
    <n v="1.0429999999999999"/>
    <n v="845.7"/>
    <x v="2"/>
    <d v="2014-08-21T12:37:02"/>
    <d v="2014-10-18T04:00:00"/>
    <x v="30"/>
  </r>
  <r>
    <x v="0"/>
    <x v="0"/>
    <s v="USD"/>
    <n v="1369699200"/>
    <n v="1366917828"/>
    <b v="0"/>
    <n v="146"/>
    <b v="1"/>
    <s v="technology/hardware"/>
    <n v="1.1825000000000001"/>
    <n v="97.19"/>
    <x v="2"/>
    <d v="2013-04-25T19:23:48"/>
    <d v="2013-05-28T00:00:00"/>
    <x v="30"/>
  </r>
  <r>
    <x v="0"/>
    <x v="0"/>
    <s v="USD"/>
    <n v="1428643974"/>
    <n v="1423463574"/>
    <b v="0"/>
    <n v="119"/>
    <b v="1"/>
    <s v="technology/hardware"/>
    <n v="1.0753999999999999"/>
    <n v="451.84"/>
    <x v="2"/>
    <d v="2015-02-09T06:32:54"/>
    <d v="2015-04-10T05:32:54"/>
    <x v="30"/>
  </r>
  <r>
    <x v="0"/>
    <x v="0"/>
    <s v="USD"/>
    <n v="1476395940"/>
    <n v="1473782592"/>
    <b v="0"/>
    <n v="163"/>
    <b v="1"/>
    <s v="technology/hardware"/>
    <n v="22603"/>
    <n v="138.66999999999999"/>
    <x v="2"/>
    <d v="2016-09-13T16:03:12"/>
    <d v="2016-10-13T21:59:00"/>
    <x v="30"/>
  </r>
  <r>
    <x v="0"/>
    <x v="1"/>
    <s v="GBP"/>
    <n v="1363204800"/>
    <n v="1360551250"/>
    <b v="0"/>
    <n v="339"/>
    <b v="1"/>
    <s v="technology/hardware"/>
    <n v="9.7812999999999999"/>
    <n v="21.64"/>
    <x v="2"/>
    <d v="2013-02-11T02:54:10"/>
    <d v="2013-03-13T20:00:00"/>
    <x v="30"/>
  </r>
  <r>
    <x v="0"/>
    <x v="5"/>
    <s v="CAD"/>
    <n v="1398268773"/>
    <n v="1395676773"/>
    <b v="0"/>
    <n v="58"/>
    <b v="1"/>
    <s v="technology/hardware"/>
    <n v="1.2290000000000001"/>
    <n v="169.52"/>
    <x v="2"/>
    <d v="2014-03-24T15:59:33"/>
    <d v="2014-04-23T15:59:33"/>
    <x v="30"/>
  </r>
  <r>
    <x v="0"/>
    <x v="0"/>
    <s v="USD"/>
    <n v="1389812400"/>
    <n v="1386108087"/>
    <b v="0"/>
    <n v="456"/>
    <b v="1"/>
    <s v="technology/hardware"/>
    <n v="2.4605999999999999"/>
    <n v="161.88"/>
    <x v="2"/>
    <d v="2013-12-03T22:01:27"/>
    <d v="2014-01-15T19:00:00"/>
    <x v="30"/>
  </r>
  <r>
    <x v="0"/>
    <x v="0"/>
    <s v="USD"/>
    <n v="1478402804"/>
    <n v="1473218804"/>
    <b v="0"/>
    <n v="15"/>
    <b v="1"/>
    <s v="technology/hardware"/>
    <n v="1.4794"/>
    <n v="493.13"/>
    <x v="2"/>
    <d v="2016-09-07T03:26:44"/>
    <d v="2016-11-06T03:26:44"/>
    <x v="30"/>
  </r>
  <r>
    <x v="0"/>
    <x v="1"/>
    <s v="GBP"/>
    <n v="1399324717"/>
    <n v="1395436717"/>
    <b v="0"/>
    <n v="191"/>
    <b v="1"/>
    <s v="technology/hardware"/>
    <n v="3.8409"/>
    <n v="22.12"/>
    <x v="2"/>
    <d v="2014-03-21T21:18:37"/>
    <d v="2014-05-05T21:18:37"/>
    <x v="30"/>
  </r>
  <r>
    <x v="0"/>
    <x v="0"/>
    <s v="USD"/>
    <n v="1426117552"/>
    <n v="1423529152"/>
    <b v="0"/>
    <n v="17"/>
    <b v="1"/>
    <s v="technology/hardware"/>
    <n v="1.0333000000000001"/>
    <n v="18.239999999999998"/>
    <x v="2"/>
    <d v="2015-02-10T00:45:52"/>
    <d v="2015-03-11T23:45:52"/>
    <x v="30"/>
  </r>
  <r>
    <x v="2"/>
    <x v="0"/>
    <s v="USD"/>
    <n v="1413770820"/>
    <n v="1412005602"/>
    <b v="0"/>
    <n v="4"/>
    <b v="0"/>
    <s v="publishing/children's books"/>
    <n v="4.4000000000000003E-3"/>
    <n v="8.75"/>
    <x v="3"/>
    <d v="2014-09-29T15:46:42"/>
    <d v="2014-10-20T02:07:00"/>
    <x v="39"/>
  </r>
  <r>
    <x v="2"/>
    <x v="0"/>
    <s v="USD"/>
    <n v="1337102187"/>
    <n v="1335892587"/>
    <b v="0"/>
    <n v="18"/>
    <b v="0"/>
    <s v="publishing/children's books"/>
    <n v="0.29239999999999999"/>
    <n v="40.61"/>
    <x v="3"/>
    <d v="2012-05-01T17:16:27"/>
    <d v="2012-05-15T17:16:27"/>
    <x v="39"/>
  </r>
  <r>
    <x v="2"/>
    <x v="0"/>
    <s v="USD"/>
    <n v="1476863607"/>
    <n v="1474271607"/>
    <b v="0"/>
    <n v="0"/>
    <b v="0"/>
    <s v="publishing/children's books"/>
    <n v="0"/>
    <n v="0"/>
    <x v="3"/>
    <d v="2016-09-19T07:53:27"/>
    <d v="2016-10-19T07:53:27"/>
    <x v="39"/>
  </r>
  <r>
    <x v="2"/>
    <x v="0"/>
    <s v="USD"/>
    <n v="1330478998"/>
    <n v="1327886998"/>
    <b v="0"/>
    <n v="22"/>
    <b v="0"/>
    <s v="publishing/children's books"/>
    <n v="5.2200000000000003E-2"/>
    <n v="37.950000000000003"/>
    <x v="3"/>
    <d v="2012-01-30T01:29:58"/>
    <d v="2012-02-29T01:29:58"/>
    <x v="39"/>
  </r>
  <r>
    <x v="2"/>
    <x v="0"/>
    <s v="USD"/>
    <n v="1342309368"/>
    <n v="1337125368"/>
    <b v="0"/>
    <n v="49"/>
    <b v="0"/>
    <s v="publishing/children's books"/>
    <n v="0.21890000000000001"/>
    <n v="35.729999999999997"/>
    <x v="3"/>
    <d v="2012-05-15T23:42:48"/>
    <d v="2012-07-14T23:42:48"/>
    <x v="39"/>
  </r>
  <r>
    <x v="2"/>
    <x v="0"/>
    <s v="USD"/>
    <n v="1409337911"/>
    <n v="1406745911"/>
    <b v="0"/>
    <n v="19"/>
    <b v="0"/>
    <s v="publishing/children's books"/>
    <n v="0.26700000000000002"/>
    <n v="42.16"/>
    <x v="3"/>
    <d v="2014-07-30T18:45:11"/>
    <d v="2014-08-29T18:45:11"/>
    <x v="39"/>
  </r>
  <r>
    <x v="2"/>
    <x v="0"/>
    <s v="USD"/>
    <n v="1339816200"/>
    <n v="1337095997"/>
    <b v="0"/>
    <n v="4"/>
    <b v="0"/>
    <s v="publishing/children's books"/>
    <n v="0.28000000000000003"/>
    <n v="35"/>
    <x v="3"/>
    <d v="2012-05-15T15:33:17"/>
    <d v="2012-06-16T03:10:00"/>
    <x v="39"/>
  </r>
  <r>
    <x v="2"/>
    <x v="0"/>
    <s v="USD"/>
    <n v="1472835802"/>
    <n v="1470243802"/>
    <b v="0"/>
    <n v="4"/>
    <b v="0"/>
    <s v="publishing/children's books"/>
    <n v="1.06E-2"/>
    <n v="13.25"/>
    <x v="3"/>
    <d v="2016-08-03T17:03:22"/>
    <d v="2016-09-02T17:03:22"/>
    <x v="39"/>
  </r>
  <r>
    <x v="2"/>
    <x v="0"/>
    <s v="USD"/>
    <n v="1428171037"/>
    <n v="1425582637"/>
    <b v="0"/>
    <n v="2"/>
    <b v="0"/>
    <s v="publishing/children's books"/>
    <n v="1.0999999999999999E-2"/>
    <n v="55"/>
    <x v="3"/>
    <d v="2015-03-05T19:10:37"/>
    <d v="2015-04-04T18:10:37"/>
    <x v="39"/>
  </r>
  <r>
    <x v="2"/>
    <x v="0"/>
    <s v="USD"/>
    <n v="1341086400"/>
    <n v="1340055345"/>
    <b v="0"/>
    <n v="0"/>
    <b v="0"/>
    <s v="publishing/children's books"/>
    <n v="0"/>
    <n v="0"/>
    <x v="3"/>
    <d v="2012-06-18T21:35:45"/>
    <d v="2012-06-30T20:00:00"/>
    <x v="39"/>
  </r>
  <r>
    <x v="2"/>
    <x v="0"/>
    <s v="USD"/>
    <n v="1403039842"/>
    <n v="1397855842"/>
    <b v="0"/>
    <n v="0"/>
    <b v="0"/>
    <s v="publishing/children's books"/>
    <n v="0"/>
    <n v="0"/>
    <x v="3"/>
    <d v="2014-04-18T21:17:22"/>
    <d v="2014-06-17T21:17:22"/>
    <x v="39"/>
  </r>
  <r>
    <x v="2"/>
    <x v="0"/>
    <s v="USD"/>
    <n v="1324232504"/>
    <n v="1320776504"/>
    <b v="0"/>
    <n v="14"/>
    <b v="0"/>
    <s v="publishing/children's books"/>
    <n v="0.11459999999999999"/>
    <n v="39.29"/>
    <x v="3"/>
    <d v="2011-11-08T18:21:44"/>
    <d v="2011-12-18T18:21:44"/>
    <x v="39"/>
  </r>
  <r>
    <x v="2"/>
    <x v="0"/>
    <s v="USD"/>
    <n v="1346017023"/>
    <n v="1343425023"/>
    <b v="0"/>
    <n v="8"/>
    <b v="0"/>
    <s v="publishing/children's books"/>
    <n v="0.19"/>
    <n v="47.5"/>
    <x v="3"/>
    <d v="2012-07-27T21:37:03"/>
    <d v="2012-08-26T21:37:03"/>
    <x v="39"/>
  </r>
  <r>
    <x v="2"/>
    <x v="0"/>
    <s v="USD"/>
    <n v="1410448551"/>
    <n v="1407856551"/>
    <b v="0"/>
    <n v="0"/>
    <b v="0"/>
    <s v="publishing/children's books"/>
    <n v="0"/>
    <n v="0"/>
    <x v="3"/>
    <d v="2014-08-12T15:15:51"/>
    <d v="2014-09-11T15:15:51"/>
    <x v="39"/>
  </r>
  <r>
    <x v="2"/>
    <x v="17"/>
    <s v="EUR"/>
    <n v="1428519527"/>
    <n v="1425927527"/>
    <b v="0"/>
    <n v="15"/>
    <b v="0"/>
    <s v="publishing/children's books"/>
    <n v="0.52"/>
    <n v="17.329999999999998"/>
    <x v="3"/>
    <d v="2015-03-09T18:58:47"/>
    <d v="2015-04-08T18:58:47"/>
    <x v="39"/>
  </r>
  <r>
    <x v="2"/>
    <x v="0"/>
    <s v="USD"/>
    <n v="1389476201"/>
    <n v="1386884201"/>
    <b v="0"/>
    <n v="33"/>
    <b v="0"/>
    <s v="publishing/children's books"/>
    <n v="0.1048"/>
    <n v="31.76"/>
    <x v="3"/>
    <d v="2013-12-12T21:36:41"/>
    <d v="2014-01-11T21:36:41"/>
    <x v="39"/>
  </r>
  <r>
    <x v="2"/>
    <x v="0"/>
    <s v="USD"/>
    <n v="1470498332"/>
    <n v="1469202332"/>
    <b v="0"/>
    <n v="2"/>
    <b v="0"/>
    <s v="publishing/children's books"/>
    <n v="6.7000000000000002E-3"/>
    <n v="5"/>
    <x v="3"/>
    <d v="2016-07-22T15:45:32"/>
    <d v="2016-08-06T15:45:32"/>
    <x v="39"/>
  </r>
  <r>
    <x v="2"/>
    <x v="2"/>
    <s v="AUD"/>
    <n v="1476095783"/>
    <n v="1474886183"/>
    <b v="0"/>
    <n v="6"/>
    <b v="0"/>
    <s v="publishing/children's books"/>
    <n v="0.11700000000000001"/>
    <n v="39"/>
    <x v="3"/>
    <d v="2016-09-26T10:36:23"/>
    <d v="2016-10-10T10:36:23"/>
    <x v="39"/>
  </r>
  <r>
    <x v="2"/>
    <x v="2"/>
    <s v="AUD"/>
    <n v="1468658866"/>
    <n v="1464943666"/>
    <b v="0"/>
    <n v="2"/>
    <b v="0"/>
    <s v="publishing/children's books"/>
    <n v="0.105"/>
    <n v="52.5"/>
    <x v="3"/>
    <d v="2016-06-03T08:47:46"/>
    <d v="2016-07-16T08:47:46"/>
    <x v="39"/>
  </r>
  <r>
    <x v="2"/>
    <x v="1"/>
    <s v="GBP"/>
    <n v="1371726258"/>
    <n v="1369134258"/>
    <b v="0"/>
    <n v="0"/>
    <b v="0"/>
    <s v="publishing/children's books"/>
    <n v="0"/>
    <n v="0"/>
    <x v="3"/>
    <d v="2013-05-21T11:04:18"/>
    <d v="2013-06-20T11:04:18"/>
    <x v="39"/>
  </r>
  <r>
    <x v="2"/>
    <x v="0"/>
    <s v="USD"/>
    <n v="1357176693"/>
    <n v="1354584693"/>
    <b v="0"/>
    <n v="4"/>
    <b v="0"/>
    <s v="publishing/children's books"/>
    <n v="7.1999999999999998E-3"/>
    <n v="9"/>
    <x v="3"/>
    <d v="2012-12-04T01:31:33"/>
    <d v="2013-01-03T01:31:33"/>
    <x v="39"/>
  </r>
  <r>
    <x v="2"/>
    <x v="0"/>
    <s v="USD"/>
    <n v="1332114795"/>
    <n v="1326934395"/>
    <b v="0"/>
    <n v="1"/>
    <b v="0"/>
    <s v="publishing/children's books"/>
    <n v="7.7000000000000002E-3"/>
    <n v="25"/>
    <x v="3"/>
    <d v="2012-01-19T00:53:15"/>
    <d v="2012-03-18T23:53:15"/>
    <x v="39"/>
  </r>
  <r>
    <x v="2"/>
    <x v="0"/>
    <s v="USD"/>
    <n v="1369403684"/>
    <n v="1365515684"/>
    <b v="0"/>
    <n v="3"/>
    <b v="0"/>
    <s v="publishing/children's books"/>
    <n v="2.3E-3"/>
    <n v="30"/>
    <x v="3"/>
    <d v="2013-04-09T13:54:44"/>
    <d v="2013-05-24T13:54:44"/>
    <x v="39"/>
  </r>
  <r>
    <x v="2"/>
    <x v="0"/>
    <s v="USD"/>
    <n v="1338404400"/>
    <n v="1335855631"/>
    <b v="0"/>
    <n v="4"/>
    <b v="0"/>
    <s v="publishing/children's books"/>
    <n v="1.1299999999999999E-2"/>
    <n v="11.25"/>
    <x v="3"/>
    <d v="2012-05-01T07:00:31"/>
    <d v="2012-05-30T19:00:00"/>
    <x v="39"/>
  </r>
  <r>
    <x v="2"/>
    <x v="0"/>
    <s v="USD"/>
    <n v="1351432428"/>
    <n v="1350050028"/>
    <b v="0"/>
    <n v="0"/>
    <b v="0"/>
    <s v="publishing/children's books"/>
    <n v="0"/>
    <n v="0"/>
    <x v="3"/>
    <d v="2012-10-12T13:53:48"/>
    <d v="2012-10-28T13:53:48"/>
    <x v="39"/>
  </r>
  <r>
    <x v="2"/>
    <x v="0"/>
    <s v="USD"/>
    <n v="1313078518"/>
    <n v="1310486518"/>
    <b v="0"/>
    <n v="4"/>
    <b v="0"/>
    <s v="publishing/children's books"/>
    <n v="0.02"/>
    <n v="25"/>
    <x v="3"/>
    <d v="2011-07-12T16:01:58"/>
    <d v="2011-08-11T16:01:58"/>
    <x v="39"/>
  </r>
  <r>
    <x v="2"/>
    <x v="5"/>
    <s v="CAD"/>
    <n v="1439766050"/>
    <n v="1434582050"/>
    <b v="0"/>
    <n v="3"/>
    <b v="0"/>
    <s v="publishing/children's books"/>
    <n v="8.5000000000000006E-3"/>
    <n v="11.33"/>
    <x v="3"/>
    <d v="2015-06-17T23:00:50"/>
    <d v="2015-08-16T23:00:50"/>
    <x v="39"/>
  </r>
  <r>
    <x v="2"/>
    <x v="0"/>
    <s v="USD"/>
    <n v="1333028723"/>
    <n v="1330440323"/>
    <b v="0"/>
    <n v="34"/>
    <b v="0"/>
    <s v="publishing/children's books"/>
    <n v="0.1431"/>
    <n v="29.47"/>
    <x v="3"/>
    <d v="2012-02-28T14:45:23"/>
    <d v="2012-03-29T13:45:23"/>
    <x v="39"/>
  </r>
  <r>
    <x v="2"/>
    <x v="1"/>
    <s v="GBP"/>
    <n v="1401997790"/>
    <n v="1397677790"/>
    <b v="0"/>
    <n v="2"/>
    <b v="0"/>
    <s v="publishing/children's books"/>
    <n v="2.5000000000000001E-3"/>
    <n v="1"/>
    <x v="3"/>
    <d v="2014-04-16T19:49:50"/>
    <d v="2014-06-05T19:49:50"/>
    <x v="39"/>
  </r>
  <r>
    <x v="2"/>
    <x v="0"/>
    <s v="USD"/>
    <n v="1395158130"/>
    <n v="1392569730"/>
    <b v="0"/>
    <n v="33"/>
    <b v="0"/>
    <s v="publishing/children's books"/>
    <n v="0.1041"/>
    <n v="63.1"/>
    <x v="3"/>
    <d v="2014-02-16T16:55:30"/>
    <d v="2014-03-18T15:55:30"/>
    <x v="39"/>
  </r>
  <r>
    <x v="2"/>
    <x v="0"/>
    <s v="USD"/>
    <n v="1359738000"/>
    <n v="1355489140"/>
    <b v="0"/>
    <n v="0"/>
    <b v="0"/>
    <s v="publishing/children's books"/>
    <n v="0"/>
    <n v="0"/>
    <x v="3"/>
    <d v="2012-12-14T12:45:40"/>
    <d v="2013-02-01T17:00:00"/>
    <x v="39"/>
  </r>
  <r>
    <x v="2"/>
    <x v="0"/>
    <s v="USD"/>
    <n v="1381006294"/>
    <n v="1379710294"/>
    <b v="0"/>
    <n v="0"/>
    <b v="0"/>
    <s v="publishing/children's books"/>
    <n v="0"/>
    <n v="0"/>
    <x v="3"/>
    <d v="2013-09-20T20:51:34"/>
    <d v="2013-10-05T20:51:34"/>
    <x v="39"/>
  </r>
  <r>
    <x v="2"/>
    <x v="5"/>
    <s v="CAD"/>
    <n v="1461530721"/>
    <n v="1460666721"/>
    <b v="0"/>
    <n v="1"/>
    <b v="0"/>
    <s v="publishing/children's books"/>
    <n v="1.9E-3"/>
    <n v="1"/>
    <x v="3"/>
    <d v="2016-04-14T20:45:21"/>
    <d v="2016-04-24T20:45:21"/>
    <x v="39"/>
  </r>
  <r>
    <x v="2"/>
    <x v="0"/>
    <s v="USD"/>
    <n v="1362711728"/>
    <n v="1360119728"/>
    <b v="0"/>
    <n v="13"/>
    <b v="0"/>
    <s v="publishing/children's books"/>
    <n v="0.14249999999999999"/>
    <n v="43.85"/>
    <x v="3"/>
    <d v="2013-02-06T03:02:08"/>
    <d v="2013-03-08T03:02:08"/>
    <x v="39"/>
  </r>
  <r>
    <x v="2"/>
    <x v="0"/>
    <s v="USD"/>
    <n v="1323994754"/>
    <n v="1321402754"/>
    <b v="0"/>
    <n v="2"/>
    <b v="0"/>
    <s v="publishing/children's books"/>
    <n v="0.03"/>
    <n v="75"/>
    <x v="3"/>
    <d v="2011-11-16T00:19:14"/>
    <d v="2011-12-16T00:19:14"/>
    <x v="39"/>
  </r>
  <r>
    <x v="2"/>
    <x v="0"/>
    <s v="USD"/>
    <n v="1434092876"/>
    <n v="1431414476"/>
    <b v="0"/>
    <n v="36"/>
    <b v="0"/>
    <s v="publishing/children's books"/>
    <n v="7.8799999999999995E-2"/>
    <n v="45.97"/>
    <x v="3"/>
    <d v="2015-05-12T07:07:56"/>
    <d v="2015-06-12T07:07:56"/>
    <x v="39"/>
  </r>
  <r>
    <x v="2"/>
    <x v="0"/>
    <s v="USD"/>
    <n v="1437149004"/>
    <n v="1434557004"/>
    <b v="0"/>
    <n v="1"/>
    <b v="0"/>
    <s v="publishing/children's books"/>
    <n v="3.3E-3"/>
    <n v="10"/>
    <x v="3"/>
    <d v="2015-06-17T16:03:24"/>
    <d v="2015-07-17T16:03:24"/>
    <x v="39"/>
  </r>
  <r>
    <x v="2"/>
    <x v="0"/>
    <s v="USD"/>
    <n v="1409009306"/>
    <n v="1406417306"/>
    <b v="0"/>
    <n v="15"/>
    <b v="0"/>
    <s v="publishing/children's books"/>
    <n v="0.2555"/>
    <n v="93.67"/>
    <x v="3"/>
    <d v="2014-07-26T23:28:26"/>
    <d v="2014-08-25T23:28:26"/>
    <x v="39"/>
  </r>
  <r>
    <x v="2"/>
    <x v="0"/>
    <s v="USD"/>
    <n v="1448204621"/>
    <n v="1445609021"/>
    <b v="0"/>
    <n v="1"/>
    <b v="0"/>
    <s v="publishing/children's books"/>
    <n v="2.12E-2"/>
    <n v="53"/>
    <x v="3"/>
    <d v="2015-10-23T14:03:41"/>
    <d v="2015-11-22T15:03:41"/>
    <x v="39"/>
  </r>
  <r>
    <x v="2"/>
    <x v="13"/>
    <s v="EUR"/>
    <n v="1489142688"/>
    <n v="1486550688"/>
    <b v="0"/>
    <n v="0"/>
    <b v="0"/>
    <s v="publishing/children's books"/>
    <n v="0"/>
    <n v="0"/>
    <x v="3"/>
    <d v="2017-02-08T10:44:48"/>
    <d v="2017-03-10T10:44:48"/>
    <x v="39"/>
  </r>
  <r>
    <x v="0"/>
    <x v="0"/>
    <s v="USD"/>
    <n v="1423724400"/>
    <n v="1421274954"/>
    <b v="0"/>
    <n v="28"/>
    <b v="1"/>
    <s v="theater/plays"/>
    <n v="1.0528"/>
    <n v="47"/>
    <x v="1"/>
    <d v="2015-01-14T22:35:54"/>
    <d v="2015-02-12T07:00:00"/>
    <x v="6"/>
  </r>
  <r>
    <x v="0"/>
    <x v="0"/>
    <s v="USD"/>
    <n v="1424149140"/>
    <n v="1421964718"/>
    <b v="0"/>
    <n v="18"/>
    <b v="1"/>
    <s v="theater/plays"/>
    <n v="1.2"/>
    <n v="66.67"/>
    <x v="1"/>
    <d v="2015-01-22T22:11:58"/>
    <d v="2015-02-17T04:59:00"/>
    <x v="6"/>
  </r>
  <r>
    <x v="0"/>
    <x v="1"/>
    <s v="GBP"/>
    <n v="1429793446"/>
    <n v="1428583846"/>
    <b v="0"/>
    <n v="61"/>
    <b v="1"/>
    <s v="theater/plays"/>
    <n v="1.145"/>
    <n v="18.77"/>
    <x v="1"/>
    <d v="2015-04-09T12:50:46"/>
    <d v="2015-04-23T12:50:46"/>
    <x v="6"/>
  </r>
  <r>
    <x v="0"/>
    <x v="0"/>
    <s v="USD"/>
    <n v="1414608843"/>
    <n v="1412794443"/>
    <b v="0"/>
    <n v="108"/>
    <b v="1"/>
    <s v="theater/plays"/>
    <n v="1.19"/>
    <n v="66.11"/>
    <x v="1"/>
    <d v="2014-10-08T18:54:03"/>
    <d v="2014-10-29T18:54:03"/>
    <x v="6"/>
  </r>
  <r>
    <x v="0"/>
    <x v="0"/>
    <s v="USD"/>
    <n v="1470430800"/>
    <n v="1467865967"/>
    <b v="0"/>
    <n v="142"/>
    <b v="1"/>
    <s v="theater/plays"/>
    <n v="1.0468"/>
    <n v="36.86"/>
    <x v="1"/>
    <d v="2016-07-07T04:32:47"/>
    <d v="2016-08-05T21:00:00"/>
    <x v="6"/>
  </r>
  <r>
    <x v="0"/>
    <x v="1"/>
    <s v="GBP"/>
    <n v="1404913180"/>
    <n v="1403703580"/>
    <b v="0"/>
    <n v="74"/>
    <b v="1"/>
    <s v="theater/plays"/>
    <n v="1.1783999999999999"/>
    <n v="39.81"/>
    <x v="1"/>
    <d v="2014-06-25T13:39:40"/>
    <d v="2014-07-09T13:39:40"/>
    <x v="6"/>
  </r>
  <r>
    <x v="0"/>
    <x v="0"/>
    <s v="USD"/>
    <n v="1405658752"/>
    <n v="1403066752"/>
    <b v="0"/>
    <n v="38"/>
    <b v="1"/>
    <s v="theater/plays"/>
    <n v="1.1970000000000001"/>
    <n v="31.5"/>
    <x v="1"/>
    <d v="2014-06-18T04:45:52"/>
    <d v="2014-07-18T04:45:52"/>
    <x v="6"/>
  </r>
  <r>
    <x v="0"/>
    <x v="0"/>
    <s v="USD"/>
    <n v="1469811043"/>
    <n v="1467219043"/>
    <b v="0"/>
    <n v="20"/>
    <b v="1"/>
    <s v="theater/plays"/>
    <n v="1.0249999999999999"/>
    <n v="102.5"/>
    <x v="1"/>
    <d v="2016-06-29T16:50:43"/>
    <d v="2016-07-29T16:50:43"/>
    <x v="6"/>
  </r>
  <r>
    <x v="0"/>
    <x v="0"/>
    <s v="USD"/>
    <n v="1426132800"/>
    <n v="1424477934"/>
    <b v="0"/>
    <n v="24"/>
    <b v="1"/>
    <s v="theater/plays"/>
    <n v="1.0117"/>
    <n v="126.46"/>
    <x v="1"/>
    <d v="2015-02-21T00:18:54"/>
    <d v="2015-03-12T04:00:00"/>
    <x v="6"/>
  </r>
  <r>
    <x v="0"/>
    <x v="0"/>
    <s v="USD"/>
    <n v="1423693903"/>
    <n v="1421101903"/>
    <b v="0"/>
    <n v="66"/>
    <b v="1"/>
    <s v="theater/plays"/>
    <n v="1.0532999999999999"/>
    <n v="47.88"/>
    <x v="1"/>
    <d v="2015-01-12T22:31:43"/>
    <d v="2015-02-11T22:31:43"/>
    <x v="6"/>
  </r>
  <r>
    <x v="0"/>
    <x v="0"/>
    <s v="USD"/>
    <n v="1473393600"/>
    <n v="1470778559"/>
    <b v="0"/>
    <n v="28"/>
    <b v="1"/>
    <s v="theater/plays"/>
    <n v="1.0249999999999999"/>
    <n v="73.209999999999994"/>
    <x v="1"/>
    <d v="2016-08-09T21:35:59"/>
    <d v="2016-09-09T04:00:00"/>
    <x v="6"/>
  </r>
  <r>
    <x v="0"/>
    <x v="0"/>
    <s v="USD"/>
    <n v="1439357559"/>
    <n v="1435469559"/>
    <b v="0"/>
    <n v="24"/>
    <b v="1"/>
    <s v="theater/plays"/>
    <n v="1.0760000000000001"/>
    <n v="89.67"/>
    <x v="1"/>
    <d v="2015-06-28T05:32:39"/>
    <d v="2015-08-12T05:32:39"/>
    <x v="6"/>
  </r>
  <r>
    <x v="0"/>
    <x v="2"/>
    <s v="AUD"/>
    <n v="1437473005"/>
    <n v="1434881005"/>
    <b v="0"/>
    <n v="73"/>
    <b v="1"/>
    <s v="theater/plays"/>
    <n v="1.1056999999999999"/>
    <n v="151.46"/>
    <x v="1"/>
    <d v="2015-06-21T10:03:25"/>
    <d v="2015-07-21T10:03:25"/>
    <x v="6"/>
  </r>
  <r>
    <x v="0"/>
    <x v="1"/>
    <s v="GBP"/>
    <n v="1457031600"/>
    <n v="1455640559"/>
    <b v="0"/>
    <n v="3"/>
    <b v="1"/>
    <s v="theater/plays"/>
    <n v="1.5"/>
    <n v="25"/>
    <x v="1"/>
    <d v="2016-02-16T16:35:59"/>
    <d v="2016-03-03T19:00:00"/>
    <x v="6"/>
  </r>
  <r>
    <x v="0"/>
    <x v="0"/>
    <s v="USD"/>
    <n v="1402095600"/>
    <n v="1400675841"/>
    <b v="0"/>
    <n v="20"/>
    <b v="1"/>
    <s v="theater/plays"/>
    <n v="1.0428999999999999"/>
    <n v="36.5"/>
    <x v="1"/>
    <d v="2014-05-21T12:37:21"/>
    <d v="2014-06-06T23:00:00"/>
    <x v="6"/>
  </r>
  <r>
    <x v="0"/>
    <x v="1"/>
    <s v="GBP"/>
    <n v="1404564028"/>
    <n v="1401972028"/>
    <b v="0"/>
    <n v="21"/>
    <b v="1"/>
    <s v="theater/plays"/>
    <n v="1.155"/>
    <n v="44"/>
    <x v="1"/>
    <d v="2014-06-05T12:40:28"/>
    <d v="2014-07-05T12:40:28"/>
    <x v="6"/>
  </r>
  <r>
    <x v="0"/>
    <x v="1"/>
    <s v="GBP"/>
    <n v="1404858840"/>
    <n v="1402266840"/>
    <b v="0"/>
    <n v="94"/>
    <b v="1"/>
    <s v="theater/plays"/>
    <n v="1.0265"/>
    <n v="87.36"/>
    <x v="1"/>
    <d v="2014-06-08T22:34:00"/>
    <d v="2014-07-08T22:34:00"/>
    <x v="6"/>
  </r>
  <r>
    <x v="0"/>
    <x v="1"/>
    <s v="GBP"/>
    <n v="1438358400"/>
    <n v="1437063121"/>
    <b v="0"/>
    <n v="139"/>
    <b v="1"/>
    <s v="theater/plays"/>
    <n v="1.014"/>
    <n v="36.47"/>
    <x v="1"/>
    <d v="2015-07-16T16:12:01"/>
    <d v="2015-07-31T16:00:00"/>
    <x v="6"/>
  </r>
  <r>
    <x v="0"/>
    <x v="1"/>
    <s v="GBP"/>
    <n v="1466179200"/>
    <n v="1463466070"/>
    <b v="0"/>
    <n v="130"/>
    <b v="1"/>
    <s v="theater/plays"/>
    <n v="1.1662999999999999"/>
    <n v="44.86"/>
    <x v="1"/>
    <d v="2016-05-17T06:21:10"/>
    <d v="2016-06-17T16:00:00"/>
    <x v="6"/>
  </r>
  <r>
    <x v="0"/>
    <x v="1"/>
    <s v="GBP"/>
    <n v="1420377366"/>
    <n v="1415193366"/>
    <b v="0"/>
    <n v="31"/>
    <b v="1"/>
    <s v="theater/plays"/>
    <n v="1.33"/>
    <n v="42.9"/>
    <x v="1"/>
    <d v="2014-11-05T13:16:06"/>
    <d v="2015-01-04T13:16:06"/>
    <x v="6"/>
  </r>
  <r>
    <x v="0"/>
    <x v="2"/>
    <s v="AUD"/>
    <n v="1412938800"/>
    <n v="1411019409"/>
    <b v="0"/>
    <n v="13"/>
    <b v="1"/>
    <s v="theater/plays"/>
    <n v="1.3320000000000001"/>
    <n v="51.23"/>
    <x v="1"/>
    <d v="2014-09-18T05:50:09"/>
    <d v="2014-10-10T11:00:00"/>
    <x v="6"/>
  </r>
  <r>
    <x v="0"/>
    <x v="1"/>
    <s v="GBP"/>
    <n v="1438875107"/>
    <n v="1436283107"/>
    <b v="0"/>
    <n v="90"/>
    <b v="1"/>
    <s v="theater/plays"/>
    <n v="1.0183"/>
    <n v="33.94"/>
    <x v="1"/>
    <d v="2015-07-07T15:31:47"/>
    <d v="2015-08-06T15:31:47"/>
    <x v="6"/>
  </r>
  <r>
    <x v="0"/>
    <x v="0"/>
    <s v="USD"/>
    <n v="1437004800"/>
    <n v="1433295276"/>
    <b v="0"/>
    <n v="141"/>
    <b v="1"/>
    <s v="theater/plays"/>
    <n v="1.2795000000000001"/>
    <n v="90.74"/>
    <x v="1"/>
    <d v="2015-06-03T01:34:36"/>
    <d v="2015-07-16T00:00:00"/>
    <x v="6"/>
  </r>
  <r>
    <x v="0"/>
    <x v="1"/>
    <s v="GBP"/>
    <n v="1411987990"/>
    <n v="1409395990"/>
    <b v="0"/>
    <n v="23"/>
    <b v="1"/>
    <s v="theater/plays"/>
    <n v="1.1499999999999999"/>
    <n v="50"/>
    <x v="1"/>
    <d v="2014-08-30T10:53:10"/>
    <d v="2014-09-29T10:53:10"/>
    <x v="6"/>
  </r>
  <r>
    <x v="0"/>
    <x v="1"/>
    <s v="GBP"/>
    <n v="1440245273"/>
    <n v="1438085273"/>
    <b v="0"/>
    <n v="18"/>
    <b v="1"/>
    <s v="theater/plays"/>
    <n v="1.1000000000000001"/>
    <n v="24.44"/>
    <x v="1"/>
    <d v="2015-07-28T12:07:53"/>
    <d v="2015-08-22T12:07:53"/>
    <x v="6"/>
  </r>
  <r>
    <x v="0"/>
    <x v="1"/>
    <s v="GBP"/>
    <n v="1438772400"/>
    <n v="1435645490"/>
    <b v="0"/>
    <n v="76"/>
    <b v="1"/>
    <s v="theater/plays"/>
    <n v="1.121"/>
    <n v="44.25"/>
    <x v="1"/>
    <d v="2015-06-30T06:24:50"/>
    <d v="2015-08-05T11:00:00"/>
    <x v="6"/>
  </r>
  <r>
    <x v="0"/>
    <x v="0"/>
    <s v="USD"/>
    <n v="1435611438"/>
    <n v="1433019438"/>
    <b v="0"/>
    <n v="93"/>
    <b v="1"/>
    <s v="theater/plays"/>
    <n v="1.26"/>
    <n v="67.739999999999995"/>
    <x v="1"/>
    <d v="2015-05-30T20:57:18"/>
    <d v="2015-06-29T20:57:18"/>
    <x v="6"/>
  </r>
  <r>
    <x v="0"/>
    <x v="0"/>
    <s v="USD"/>
    <n v="1440274735"/>
    <n v="1437682735"/>
    <b v="0"/>
    <n v="69"/>
    <b v="1"/>
    <s v="theater/plays"/>
    <n v="1.0024"/>
    <n v="65.38"/>
    <x v="1"/>
    <d v="2015-07-23T20:18:55"/>
    <d v="2015-08-22T20:18:55"/>
    <x v="6"/>
  </r>
  <r>
    <x v="0"/>
    <x v="0"/>
    <s v="USD"/>
    <n v="1459348740"/>
    <n v="1458647725"/>
    <b v="0"/>
    <n v="21"/>
    <b v="1"/>
    <s v="theater/plays"/>
    <n v="1.024"/>
    <n v="121.9"/>
    <x v="1"/>
    <d v="2016-03-22T11:55:25"/>
    <d v="2016-03-30T14:39:00"/>
    <x v="6"/>
  </r>
  <r>
    <x v="0"/>
    <x v="0"/>
    <s v="USD"/>
    <n v="1401595140"/>
    <n v="1398828064"/>
    <b v="0"/>
    <n v="57"/>
    <b v="1"/>
    <s v="theater/plays"/>
    <n v="1.0820000000000001"/>
    <n v="47.46"/>
    <x v="1"/>
    <d v="2014-04-30T03:21:04"/>
    <d v="2014-06-01T03:59:00"/>
    <x v="6"/>
  </r>
  <r>
    <x v="0"/>
    <x v="1"/>
    <s v="GBP"/>
    <n v="1424692503"/>
    <n v="1422100503"/>
    <b v="0"/>
    <n v="108"/>
    <b v="1"/>
    <s v="theater/plays"/>
    <n v="1.0026999999999999"/>
    <n v="92.84"/>
    <x v="1"/>
    <d v="2015-01-24T11:55:03"/>
    <d v="2015-02-23T11:55:03"/>
    <x v="6"/>
  </r>
  <r>
    <x v="0"/>
    <x v="5"/>
    <s v="CAD"/>
    <n v="1428292800"/>
    <n v="1424368298"/>
    <b v="0"/>
    <n v="83"/>
    <b v="1"/>
    <s v="theater/plays"/>
    <n v="1.133"/>
    <n v="68.25"/>
    <x v="1"/>
    <d v="2015-02-19T17:51:38"/>
    <d v="2015-04-06T04:00:00"/>
    <x v="6"/>
  </r>
  <r>
    <x v="0"/>
    <x v="0"/>
    <s v="USD"/>
    <n v="1481737761"/>
    <n v="1479577761"/>
    <b v="0"/>
    <n v="96"/>
    <b v="1"/>
    <s v="theater/plays"/>
    <n v="1.2758"/>
    <n v="37.21"/>
    <x v="1"/>
    <d v="2016-11-19T17:49:21"/>
    <d v="2016-12-14T17:49:21"/>
    <x v="6"/>
  </r>
  <r>
    <x v="0"/>
    <x v="1"/>
    <s v="GBP"/>
    <n v="1431164115"/>
    <n v="1428572115"/>
    <b v="0"/>
    <n v="64"/>
    <b v="1"/>
    <s v="theater/plays"/>
    <n v="1.0772999999999999"/>
    <n v="25.25"/>
    <x v="1"/>
    <d v="2015-04-09T09:35:15"/>
    <d v="2015-05-09T09:35:15"/>
    <x v="6"/>
  </r>
  <r>
    <x v="0"/>
    <x v="5"/>
    <s v="CAD"/>
    <n v="1470595109"/>
    <n v="1468003109"/>
    <b v="0"/>
    <n v="14"/>
    <b v="1"/>
    <s v="theater/plays"/>
    <n v="2.42"/>
    <n v="43.21"/>
    <x v="1"/>
    <d v="2016-07-08T18:38:29"/>
    <d v="2016-08-07T18:38:29"/>
    <x v="6"/>
  </r>
  <r>
    <x v="0"/>
    <x v="1"/>
    <s v="GBP"/>
    <n v="1438531200"/>
    <n v="1435921992"/>
    <b v="0"/>
    <n v="169"/>
    <b v="1"/>
    <s v="theater/plays"/>
    <n v="1.4157"/>
    <n v="25.13"/>
    <x v="1"/>
    <d v="2015-07-03T11:13:12"/>
    <d v="2015-08-02T16:00:00"/>
    <x v="6"/>
  </r>
  <r>
    <x v="0"/>
    <x v="1"/>
    <s v="GBP"/>
    <n v="1425136462"/>
    <n v="1421680462"/>
    <b v="0"/>
    <n v="33"/>
    <b v="1"/>
    <s v="theater/plays"/>
    <n v="1.3"/>
    <n v="23.64"/>
    <x v="1"/>
    <d v="2015-01-19T15:14:22"/>
    <d v="2015-02-28T15:14:22"/>
    <x v="6"/>
  </r>
  <r>
    <x v="0"/>
    <x v="0"/>
    <s v="USD"/>
    <n v="1443018086"/>
    <n v="1441290086"/>
    <b v="0"/>
    <n v="102"/>
    <b v="1"/>
    <s v="theater/plays"/>
    <n v="1.0603"/>
    <n v="103.95"/>
    <x v="1"/>
    <d v="2015-09-03T14:21:26"/>
    <d v="2015-09-23T14:21:26"/>
    <x v="6"/>
  </r>
  <r>
    <x v="0"/>
    <x v="1"/>
    <s v="GBP"/>
    <n v="1434285409"/>
    <n v="1431693409"/>
    <b v="0"/>
    <n v="104"/>
    <b v="1"/>
    <s v="theater/plays"/>
    <n v="1.048"/>
    <n v="50.38"/>
    <x v="1"/>
    <d v="2015-05-15T12:36:49"/>
    <d v="2015-06-14T12:36:49"/>
    <x v="6"/>
  </r>
  <r>
    <x v="0"/>
    <x v="1"/>
    <s v="GBP"/>
    <n v="1456444800"/>
    <n v="1454337589"/>
    <b v="0"/>
    <n v="20"/>
    <b v="1"/>
    <s v="theater/plays"/>
    <n v="1.36"/>
    <n v="13.6"/>
    <x v="1"/>
    <d v="2016-02-01T14:39:49"/>
    <d v="2016-02-26T00:00:00"/>
    <x v="6"/>
  </r>
  <r>
    <x v="0"/>
    <x v="1"/>
    <s v="GBP"/>
    <n v="1411510135"/>
    <n v="1408918135"/>
    <b v="0"/>
    <n v="35"/>
    <b v="1"/>
    <s v="theater/plays"/>
    <n v="1"/>
    <n v="28.57"/>
    <x v="1"/>
    <d v="2014-08-24T22:08:55"/>
    <d v="2014-09-23T22:08:55"/>
    <x v="6"/>
  </r>
  <r>
    <x v="0"/>
    <x v="0"/>
    <s v="USD"/>
    <n v="1427469892"/>
    <n v="1424881492"/>
    <b v="0"/>
    <n v="94"/>
    <b v="1"/>
    <s v="theater/plays"/>
    <n v="1"/>
    <n v="63.83"/>
    <x v="1"/>
    <d v="2015-02-25T16:24:52"/>
    <d v="2015-03-27T15:24:52"/>
    <x v="6"/>
  </r>
  <r>
    <x v="0"/>
    <x v="1"/>
    <s v="GBP"/>
    <n v="1427842740"/>
    <n v="1425428206"/>
    <b v="0"/>
    <n v="14"/>
    <b v="1"/>
    <s v="theater/plays"/>
    <n v="1.24"/>
    <n v="8.86"/>
    <x v="1"/>
    <d v="2015-03-04T00:16:46"/>
    <d v="2015-03-31T22:59:00"/>
    <x v="6"/>
  </r>
  <r>
    <x v="0"/>
    <x v="0"/>
    <s v="USD"/>
    <n v="1434159780"/>
    <n v="1431412196"/>
    <b v="0"/>
    <n v="15"/>
    <b v="1"/>
    <s v="theater/plays"/>
    <n v="1.1692"/>
    <n v="50.67"/>
    <x v="1"/>
    <d v="2015-05-12T06:29:56"/>
    <d v="2015-06-13T01:43:00"/>
    <x v="6"/>
  </r>
  <r>
    <x v="0"/>
    <x v="1"/>
    <s v="GBP"/>
    <n v="1449255686"/>
    <n v="1446663686"/>
    <b v="0"/>
    <n v="51"/>
    <b v="1"/>
    <s v="theater/plays"/>
    <n v="1.0333000000000001"/>
    <n v="60.78"/>
    <x v="1"/>
    <d v="2015-11-04T19:01:26"/>
    <d v="2015-12-04T19:01:26"/>
    <x v="6"/>
  </r>
  <r>
    <x v="0"/>
    <x v="0"/>
    <s v="USD"/>
    <n v="1436511600"/>
    <n v="1434415812"/>
    <b v="0"/>
    <n v="19"/>
    <b v="1"/>
    <s v="theater/plays"/>
    <n v="1.0774999999999999"/>
    <n v="113.42"/>
    <x v="1"/>
    <d v="2015-06-16T00:50:12"/>
    <d v="2015-07-10T07:00:00"/>
    <x v="6"/>
  </r>
  <r>
    <x v="0"/>
    <x v="0"/>
    <s v="USD"/>
    <n v="1464971400"/>
    <n v="1462379066"/>
    <b v="0"/>
    <n v="23"/>
    <b v="1"/>
    <s v="theater/plays"/>
    <n v="1.2024999999999999"/>
    <n v="104.57"/>
    <x v="1"/>
    <d v="2016-05-04T16:24:26"/>
    <d v="2016-06-03T16:30:00"/>
    <x v="6"/>
  </r>
  <r>
    <x v="0"/>
    <x v="1"/>
    <s v="GBP"/>
    <n v="1443826800"/>
    <n v="1441606869"/>
    <b v="0"/>
    <n v="97"/>
    <b v="1"/>
    <s v="theater/plays"/>
    <n v="1.0038"/>
    <n v="98.31"/>
    <x v="1"/>
    <d v="2015-09-07T06:21:09"/>
    <d v="2015-10-02T23:00:00"/>
    <x v="6"/>
  </r>
  <r>
    <x v="0"/>
    <x v="1"/>
    <s v="GBP"/>
    <n v="1464863118"/>
    <n v="1462443918"/>
    <b v="0"/>
    <n v="76"/>
    <b v="1"/>
    <s v="theater/plays"/>
    <n v="1.0651999999999999"/>
    <n v="35.04"/>
    <x v="1"/>
    <d v="2016-05-05T10:25:18"/>
    <d v="2016-06-02T10:25:18"/>
    <x v="6"/>
  </r>
  <r>
    <x v="0"/>
    <x v="0"/>
    <s v="USD"/>
    <n v="1399867140"/>
    <n v="1398802148"/>
    <b v="0"/>
    <n v="11"/>
    <b v="1"/>
    <s v="theater/plays"/>
    <n v="1"/>
    <n v="272.73"/>
    <x v="1"/>
    <d v="2014-04-29T20:09:08"/>
    <d v="2014-05-12T03:59:00"/>
    <x v="6"/>
  </r>
  <r>
    <x v="0"/>
    <x v="0"/>
    <s v="USD"/>
    <n v="1437076070"/>
    <n v="1434484070"/>
    <b v="0"/>
    <n v="52"/>
    <b v="1"/>
    <s v="theater/plays"/>
    <n v="1.1067"/>
    <n v="63.85"/>
    <x v="1"/>
    <d v="2015-06-16T19:47:50"/>
    <d v="2015-07-16T19:47:50"/>
    <x v="6"/>
  </r>
  <r>
    <x v="0"/>
    <x v="1"/>
    <s v="GBP"/>
    <n v="1416780000"/>
    <n v="1414342894"/>
    <b v="0"/>
    <n v="95"/>
    <b v="1"/>
    <s v="theater/plays"/>
    <n v="1.1472"/>
    <n v="30.19"/>
    <x v="1"/>
    <d v="2014-10-26T17:01:34"/>
    <d v="2014-11-23T22:00:00"/>
    <x v="6"/>
  </r>
  <r>
    <x v="0"/>
    <x v="0"/>
    <s v="USD"/>
    <n v="1444528800"/>
    <n v="1442804633"/>
    <b v="0"/>
    <n v="35"/>
    <b v="1"/>
    <s v="theater/plays"/>
    <n v="1.0826"/>
    <n v="83.51"/>
    <x v="1"/>
    <d v="2015-09-21T03:03:53"/>
    <d v="2015-10-11T02:00:00"/>
    <x v="6"/>
  </r>
  <r>
    <x v="0"/>
    <x v="1"/>
    <s v="GBP"/>
    <n v="1422658930"/>
    <n v="1421362930"/>
    <b v="0"/>
    <n v="21"/>
    <b v="1"/>
    <s v="theater/plays"/>
    <n v="1.7"/>
    <n v="64.760000000000005"/>
    <x v="1"/>
    <d v="2015-01-15T23:02:10"/>
    <d v="2015-01-30T23:02:10"/>
    <x v="6"/>
  </r>
  <r>
    <x v="0"/>
    <x v="1"/>
    <s v="GBP"/>
    <n v="1449273600"/>
    <n v="1446742417"/>
    <b v="0"/>
    <n v="93"/>
    <b v="1"/>
    <s v="theater/plays"/>
    <n v="1.871"/>
    <n v="20.12"/>
    <x v="1"/>
    <d v="2015-11-05T16:53:37"/>
    <d v="2015-12-05T00:00:00"/>
    <x v="6"/>
  </r>
  <r>
    <x v="0"/>
    <x v="0"/>
    <s v="USD"/>
    <n v="1487393940"/>
    <n v="1484115418"/>
    <b v="0"/>
    <n v="11"/>
    <b v="1"/>
    <s v="theater/plays"/>
    <n v="1.0778000000000001"/>
    <n v="44.09"/>
    <x v="1"/>
    <d v="2017-01-11T06:16:58"/>
    <d v="2017-02-18T04:59:00"/>
    <x v="6"/>
  </r>
  <r>
    <x v="0"/>
    <x v="5"/>
    <s v="CAD"/>
    <n v="1449701284"/>
    <n v="1446241684"/>
    <b v="0"/>
    <n v="21"/>
    <b v="1"/>
    <s v="theater/plays"/>
    <n v="1"/>
    <n v="40.479999999999997"/>
    <x v="1"/>
    <d v="2015-10-30T21:48:04"/>
    <d v="2015-12-09T22:48:04"/>
    <x v="6"/>
  </r>
  <r>
    <x v="0"/>
    <x v="0"/>
    <s v="USD"/>
    <n v="1407967200"/>
    <n v="1406039696"/>
    <b v="0"/>
    <n v="54"/>
    <b v="1"/>
    <s v="theater/plays"/>
    <n v="1.2024999999999999"/>
    <n v="44.54"/>
    <x v="1"/>
    <d v="2014-07-22T14:34:56"/>
    <d v="2014-08-13T22:00:00"/>
    <x v="6"/>
  </r>
  <r>
    <x v="0"/>
    <x v="0"/>
    <s v="USD"/>
    <n v="1408942740"/>
    <n v="1406958354"/>
    <b v="0"/>
    <n v="31"/>
    <b v="1"/>
    <s v="theater/plays"/>
    <n v="1.1143000000000001"/>
    <n v="125.81"/>
    <x v="1"/>
    <d v="2014-08-02T05:45:54"/>
    <d v="2014-08-25T04:59:00"/>
    <x v="6"/>
  </r>
  <r>
    <x v="0"/>
    <x v="1"/>
    <s v="GBP"/>
    <n v="1426698000"/>
    <n v="1424825479"/>
    <b v="0"/>
    <n v="132"/>
    <b v="1"/>
    <s v="theater/plays"/>
    <n v="1.04"/>
    <n v="19.7"/>
    <x v="1"/>
    <d v="2015-02-25T00:51:19"/>
    <d v="2015-03-18T17:00:00"/>
    <x v="6"/>
  </r>
  <r>
    <x v="2"/>
    <x v="1"/>
    <s v="GBP"/>
    <n v="1450032297"/>
    <n v="1444844697"/>
    <b v="0"/>
    <n v="1"/>
    <b v="0"/>
    <s v="theater/plays"/>
    <n v="0.01"/>
    <n v="10"/>
    <x v="1"/>
    <d v="2015-10-14T17:44:57"/>
    <d v="2015-12-13T18:44:57"/>
    <x v="6"/>
  </r>
  <r>
    <x v="2"/>
    <x v="1"/>
    <s v="GBP"/>
    <n v="1403348400"/>
    <n v="1401058295"/>
    <b v="0"/>
    <n v="0"/>
    <b v="0"/>
    <s v="theater/plays"/>
    <n v="0"/>
    <n v="0"/>
    <x v="1"/>
    <d v="2014-05-25T22:51:35"/>
    <d v="2014-06-21T11:00:00"/>
    <x v="6"/>
  </r>
  <r>
    <x v="2"/>
    <x v="0"/>
    <s v="USD"/>
    <n v="1465790400"/>
    <n v="1462210950"/>
    <b v="0"/>
    <n v="0"/>
    <b v="0"/>
    <s v="theater/plays"/>
    <n v="0"/>
    <n v="0"/>
    <x v="1"/>
    <d v="2016-05-02T17:42:30"/>
    <d v="2016-06-13T04:00:00"/>
    <x v="6"/>
  </r>
  <r>
    <x v="2"/>
    <x v="15"/>
    <s v="EUR"/>
    <n v="1483535180"/>
    <n v="1480943180"/>
    <b v="0"/>
    <n v="1"/>
    <b v="0"/>
    <s v="theater/plays"/>
    <n v="5.45E-2"/>
    <n v="30"/>
    <x v="1"/>
    <d v="2016-12-05T13:06:20"/>
    <d v="2017-01-04T13:06:20"/>
    <x v="6"/>
  </r>
  <r>
    <x v="2"/>
    <x v="0"/>
    <s v="USD"/>
    <n v="1433723033"/>
    <n v="1428539033"/>
    <b v="0"/>
    <n v="39"/>
    <b v="0"/>
    <s v="theater/plays"/>
    <n v="0.3155"/>
    <n v="60.67"/>
    <x v="1"/>
    <d v="2015-04-09T00:23:53"/>
    <d v="2015-06-08T00:23:53"/>
    <x v="6"/>
  </r>
  <r>
    <x v="2"/>
    <x v="0"/>
    <s v="USD"/>
    <n v="1432917394"/>
    <n v="1429029394"/>
    <b v="0"/>
    <n v="0"/>
    <b v="0"/>
    <s v="theater/plays"/>
    <n v="0"/>
    <n v="0"/>
    <x v="1"/>
    <d v="2015-04-14T16:36:34"/>
    <d v="2015-05-29T16:36:34"/>
    <x v="6"/>
  </r>
  <r>
    <x v="2"/>
    <x v="0"/>
    <s v="USD"/>
    <n v="1464031265"/>
    <n v="1458847265"/>
    <b v="0"/>
    <n v="0"/>
    <b v="0"/>
    <s v="theater/plays"/>
    <n v="0"/>
    <n v="0"/>
    <x v="1"/>
    <d v="2016-03-24T19:21:05"/>
    <d v="2016-05-23T19:21:05"/>
    <x v="6"/>
  </r>
  <r>
    <x v="2"/>
    <x v="0"/>
    <s v="USD"/>
    <n v="1432913659"/>
    <n v="1430321659"/>
    <b v="0"/>
    <n v="3"/>
    <b v="0"/>
    <s v="theater/plays"/>
    <n v="2E-3"/>
    <n v="23.33"/>
    <x v="1"/>
    <d v="2015-04-29T15:34:19"/>
    <d v="2015-05-29T15:34:19"/>
    <x v="6"/>
  </r>
  <r>
    <x v="2"/>
    <x v="1"/>
    <s v="GBP"/>
    <n v="1461406600"/>
    <n v="1458814600"/>
    <b v="0"/>
    <n v="1"/>
    <b v="0"/>
    <s v="theater/plays"/>
    <n v="0.01"/>
    <n v="5"/>
    <x v="1"/>
    <d v="2016-03-24T10:16:40"/>
    <d v="2016-04-23T10:16:40"/>
    <x v="6"/>
  </r>
  <r>
    <x v="2"/>
    <x v="0"/>
    <s v="USD"/>
    <n v="1409962211"/>
    <n v="1407370211"/>
    <b v="0"/>
    <n v="13"/>
    <b v="0"/>
    <s v="theater/plays"/>
    <n v="3.8899999999999997E-2"/>
    <n v="23.92"/>
    <x v="1"/>
    <d v="2014-08-07T00:10:11"/>
    <d v="2014-09-06T00:10:11"/>
    <x v="6"/>
  </r>
  <r>
    <x v="2"/>
    <x v="17"/>
    <s v="EUR"/>
    <n v="1454109420"/>
    <n v="1453334629"/>
    <b v="0"/>
    <n v="0"/>
    <b v="0"/>
    <s v="theater/plays"/>
    <n v="0"/>
    <n v="0"/>
    <x v="1"/>
    <d v="2016-01-21T00:03:49"/>
    <d v="2016-01-29T23:17:00"/>
    <x v="6"/>
  </r>
  <r>
    <x v="2"/>
    <x v="0"/>
    <s v="USD"/>
    <n v="1403312703"/>
    <n v="1400720703"/>
    <b v="0"/>
    <n v="6"/>
    <b v="0"/>
    <s v="theater/plays"/>
    <n v="1.9E-2"/>
    <n v="15.83"/>
    <x v="1"/>
    <d v="2014-05-22T01:05:03"/>
    <d v="2014-06-21T01:05:03"/>
    <x v="6"/>
  </r>
  <r>
    <x v="2"/>
    <x v="5"/>
    <s v="CAD"/>
    <n v="1410669297"/>
    <n v="1405485297"/>
    <b v="0"/>
    <n v="0"/>
    <b v="0"/>
    <s v="theater/plays"/>
    <n v="0"/>
    <n v="0"/>
    <x v="1"/>
    <d v="2014-07-16T04:34:57"/>
    <d v="2014-09-14T04:34:57"/>
    <x v="6"/>
  </r>
  <r>
    <x v="2"/>
    <x v="1"/>
    <s v="GBP"/>
    <n v="1431018719"/>
    <n v="1429290719"/>
    <b v="0"/>
    <n v="14"/>
    <b v="0"/>
    <s v="theater/plays"/>
    <n v="0.41699999999999998"/>
    <n v="29.79"/>
    <x v="1"/>
    <d v="2015-04-17T17:11:59"/>
    <d v="2015-05-07T17:11:59"/>
    <x v="6"/>
  </r>
  <r>
    <x v="2"/>
    <x v="0"/>
    <s v="USD"/>
    <n v="1454110440"/>
    <n v="1451607071"/>
    <b v="0"/>
    <n v="5"/>
    <b v="0"/>
    <s v="theater/plays"/>
    <n v="0.5"/>
    <n v="60"/>
    <x v="1"/>
    <d v="2016-01-01T00:11:11"/>
    <d v="2016-01-29T23:34:00"/>
    <x v="6"/>
  </r>
  <r>
    <x v="2"/>
    <x v="0"/>
    <s v="USD"/>
    <n v="1439069640"/>
    <n v="1433897647"/>
    <b v="0"/>
    <n v="6"/>
    <b v="0"/>
    <s v="theater/plays"/>
    <n v="4.87E-2"/>
    <n v="24.33"/>
    <x v="1"/>
    <d v="2015-06-10T00:54:07"/>
    <d v="2015-08-08T21:34:00"/>
    <x v="6"/>
  </r>
  <r>
    <x v="2"/>
    <x v="14"/>
    <s v="MXN"/>
    <n v="1487613600"/>
    <n v="1482444295"/>
    <b v="0"/>
    <n v="15"/>
    <b v="0"/>
    <s v="theater/plays"/>
    <n v="0.19739999999999999"/>
    <n v="500"/>
    <x v="1"/>
    <d v="2016-12-22T22:04:55"/>
    <d v="2017-02-20T18:00:00"/>
    <x v="6"/>
  </r>
  <r>
    <x v="2"/>
    <x v="9"/>
    <s v="EUR"/>
    <n v="1417778880"/>
    <n v="1415711095"/>
    <b v="0"/>
    <n v="0"/>
    <b v="0"/>
    <s v="theater/plays"/>
    <n v="0"/>
    <n v="0"/>
    <x v="1"/>
    <d v="2014-11-11T13:04:55"/>
    <d v="2014-12-05T11:28:00"/>
    <x v="6"/>
  </r>
  <r>
    <x v="2"/>
    <x v="2"/>
    <s v="AUD"/>
    <n v="1444984904"/>
    <n v="1439800904"/>
    <b v="0"/>
    <n v="1"/>
    <b v="0"/>
    <s v="theater/plays"/>
    <n v="1.7500000000000002E-2"/>
    <n v="35"/>
    <x v="1"/>
    <d v="2015-08-17T08:41:44"/>
    <d v="2015-10-16T08:41:44"/>
    <x v="6"/>
  </r>
  <r>
    <x v="2"/>
    <x v="0"/>
    <s v="USD"/>
    <n v="1466363576"/>
    <n v="1461179576"/>
    <b v="0"/>
    <n v="9"/>
    <b v="0"/>
    <s v="theater/plays"/>
    <n v="6.6500000000000004E-2"/>
    <n v="29.56"/>
    <x v="1"/>
    <d v="2016-04-20T19:12:56"/>
    <d v="2016-06-19T19:12:56"/>
    <x v="6"/>
  </r>
  <r>
    <x v="2"/>
    <x v="2"/>
    <s v="AUD"/>
    <n v="1443103848"/>
    <n v="1441894248"/>
    <b v="0"/>
    <n v="3"/>
    <b v="0"/>
    <s v="theater/plays"/>
    <n v="0.32"/>
    <n v="26.67"/>
    <x v="1"/>
    <d v="2015-09-10T14:10:48"/>
    <d v="2015-09-24T14:10:48"/>
    <x v="6"/>
  </r>
  <r>
    <x v="2"/>
    <x v="0"/>
    <s v="USD"/>
    <n v="1403636229"/>
    <n v="1401044229"/>
    <b v="0"/>
    <n v="3"/>
    <b v="0"/>
    <s v="theater/plays"/>
    <n v="4.3E-3"/>
    <n v="18.329999999999998"/>
    <x v="1"/>
    <d v="2014-05-25T18:57:09"/>
    <d v="2014-06-24T18:57:09"/>
    <x v="6"/>
  </r>
  <r>
    <x v="2"/>
    <x v="0"/>
    <s v="USD"/>
    <n v="1410279123"/>
    <n v="1405095123"/>
    <b v="0"/>
    <n v="1"/>
    <b v="0"/>
    <s v="theater/plays"/>
    <n v="4.0000000000000002E-4"/>
    <n v="20"/>
    <x v="1"/>
    <d v="2014-07-11T16:12:03"/>
    <d v="2014-09-09T16:12:03"/>
    <x v="6"/>
  </r>
  <r>
    <x v="2"/>
    <x v="1"/>
    <s v="GBP"/>
    <n v="1437139080"/>
    <n v="1434552207"/>
    <b v="0"/>
    <n v="3"/>
    <b v="0"/>
    <s v="theater/plays"/>
    <n v="1.6E-2"/>
    <n v="13.33"/>
    <x v="1"/>
    <d v="2015-06-17T14:43:27"/>
    <d v="2015-07-17T13:18:00"/>
    <x v="6"/>
  </r>
  <r>
    <x v="2"/>
    <x v="0"/>
    <s v="USD"/>
    <n v="1420512259"/>
    <n v="1415328259"/>
    <b v="0"/>
    <n v="0"/>
    <b v="0"/>
    <s v="theater/plays"/>
    <n v="0"/>
    <n v="0"/>
    <x v="1"/>
    <d v="2014-11-07T02:44:19"/>
    <d v="2015-01-06T02:44:19"/>
    <x v="6"/>
  </r>
  <r>
    <x v="2"/>
    <x v="0"/>
    <s v="USD"/>
    <n v="1476482400"/>
    <n v="1473893721"/>
    <b v="0"/>
    <n v="2"/>
    <b v="0"/>
    <s v="theater/plays"/>
    <n v="8.9999999999999993E-3"/>
    <n v="22.5"/>
    <x v="1"/>
    <d v="2016-09-14T22:55:21"/>
    <d v="2016-10-14T22:00:00"/>
    <x v="6"/>
  </r>
  <r>
    <x v="2"/>
    <x v="0"/>
    <s v="USD"/>
    <n v="1467604800"/>
    <n v="1465533672"/>
    <b v="0"/>
    <n v="10"/>
    <b v="0"/>
    <s v="theater/plays"/>
    <n v="0.2016"/>
    <n v="50.4"/>
    <x v="1"/>
    <d v="2016-06-10T04:41:12"/>
    <d v="2016-07-04T04:00:00"/>
    <x v="6"/>
  </r>
  <r>
    <x v="2"/>
    <x v="0"/>
    <s v="USD"/>
    <n v="1475697054"/>
    <n v="1473105054"/>
    <b v="0"/>
    <n v="60"/>
    <b v="0"/>
    <s v="theater/plays"/>
    <n v="0.42009999999999997"/>
    <n v="105.03"/>
    <x v="1"/>
    <d v="2016-09-05T19:50:54"/>
    <d v="2016-10-05T19:50:54"/>
    <x v="6"/>
  </r>
  <r>
    <x v="2"/>
    <x v="0"/>
    <s v="USD"/>
    <n v="1468937681"/>
    <n v="1466345681"/>
    <b v="0"/>
    <n v="5"/>
    <b v="0"/>
    <s v="theater/plays"/>
    <n v="8.8999999999999999E-3"/>
    <n v="35.4"/>
    <x v="1"/>
    <d v="2016-06-19T14:14:41"/>
    <d v="2016-07-19T14:14:41"/>
    <x v="6"/>
  </r>
  <r>
    <x v="2"/>
    <x v="0"/>
    <s v="USD"/>
    <n v="1400301165"/>
    <n v="1397709165"/>
    <b v="0"/>
    <n v="9"/>
    <b v="0"/>
    <s v="theater/plays"/>
    <n v="0.15"/>
    <n v="83.33"/>
    <x v="1"/>
    <d v="2014-04-17T04:32:45"/>
    <d v="2014-05-17T04:32:45"/>
    <x v="6"/>
  </r>
  <r>
    <x v="2"/>
    <x v="0"/>
    <s v="USD"/>
    <n v="1419183813"/>
    <n v="1417455813"/>
    <b v="0"/>
    <n v="13"/>
    <b v="0"/>
    <s v="theater/plays"/>
    <n v="4.6699999999999998E-2"/>
    <n v="35.92"/>
    <x v="1"/>
    <d v="2014-12-01T17:43:33"/>
    <d v="2014-12-21T17:43:33"/>
    <x v="6"/>
  </r>
  <r>
    <x v="2"/>
    <x v="0"/>
    <s v="USD"/>
    <n v="1434768438"/>
    <n v="1429584438"/>
    <b v="0"/>
    <n v="0"/>
    <b v="0"/>
    <s v="theater/plays"/>
    <n v="0"/>
    <n v="0"/>
    <x v="1"/>
    <d v="2015-04-21T02:47:18"/>
    <d v="2015-06-20T02:47:18"/>
    <x v="6"/>
  </r>
  <r>
    <x v="2"/>
    <x v="0"/>
    <s v="USD"/>
    <n v="1422473831"/>
    <n v="1419881831"/>
    <b v="0"/>
    <n v="8"/>
    <b v="0"/>
    <s v="theater/plays"/>
    <n v="0.38119999999999998"/>
    <n v="119.13"/>
    <x v="1"/>
    <d v="2014-12-29T19:37:11"/>
    <d v="2015-01-28T19:37:11"/>
    <x v="6"/>
  </r>
  <r>
    <x v="2"/>
    <x v="0"/>
    <s v="USD"/>
    <n v="1484684186"/>
    <n v="1482092186"/>
    <b v="0"/>
    <n v="3"/>
    <b v="0"/>
    <s v="theater/plays"/>
    <n v="5.4199999999999998E-2"/>
    <n v="90.33"/>
    <x v="1"/>
    <d v="2016-12-18T20:16:26"/>
    <d v="2017-01-17T20:16:26"/>
    <x v="6"/>
  </r>
  <r>
    <x v="2"/>
    <x v="0"/>
    <s v="USD"/>
    <n v="1462417493"/>
    <n v="1459825493"/>
    <b v="0"/>
    <n v="3"/>
    <b v="0"/>
    <s v="theater/plays"/>
    <n v="4.0000000000000002E-4"/>
    <n v="2.33"/>
    <x v="1"/>
    <d v="2016-04-05T03:04:53"/>
    <d v="2016-05-05T03:04:53"/>
    <x v="6"/>
  </r>
  <r>
    <x v="2"/>
    <x v="0"/>
    <s v="USD"/>
    <n v="1437069079"/>
    <n v="1434477079"/>
    <b v="0"/>
    <n v="0"/>
    <b v="0"/>
    <s v="theater/plays"/>
    <n v="0"/>
    <n v="0"/>
    <x v="1"/>
    <d v="2015-06-16T17:51:19"/>
    <d v="2015-07-16T17:51:19"/>
    <x v="6"/>
  </r>
  <r>
    <x v="2"/>
    <x v="0"/>
    <s v="USD"/>
    <n v="1480525200"/>
    <n v="1477781724"/>
    <b v="0"/>
    <n v="6"/>
    <b v="0"/>
    <s v="theater/plays"/>
    <n v="0.10829999999999999"/>
    <n v="108.33"/>
    <x v="1"/>
    <d v="2016-10-29T22:55:24"/>
    <d v="2016-11-30T17:00:00"/>
    <x v="6"/>
  </r>
  <r>
    <x v="2"/>
    <x v="1"/>
    <s v="GBP"/>
    <n v="1435934795"/>
    <n v="1430750795"/>
    <b v="0"/>
    <n v="4"/>
    <b v="0"/>
    <s v="theater/plays"/>
    <n v="2.1000000000000001E-2"/>
    <n v="15.75"/>
    <x v="1"/>
    <d v="2015-05-04T14:46:35"/>
    <d v="2015-07-03T14:46:35"/>
    <x v="6"/>
  </r>
  <r>
    <x v="2"/>
    <x v="0"/>
    <s v="USD"/>
    <n v="1453310661"/>
    <n v="1450718661"/>
    <b v="0"/>
    <n v="1"/>
    <b v="0"/>
    <s v="theater/plays"/>
    <n v="2.5999999999999999E-3"/>
    <n v="29"/>
    <x v="1"/>
    <d v="2015-12-21T17:24:21"/>
    <d v="2016-01-20T17:24:21"/>
    <x v="6"/>
  </r>
  <r>
    <x v="2"/>
    <x v="0"/>
    <s v="USD"/>
    <n v="1440090300"/>
    <n v="1436305452"/>
    <b v="0"/>
    <n v="29"/>
    <b v="0"/>
    <s v="theater/plays"/>
    <n v="0.23330000000000001"/>
    <n v="96.55"/>
    <x v="1"/>
    <d v="2015-07-07T21:44:12"/>
    <d v="2015-08-20T17:05:00"/>
    <x v="6"/>
  </r>
  <r>
    <x v="2"/>
    <x v="0"/>
    <s v="USD"/>
    <n v="1417620036"/>
    <n v="1412432436"/>
    <b v="0"/>
    <n v="0"/>
    <b v="0"/>
    <s v="theater/plays"/>
    <n v="0"/>
    <n v="0"/>
    <x v="1"/>
    <d v="2014-10-04T14:20:36"/>
    <d v="2014-12-03T15:20:36"/>
    <x v="6"/>
  </r>
  <r>
    <x v="2"/>
    <x v="0"/>
    <s v="USD"/>
    <n v="1462112318"/>
    <n v="1459520318"/>
    <b v="0"/>
    <n v="4"/>
    <b v="0"/>
    <s v="theater/plays"/>
    <n v="0.33600000000000002"/>
    <n v="63"/>
    <x v="1"/>
    <d v="2016-04-01T14:18:38"/>
    <d v="2016-05-01T14:18:38"/>
    <x v="6"/>
  </r>
  <r>
    <x v="2"/>
    <x v="0"/>
    <s v="USD"/>
    <n v="1454734740"/>
    <n v="1451684437"/>
    <b v="0"/>
    <n v="5"/>
    <b v="0"/>
    <s v="theater/plays"/>
    <n v="0.1908"/>
    <n v="381.6"/>
    <x v="1"/>
    <d v="2016-01-01T21:40:37"/>
    <d v="2016-02-06T04:59:00"/>
    <x v="6"/>
  </r>
  <r>
    <x v="2"/>
    <x v="0"/>
    <s v="USD"/>
    <n v="1417800435"/>
    <n v="1415208435"/>
    <b v="0"/>
    <n v="4"/>
    <b v="0"/>
    <s v="theater/plays"/>
    <n v="4.1000000000000003E-3"/>
    <n v="46.25"/>
    <x v="1"/>
    <d v="2014-11-05T17:27:15"/>
    <d v="2014-12-05T17:27:15"/>
    <x v="6"/>
  </r>
  <r>
    <x v="2"/>
    <x v="0"/>
    <s v="USD"/>
    <n v="1426294201"/>
    <n v="1423705801"/>
    <b v="0"/>
    <n v="5"/>
    <b v="0"/>
    <s v="theater/plays"/>
    <n v="0.32500000000000001"/>
    <n v="26"/>
    <x v="1"/>
    <d v="2015-02-12T01:50:01"/>
    <d v="2015-03-14T00:50:01"/>
    <x v="6"/>
  </r>
  <r>
    <x v="2"/>
    <x v="0"/>
    <s v="USD"/>
    <n v="1442635140"/>
    <n v="1442243484"/>
    <b v="0"/>
    <n v="1"/>
    <b v="0"/>
    <s v="theater/plays"/>
    <n v="0.05"/>
    <n v="10"/>
    <x v="1"/>
    <d v="2015-09-14T15:11:24"/>
    <d v="2015-09-19T03:59:00"/>
    <x v="6"/>
  </r>
  <r>
    <x v="2"/>
    <x v="0"/>
    <s v="USD"/>
    <n v="1420971324"/>
    <n v="1418379324"/>
    <b v="0"/>
    <n v="1"/>
    <b v="0"/>
    <s v="theater/plays"/>
    <n v="1.6999999999999999E-3"/>
    <n v="5"/>
    <x v="1"/>
    <d v="2014-12-12T10:15:24"/>
    <d v="2015-01-11T10:15:24"/>
    <x v="6"/>
  </r>
  <r>
    <x v="2"/>
    <x v="0"/>
    <s v="USD"/>
    <n v="1413608340"/>
    <n v="1412945440"/>
    <b v="0"/>
    <n v="0"/>
    <b v="0"/>
    <s v="theater/plays"/>
    <n v="0"/>
    <n v="0"/>
    <x v="1"/>
    <d v="2014-10-10T12:50:40"/>
    <d v="2014-10-18T04:59:00"/>
    <x v="6"/>
  </r>
  <r>
    <x v="2"/>
    <x v="0"/>
    <s v="USD"/>
    <n v="1409344985"/>
    <n v="1406752985"/>
    <b v="0"/>
    <n v="14"/>
    <b v="0"/>
    <s v="theater/plays"/>
    <n v="0.38069999999999998"/>
    <n v="81.569999999999993"/>
    <x v="1"/>
    <d v="2014-07-30T20:43:05"/>
    <d v="2014-08-29T20:43:05"/>
    <x v="6"/>
  </r>
  <r>
    <x v="2"/>
    <x v="0"/>
    <s v="USD"/>
    <n v="1407553200"/>
    <n v="1405100992"/>
    <b v="0"/>
    <n v="3"/>
    <b v="0"/>
    <s v="theater/plays"/>
    <n v="1.0500000000000001E-2"/>
    <n v="7"/>
    <x v="1"/>
    <d v="2014-07-11T17:49:52"/>
    <d v="2014-08-09T03:00:00"/>
    <x v="6"/>
  </r>
  <r>
    <x v="2"/>
    <x v="0"/>
    <s v="USD"/>
    <n v="1460751128"/>
    <n v="1455570728"/>
    <b v="0"/>
    <n v="10"/>
    <b v="0"/>
    <s v="theater/plays"/>
    <n v="2.7300000000000001E-2"/>
    <n v="27.3"/>
    <x v="1"/>
    <d v="2016-02-15T21:12:08"/>
    <d v="2016-04-15T20:12:08"/>
    <x v="6"/>
  </r>
  <r>
    <x v="2"/>
    <x v="0"/>
    <s v="USD"/>
    <n v="1409000400"/>
    <n v="1408381704"/>
    <b v="0"/>
    <n v="17"/>
    <b v="0"/>
    <s v="theater/plays"/>
    <n v="9.0899999999999995E-2"/>
    <n v="29.41"/>
    <x v="1"/>
    <d v="2014-08-18T17:08:24"/>
    <d v="2014-08-25T21:00:00"/>
    <x v="6"/>
  </r>
  <r>
    <x v="2"/>
    <x v="0"/>
    <s v="USD"/>
    <n v="1420768800"/>
    <n v="1415644395"/>
    <b v="0"/>
    <n v="2"/>
    <b v="0"/>
    <s v="theater/plays"/>
    <n v="5.0000000000000001E-3"/>
    <n v="12.5"/>
    <x v="1"/>
    <d v="2014-11-10T18:33:15"/>
    <d v="2015-01-09T02:00:00"/>
    <x v="6"/>
  </r>
  <r>
    <x v="2"/>
    <x v="0"/>
    <s v="USD"/>
    <n v="1428100815"/>
    <n v="1422920415"/>
    <b v="0"/>
    <n v="0"/>
    <b v="0"/>
    <s v="theater/plays"/>
    <n v="0"/>
    <n v="0"/>
    <x v="1"/>
    <d v="2015-02-02T23:40:15"/>
    <d v="2015-04-03T22:40:15"/>
    <x v="6"/>
  </r>
  <r>
    <x v="2"/>
    <x v="0"/>
    <s v="USD"/>
    <n v="1403470800"/>
    <n v="1403356792"/>
    <b v="0"/>
    <n v="4"/>
    <b v="0"/>
    <s v="theater/plays"/>
    <n v="4.5999999999999999E-2"/>
    <n v="5.75"/>
    <x v="1"/>
    <d v="2014-06-21T13:19:52"/>
    <d v="2014-06-22T21:00:00"/>
    <x v="6"/>
  </r>
  <r>
    <x v="2"/>
    <x v="0"/>
    <s v="USD"/>
    <n v="1481522400"/>
    <n v="1480283321"/>
    <b v="0"/>
    <n v="12"/>
    <b v="0"/>
    <s v="theater/plays"/>
    <n v="0.20830000000000001"/>
    <n v="52.08"/>
    <x v="1"/>
    <d v="2016-11-27T21:48:41"/>
    <d v="2016-12-12T06:00:00"/>
    <x v="6"/>
  </r>
  <r>
    <x v="2"/>
    <x v="0"/>
    <s v="USD"/>
    <n v="1444577345"/>
    <n v="1441985458"/>
    <b v="0"/>
    <n v="3"/>
    <b v="0"/>
    <s v="theater/plays"/>
    <n v="4.58E-2"/>
    <n v="183.33"/>
    <x v="1"/>
    <d v="2015-09-11T15:30:58"/>
    <d v="2015-10-11T15:29:05"/>
    <x v="6"/>
  </r>
  <r>
    <x v="2"/>
    <x v="0"/>
    <s v="USD"/>
    <n v="1446307053"/>
    <n v="1443715053"/>
    <b v="0"/>
    <n v="12"/>
    <b v="0"/>
    <s v="theater/plays"/>
    <n v="4.2099999999999999E-2"/>
    <n v="26.33"/>
    <x v="1"/>
    <d v="2015-10-01T15:57:33"/>
    <d v="2015-10-31T15:57:33"/>
    <x v="6"/>
  </r>
  <r>
    <x v="2"/>
    <x v="0"/>
    <s v="USD"/>
    <n v="1469325158"/>
    <n v="1464141158"/>
    <b v="0"/>
    <n v="0"/>
    <b v="0"/>
    <s v="theater/plays"/>
    <n v="0"/>
    <n v="0"/>
    <x v="1"/>
    <d v="2016-05-25T01:52:38"/>
    <d v="2016-07-24T01:52:38"/>
    <x v="6"/>
  </r>
  <r>
    <x v="2"/>
    <x v="0"/>
    <s v="USD"/>
    <n v="1407562632"/>
    <n v="1404970632"/>
    <b v="0"/>
    <n v="7"/>
    <b v="0"/>
    <s v="theater/plays"/>
    <n v="0.61909999999999998"/>
    <n v="486.43"/>
    <x v="1"/>
    <d v="2014-07-10T05:37:12"/>
    <d v="2014-08-09T05:37:12"/>
    <x v="6"/>
  </r>
  <r>
    <x v="2"/>
    <x v="0"/>
    <s v="USD"/>
    <n v="1423345339"/>
    <n v="1418161339"/>
    <b v="0"/>
    <n v="2"/>
    <b v="0"/>
    <s v="theater/plays"/>
    <n v="8.0000000000000002E-3"/>
    <n v="3"/>
    <x v="1"/>
    <d v="2014-12-09T21:42:19"/>
    <d v="2015-02-07T21:42:19"/>
    <x v="6"/>
  </r>
  <r>
    <x v="2"/>
    <x v="0"/>
    <s v="USD"/>
    <n v="1440412396"/>
    <n v="1437820396"/>
    <b v="0"/>
    <n v="1"/>
    <b v="0"/>
    <s v="theater/plays"/>
    <n v="2.0000000000000001E-4"/>
    <n v="25"/>
    <x v="1"/>
    <d v="2015-07-25T10:33:16"/>
    <d v="2015-08-24T10:33:16"/>
    <x v="6"/>
  </r>
  <r>
    <x v="2"/>
    <x v="0"/>
    <s v="USD"/>
    <n v="1441771218"/>
    <n v="1436587218"/>
    <b v="0"/>
    <n v="4"/>
    <b v="0"/>
    <s v="theater/plays"/>
    <n v="7.7999999999999996E-3"/>
    <n v="9.75"/>
    <x v="1"/>
    <d v="2015-07-11T04:00:18"/>
    <d v="2015-09-09T04:00:18"/>
    <x v="6"/>
  </r>
  <r>
    <x v="2"/>
    <x v="1"/>
    <s v="GBP"/>
    <n v="1415534400"/>
    <n v="1414538031"/>
    <b v="0"/>
    <n v="4"/>
    <b v="0"/>
    <s v="theater/plays"/>
    <n v="0.05"/>
    <n v="18.75"/>
    <x v="1"/>
    <d v="2014-10-28T23:13:51"/>
    <d v="2014-11-09T12:00:00"/>
    <x v="6"/>
  </r>
  <r>
    <x v="2"/>
    <x v="0"/>
    <s v="USD"/>
    <n v="1473211313"/>
    <n v="1472001713"/>
    <b v="0"/>
    <n v="17"/>
    <b v="0"/>
    <s v="theater/plays"/>
    <n v="0.1777"/>
    <n v="36.590000000000003"/>
    <x v="1"/>
    <d v="2016-08-24T01:21:53"/>
    <d v="2016-09-07T01:21:53"/>
    <x v="6"/>
  </r>
  <r>
    <x v="2"/>
    <x v="0"/>
    <s v="USD"/>
    <n v="1438390800"/>
    <n v="1436888066"/>
    <b v="0"/>
    <n v="7"/>
    <b v="0"/>
    <s v="theater/plays"/>
    <n v="9.4200000000000006E-2"/>
    <n v="80.709999999999994"/>
    <x v="1"/>
    <d v="2015-07-14T15:34:26"/>
    <d v="2015-08-01T01:00:00"/>
    <x v="6"/>
  </r>
  <r>
    <x v="2"/>
    <x v="0"/>
    <s v="USD"/>
    <n v="1463259837"/>
    <n v="1458075837"/>
    <b v="0"/>
    <n v="2"/>
    <b v="0"/>
    <s v="theater/plays"/>
    <n v="8.0000000000000004E-4"/>
    <n v="1"/>
    <x v="1"/>
    <d v="2016-03-15T21:03:57"/>
    <d v="2016-05-14T21:03:57"/>
    <x v="6"/>
  </r>
  <r>
    <x v="2"/>
    <x v="0"/>
    <s v="USD"/>
    <n v="1465407219"/>
    <n v="1462815219"/>
    <b v="0"/>
    <n v="5"/>
    <b v="0"/>
    <s v="theater/plays"/>
    <n v="2.75E-2"/>
    <n v="52.8"/>
    <x v="1"/>
    <d v="2016-05-09T17:33:39"/>
    <d v="2016-06-08T17:33:39"/>
    <x v="6"/>
  </r>
  <r>
    <x v="2"/>
    <x v="0"/>
    <s v="USD"/>
    <n v="1416944760"/>
    <n v="1413527001"/>
    <b v="0"/>
    <n v="1"/>
    <b v="0"/>
    <s v="theater/plays"/>
    <n v="1E-4"/>
    <n v="20"/>
    <x v="1"/>
    <d v="2014-10-17T06:23:21"/>
    <d v="2014-11-25T19:46:00"/>
    <x v="6"/>
  </r>
  <r>
    <x v="2"/>
    <x v="1"/>
    <s v="GBP"/>
    <n v="1434139887"/>
    <n v="1428955887"/>
    <b v="0"/>
    <n v="1"/>
    <b v="0"/>
    <s v="theater/plays"/>
    <n v="0"/>
    <n v="1"/>
    <x v="1"/>
    <d v="2015-04-13T20:11:27"/>
    <d v="2015-06-12T20:11:27"/>
    <x v="6"/>
  </r>
  <r>
    <x v="2"/>
    <x v="0"/>
    <s v="USD"/>
    <n v="1435429626"/>
    <n v="1431973626"/>
    <b v="0"/>
    <n v="14"/>
    <b v="0"/>
    <s v="theater/plays"/>
    <n v="0.36499999999999999"/>
    <n v="46.93"/>
    <x v="1"/>
    <d v="2015-05-18T18:27:06"/>
    <d v="2015-06-27T18:27:06"/>
    <x v="6"/>
  </r>
  <r>
    <x v="2"/>
    <x v="0"/>
    <s v="USD"/>
    <n v="1452827374"/>
    <n v="1450235374"/>
    <b v="0"/>
    <n v="26"/>
    <b v="0"/>
    <s v="theater/plays"/>
    <n v="0.1406"/>
    <n v="78.08"/>
    <x v="1"/>
    <d v="2015-12-16T03:09:34"/>
    <d v="2016-01-15T03:09:34"/>
    <x v="6"/>
  </r>
  <r>
    <x v="2"/>
    <x v="0"/>
    <s v="USD"/>
    <n v="1410041339"/>
    <n v="1404857339"/>
    <b v="0"/>
    <n v="2"/>
    <b v="0"/>
    <s v="theater/plays"/>
    <n v="2.0000000000000001E-4"/>
    <n v="1"/>
    <x v="1"/>
    <d v="2014-07-08T22:08:59"/>
    <d v="2014-09-06T22:08:59"/>
    <x v="6"/>
  </r>
  <r>
    <x v="2"/>
    <x v="1"/>
    <s v="GBP"/>
    <n v="1426365994"/>
    <n v="1421185594"/>
    <b v="0"/>
    <n v="1"/>
    <b v="0"/>
    <s v="theater/plays"/>
    <n v="0"/>
    <n v="1"/>
    <x v="1"/>
    <d v="2015-01-13T21:46:34"/>
    <d v="2015-03-14T20:46:34"/>
    <x v="6"/>
  </r>
  <r>
    <x v="2"/>
    <x v="1"/>
    <s v="GBP"/>
    <n v="1458117190"/>
    <n v="1455528790"/>
    <b v="0"/>
    <n v="3"/>
    <b v="0"/>
    <s v="theater/plays"/>
    <n v="0.61099999999999999"/>
    <n v="203.67"/>
    <x v="1"/>
    <d v="2016-02-15T09:33:10"/>
    <d v="2016-03-16T08:33:10"/>
    <x v="6"/>
  </r>
  <r>
    <x v="2"/>
    <x v="1"/>
    <s v="GBP"/>
    <n v="1400498789"/>
    <n v="1398511589"/>
    <b v="0"/>
    <n v="7"/>
    <b v="0"/>
    <s v="theater/plays"/>
    <n v="7.8399999999999997E-2"/>
    <n v="20.71"/>
    <x v="1"/>
    <d v="2014-04-26T11:26:29"/>
    <d v="2014-05-19T11:26:29"/>
    <x v="6"/>
  </r>
  <r>
    <x v="2"/>
    <x v="0"/>
    <s v="USD"/>
    <n v="1442381847"/>
    <n v="1440826647"/>
    <b v="0"/>
    <n v="9"/>
    <b v="0"/>
    <s v="theater/plays"/>
    <n v="0.2185"/>
    <n v="48.56"/>
    <x v="1"/>
    <d v="2015-08-29T05:37:27"/>
    <d v="2015-09-16T05:37:27"/>
    <x v="6"/>
  </r>
  <r>
    <x v="2"/>
    <x v="0"/>
    <s v="USD"/>
    <n v="1446131207"/>
    <n v="1443712007"/>
    <b v="0"/>
    <n v="20"/>
    <b v="0"/>
    <s v="theater/plays"/>
    <n v="0.27239999999999998"/>
    <n v="68.099999999999994"/>
    <x v="1"/>
    <d v="2015-10-01T15:06:47"/>
    <d v="2015-10-29T15:06:47"/>
    <x v="6"/>
  </r>
  <r>
    <x v="2"/>
    <x v="0"/>
    <s v="USD"/>
    <n v="1407250329"/>
    <n v="1404658329"/>
    <b v="0"/>
    <n v="6"/>
    <b v="0"/>
    <s v="theater/plays"/>
    <n v="8.5000000000000006E-2"/>
    <n v="8.5"/>
    <x v="1"/>
    <d v="2014-07-06T14:52:09"/>
    <d v="2014-08-05T14:52:09"/>
    <x v="6"/>
  </r>
  <r>
    <x v="2"/>
    <x v="5"/>
    <s v="CAD"/>
    <n v="1427306470"/>
    <n v="1424718070"/>
    <b v="0"/>
    <n v="13"/>
    <b v="0"/>
    <s v="theater/plays"/>
    <n v="0.26840000000000003"/>
    <n v="51.62"/>
    <x v="1"/>
    <d v="2015-02-23T19:01:10"/>
    <d v="2015-03-25T18:01:10"/>
    <x v="6"/>
  </r>
  <r>
    <x v="0"/>
    <x v="0"/>
    <s v="USD"/>
    <n v="1411679804"/>
    <n v="1409087804"/>
    <b v="0"/>
    <n v="3"/>
    <b v="1"/>
    <s v="theater/musical"/>
    <n v="1.29"/>
    <n v="43"/>
    <x v="1"/>
    <d v="2014-08-26T21:16:44"/>
    <d v="2014-09-25T21:16:44"/>
    <x v="40"/>
  </r>
  <r>
    <x v="0"/>
    <x v="1"/>
    <s v="GBP"/>
    <n v="1431982727"/>
    <n v="1428094727"/>
    <b v="0"/>
    <n v="6"/>
    <b v="1"/>
    <s v="theater/musical"/>
    <n v="1"/>
    <n v="83.33"/>
    <x v="1"/>
    <d v="2015-04-03T20:58:47"/>
    <d v="2015-05-18T20:58:47"/>
    <x v="40"/>
  </r>
  <r>
    <x v="0"/>
    <x v="0"/>
    <s v="USD"/>
    <n v="1422068400"/>
    <n v="1420774779"/>
    <b v="0"/>
    <n v="10"/>
    <b v="1"/>
    <s v="theater/musical"/>
    <n v="1"/>
    <n v="30"/>
    <x v="1"/>
    <d v="2015-01-09T03:39:39"/>
    <d v="2015-01-24T03:00:00"/>
    <x v="40"/>
  </r>
  <r>
    <x v="0"/>
    <x v="0"/>
    <s v="USD"/>
    <n v="1431143940"/>
    <n v="1428585710"/>
    <b v="0"/>
    <n v="147"/>
    <b v="1"/>
    <s v="theater/musical"/>
    <n v="1.032"/>
    <n v="175.51"/>
    <x v="1"/>
    <d v="2015-04-09T13:21:50"/>
    <d v="2015-05-09T03:59:00"/>
    <x v="40"/>
  </r>
  <r>
    <x v="0"/>
    <x v="0"/>
    <s v="USD"/>
    <n v="1410444068"/>
    <n v="1407852068"/>
    <b v="0"/>
    <n v="199"/>
    <b v="1"/>
    <s v="theater/musical"/>
    <n v="1.0245"/>
    <n v="231.66"/>
    <x v="1"/>
    <d v="2014-08-12T14:01:08"/>
    <d v="2014-09-11T14:01:08"/>
    <x v="40"/>
  </r>
  <r>
    <x v="0"/>
    <x v="0"/>
    <s v="USD"/>
    <n v="1424715779"/>
    <n v="1423506179"/>
    <b v="0"/>
    <n v="50"/>
    <b v="1"/>
    <s v="theater/musical"/>
    <n v="1.25"/>
    <n v="75"/>
    <x v="1"/>
    <d v="2015-02-09T18:22:59"/>
    <d v="2015-02-23T18:22:59"/>
    <x v="40"/>
  </r>
  <r>
    <x v="0"/>
    <x v="0"/>
    <s v="USD"/>
    <n v="1405400400"/>
    <n v="1402934629"/>
    <b v="0"/>
    <n v="21"/>
    <b v="1"/>
    <s v="theater/musical"/>
    <n v="1.3083"/>
    <n v="112.14"/>
    <x v="1"/>
    <d v="2014-06-16T16:03:49"/>
    <d v="2014-07-15T05:00:00"/>
    <x v="40"/>
  </r>
  <r>
    <x v="0"/>
    <x v="0"/>
    <s v="USD"/>
    <n v="1457135846"/>
    <n v="1454543846"/>
    <b v="0"/>
    <n v="24"/>
    <b v="1"/>
    <s v="theater/musical"/>
    <n v="1"/>
    <n v="41.67"/>
    <x v="1"/>
    <d v="2016-02-03T23:57:26"/>
    <d v="2016-03-04T23:57:26"/>
    <x v="40"/>
  </r>
  <r>
    <x v="0"/>
    <x v="0"/>
    <s v="USD"/>
    <n v="1401024758"/>
    <n v="1398432758"/>
    <b v="0"/>
    <n v="32"/>
    <b v="1"/>
    <s v="theater/musical"/>
    <n v="1.0206999999999999"/>
    <n v="255.17"/>
    <x v="1"/>
    <d v="2014-04-25T13:32:38"/>
    <d v="2014-05-25T13:32:38"/>
    <x v="40"/>
  </r>
  <r>
    <x v="0"/>
    <x v="1"/>
    <s v="GBP"/>
    <n v="1431007264"/>
    <n v="1428415264"/>
    <b v="0"/>
    <n v="62"/>
    <b v="1"/>
    <s v="theater/musical"/>
    <n v="1.0092000000000001"/>
    <n v="162.77000000000001"/>
    <x v="1"/>
    <d v="2015-04-07T14:01:04"/>
    <d v="2015-05-07T14:01:04"/>
    <x v="40"/>
  </r>
  <r>
    <x v="0"/>
    <x v="5"/>
    <s v="CAD"/>
    <n v="1410761280"/>
    <n v="1408604363"/>
    <b v="0"/>
    <n v="9"/>
    <b v="1"/>
    <s v="theater/musical"/>
    <n v="1.06"/>
    <n v="88.33"/>
    <x v="1"/>
    <d v="2014-08-21T06:59:23"/>
    <d v="2014-09-15T06:08:00"/>
    <x v="40"/>
  </r>
  <r>
    <x v="0"/>
    <x v="2"/>
    <s v="AUD"/>
    <n v="1424516400"/>
    <n v="1421812637"/>
    <b v="0"/>
    <n v="38"/>
    <b v="1"/>
    <s v="theater/musical"/>
    <n v="1.0509999999999999"/>
    <n v="85.74"/>
    <x v="1"/>
    <d v="2015-01-21T03:57:17"/>
    <d v="2015-02-21T11:00:00"/>
    <x v="40"/>
  </r>
  <r>
    <x v="0"/>
    <x v="0"/>
    <s v="USD"/>
    <n v="1465081053"/>
    <n v="1462489053"/>
    <b v="0"/>
    <n v="54"/>
    <b v="1"/>
    <s v="theater/musical"/>
    <n v="1.0276000000000001"/>
    <n v="47.57"/>
    <x v="1"/>
    <d v="2016-05-05T22:57:33"/>
    <d v="2016-06-04T22:57:33"/>
    <x v="40"/>
  </r>
  <r>
    <x v="0"/>
    <x v="5"/>
    <s v="CAD"/>
    <n v="1402845364"/>
    <n v="1400253364"/>
    <b v="0"/>
    <n v="37"/>
    <b v="1"/>
    <s v="theater/musical"/>
    <n v="1.08"/>
    <n v="72.97"/>
    <x v="1"/>
    <d v="2014-05-16T15:16:04"/>
    <d v="2014-06-15T15:16:04"/>
    <x v="40"/>
  </r>
  <r>
    <x v="0"/>
    <x v="0"/>
    <s v="USD"/>
    <n v="1472490000"/>
    <n v="1467468008"/>
    <b v="0"/>
    <n v="39"/>
    <b v="1"/>
    <s v="theater/musical"/>
    <n v="1.0088999999999999"/>
    <n v="90.54"/>
    <x v="1"/>
    <d v="2016-07-02T14:00:08"/>
    <d v="2016-08-29T17:00:00"/>
    <x v="40"/>
  </r>
  <r>
    <x v="0"/>
    <x v="0"/>
    <s v="USD"/>
    <n v="1413176340"/>
    <n v="1412091423"/>
    <b v="0"/>
    <n v="34"/>
    <b v="1"/>
    <s v="theater/musical"/>
    <n v="1.28"/>
    <n v="37.65"/>
    <x v="1"/>
    <d v="2014-09-30T15:37:03"/>
    <d v="2014-10-13T04:59:00"/>
    <x v="40"/>
  </r>
  <r>
    <x v="0"/>
    <x v="1"/>
    <s v="GBP"/>
    <n v="1405249113"/>
    <n v="1402657113"/>
    <b v="0"/>
    <n v="55"/>
    <b v="1"/>
    <s v="theater/musical"/>
    <n v="1.3332999999999999"/>
    <n v="36.36"/>
    <x v="1"/>
    <d v="2014-06-13T10:58:33"/>
    <d v="2014-07-13T10:58:33"/>
    <x v="40"/>
  </r>
  <r>
    <x v="0"/>
    <x v="0"/>
    <s v="USD"/>
    <n v="1422636814"/>
    <n v="1420044814"/>
    <b v="0"/>
    <n v="32"/>
    <b v="1"/>
    <s v="theater/musical"/>
    <n v="1.0138"/>
    <n v="126.72"/>
    <x v="1"/>
    <d v="2014-12-31T16:53:34"/>
    <d v="2015-01-30T16:53:34"/>
    <x v="40"/>
  </r>
  <r>
    <x v="0"/>
    <x v="0"/>
    <s v="USD"/>
    <n v="1409187600"/>
    <n v="1406316312"/>
    <b v="0"/>
    <n v="25"/>
    <b v="1"/>
    <s v="theater/musical"/>
    <n v="1.0287999999999999"/>
    <n v="329.2"/>
    <x v="1"/>
    <d v="2014-07-25T19:25:12"/>
    <d v="2014-08-28T01:00:00"/>
    <x v="40"/>
  </r>
  <r>
    <x v="0"/>
    <x v="0"/>
    <s v="USD"/>
    <n v="1421606018"/>
    <n v="1418150018"/>
    <b v="0"/>
    <n v="33"/>
    <b v="1"/>
    <s v="theater/musical"/>
    <n v="1.0724"/>
    <n v="81.239999999999995"/>
    <x v="1"/>
    <d v="2014-12-09T18:33:38"/>
    <d v="2015-01-18T18:33:38"/>
    <x v="40"/>
  </r>
  <r>
    <x v="2"/>
    <x v="0"/>
    <s v="USD"/>
    <n v="1425250955"/>
    <n v="1422658955"/>
    <b v="0"/>
    <n v="1"/>
    <b v="0"/>
    <s v="theater/spaces"/>
    <n v="0"/>
    <n v="1"/>
    <x v="1"/>
    <d v="2015-01-30T23:02:35"/>
    <d v="2015-03-01T23:02:35"/>
    <x v="38"/>
  </r>
  <r>
    <x v="2"/>
    <x v="5"/>
    <s v="CAD"/>
    <n v="1450297080"/>
    <n v="1448565459"/>
    <b v="0"/>
    <n v="202"/>
    <b v="0"/>
    <s v="theater/spaces"/>
    <n v="0.20430000000000001"/>
    <n v="202.23"/>
    <x v="1"/>
    <d v="2015-11-26T19:17:39"/>
    <d v="2015-12-16T20:18:00"/>
    <x v="38"/>
  </r>
  <r>
    <x v="2"/>
    <x v="0"/>
    <s v="USD"/>
    <n v="1428894380"/>
    <n v="1426302380"/>
    <b v="0"/>
    <n v="0"/>
    <b v="0"/>
    <s v="theater/spaces"/>
    <n v="0"/>
    <n v="0"/>
    <x v="1"/>
    <d v="2015-03-14T03:06:20"/>
    <d v="2015-04-13T03:06:20"/>
    <x v="38"/>
  </r>
  <r>
    <x v="2"/>
    <x v="0"/>
    <s v="USD"/>
    <n v="1433714198"/>
    <n v="1431122198"/>
    <b v="0"/>
    <n v="1"/>
    <b v="0"/>
    <s v="theater/spaces"/>
    <n v="0.01"/>
    <n v="100"/>
    <x v="1"/>
    <d v="2015-05-08T21:56:38"/>
    <d v="2015-06-07T21:56:38"/>
    <x v="38"/>
  </r>
  <r>
    <x v="2"/>
    <x v="0"/>
    <s v="USD"/>
    <n v="1432437660"/>
    <n v="1429845660"/>
    <b v="0"/>
    <n v="0"/>
    <b v="0"/>
    <s v="theater/spaces"/>
    <n v="0"/>
    <n v="0"/>
    <x v="1"/>
    <d v="2015-04-24T03:21:00"/>
    <d v="2015-05-24T03:21:00"/>
    <x v="38"/>
  </r>
  <r>
    <x v="2"/>
    <x v="1"/>
    <s v="GBP"/>
    <n v="1471265092"/>
    <n v="1468673092"/>
    <b v="0"/>
    <n v="2"/>
    <b v="0"/>
    <s v="theater/spaces"/>
    <n v="1E-3"/>
    <n v="1"/>
    <x v="1"/>
    <d v="2016-07-16T12:44:52"/>
    <d v="2016-08-15T12:44:52"/>
    <x v="38"/>
  </r>
  <r>
    <x v="2"/>
    <x v="0"/>
    <s v="USD"/>
    <n v="1480007460"/>
    <n v="1475760567"/>
    <b v="0"/>
    <n v="13"/>
    <b v="0"/>
    <s v="theater/spaces"/>
    <n v="4.2900000000000001E-2"/>
    <n v="82.46"/>
    <x v="1"/>
    <d v="2016-10-06T13:29:27"/>
    <d v="2016-11-24T17:11:00"/>
    <x v="38"/>
  </r>
  <r>
    <x v="2"/>
    <x v="0"/>
    <s v="USD"/>
    <n v="1433259293"/>
    <n v="1428075293"/>
    <b v="0"/>
    <n v="9"/>
    <b v="0"/>
    <s v="theater/spaces"/>
    <n v="0"/>
    <n v="2.67"/>
    <x v="1"/>
    <d v="2015-04-03T15:34:53"/>
    <d v="2015-06-02T15:34:53"/>
    <x v="38"/>
  </r>
  <r>
    <x v="2"/>
    <x v="0"/>
    <s v="USD"/>
    <n v="1447965917"/>
    <n v="1445370317"/>
    <b v="0"/>
    <n v="2"/>
    <b v="0"/>
    <s v="theater/spaces"/>
    <n v="2.5000000000000001E-2"/>
    <n v="12.5"/>
    <x v="1"/>
    <d v="2015-10-20T19:45:17"/>
    <d v="2015-11-19T20:45:17"/>
    <x v="38"/>
  </r>
  <r>
    <x v="2"/>
    <x v="0"/>
    <s v="USD"/>
    <n v="1453538752"/>
    <n v="1450946752"/>
    <b v="0"/>
    <n v="0"/>
    <b v="0"/>
    <s v="theater/spaces"/>
    <n v="0"/>
    <n v="0"/>
    <x v="1"/>
    <d v="2015-12-24T08:45:52"/>
    <d v="2016-01-23T08:45:52"/>
    <x v="38"/>
  </r>
  <r>
    <x v="1"/>
    <x v="0"/>
    <s v="USD"/>
    <n v="1412536573"/>
    <n v="1408648573"/>
    <b v="0"/>
    <n v="58"/>
    <b v="0"/>
    <s v="theater/spaces"/>
    <n v="2.1899999999999999E-2"/>
    <n v="18.899999999999999"/>
    <x v="1"/>
    <d v="2014-08-21T19:16:13"/>
    <d v="2014-10-05T19:16:13"/>
    <x v="38"/>
  </r>
  <r>
    <x v="1"/>
    <x v="0"/>
    <s v="USD"/>
    <n v="1476676800"/>
    <n v="1473957239"/>
    <b v="0"/>
    <n v="8"/>
    <b v="0"/>
    <s v="theater/spaces"/>
    <n v="8.0299999999999996E-2"/>
    <n v="200.63"/>
    <x v="1"/>
    <d v="2016-09-15T16:33:59"/>
    <d v="2016-10-17T04:00:00"/>
    <x v="38"/>
  </r>
  <r>
    <x v="1"/>
    <x v="0"/>
    <s v="USD"/>
    <n v="1444330821"/>
    <n v="1441738821"/>
    <b v="0"/>
    <n v="3"/>
    <b v="0"/>
    <s v="theater/spaces"/>
    <n v="1.5E-3"/>
    <n v="201.67"/>
    <x v="1"/>
    <d v="2015-09-08T19:00:21"/>
    <d v="2015-10-08T19:00:21"/>
    <x v="38"/>
  </r>
  <r>
    <x v="1"/>
    <x v="0"/>
    <s v="USD"/>
    <n v="1489669203"/>
    <n v="1487944803"/>
    <b v="0"/>
    <n v="0"/>
    <b v="0"/>
    <s v="theater/spaces"/>
    <n v="0"/>
    <n v="0"/>
    <x v="1"/>
    <d v="2017-02-24T14:00:03"/>
    <d v="2017-03-16T13:00:03"/>
    <x v="38"/>
  </r>
  <r>
    <x v="1"/>
    <x v="0"/>
    <s v="USD"/>
    <n v="1434476849"/>
    <n v="1431884849"/>
    <b v="0"/>
    <n v="11"/>
    <b v="0"/>
    <s v="theater/spaces"/>
    <n v="0.5958"/>
    <n v="65"/>
    <x v="1"/>
    <d v="2015-05-17T17:47:29"/>
    <d v="2015-06-16T17:47:29"/>
    <x v="38"/>
  </r>
  <r>
    <x v="1"/>
    <x v="0"/>
    <s v="USD"/>
    <n v="1462402850"/>
    <n v="1459810850"/>
    <b v="0"/>
    <n v="20"/>
    <b v="0"/>
    <s v="theater/spaces"/>
    <n v="0.1673"/>
    <n v="66.099999999999994"/>
    <x v="1"/>
    <d v="2016-04-04T23:00:50"/>
    <d v="2016-05-04T23:00:50"/>
    <x v="38"/>
  </r>
  <r>
    <x v="1"/>
    <x v="0"/>
    <s v="USD"/>
    <n v="1427498172"/>
    <n v="1422317772"/>
    <b v="0"/>
    <n v="3"/>
    <b v="0"/>
    <s v="theater/spaces"/>
    <n v="1.8700000000000001E-2"/>
    <n v="93.33"/>
    <x v="1"/>
    <d v="2015-01-27T00:16:12"/>
    <d v="2015-03-27T23:16:12"/>
    <x v="38"/>
  </r>
  <r>
    <x v="1"/>
    <x v="0"/>
    <s v="USD"/>
    <n v="1462729317"/>
    <n v="1457548917"/>
    <b v="0"/>
    <n v="0"/>
    <b v="0"/>
    <s v="theater/spaces"/>
    <n v="0"/>
    <n v="0"/>
    <x v="1"/>
    <d v="2016-03-09T18:41:57"/>
    <d v="2016-05-08T17:41:57"/>
    <x v="38"/>
  </r>
  <r>
    <x v="1"/>
    <x v="1"/>
    <s v="GBP"/>
    <n v="1465258325"/>
    <n v="1462666325"/>
    <b v="0"/>
    <n v="0"/>
    <b v="0"/>
    <s v="theater/spaces"/>
    <n v="0"/>
    <n v="0"/>
    <x v="1"/>
    <d v="2016-05-08T00:12:05"/>
    <d v="2016-06-07T00:12:05"/>
    <x v="38"/>
  </r>
  <r>
    <x v="1"/>
    <x v="0"/>
    <s v="USD"/>
    <n v="1410459023"/>
    <n v="1407867023"/>
    <b v="0"/>
    <n v="0"/>
    <b v="0"/>
    <s v="theater/spaces"/>
    <n v="0"/>
    <n v="0"/>
    <x v="1"/>
    <d v="2014-08-12T18:10:23"/>
    <d v="2014-09-11T18:10:23"/>
    <x v="38"/>
  </r>
  <r>
    <x v="0"/>
    <x v="0"/>
    <s v="USD"/>
    <n v="1427342400"/>
    <n v="1424927159"/>
    <b v="0"/>
    <n v="108"/>
    <b v="1"/>
    <s v="theater/plays"/>
    <n v="1.0962000000000001"/>
    <n v="50.75"/>
    <x v="1"/>
    <d v="2015-02-26T05:05:59"/>
    <d v="2015-03-26T04:00:00"/>
    <x v="6"/>
  </r>
  <r>
    <x v="0"/>
    <x v="0"/>
    <s v="USD"/>
    <n v="1425193140"/>
    <n v="1422769906"/>
    <b v="0"/>
    <n v="20"/>
    <b v="1"/>
    <s v="theater/plays"/>
    <n v="1.218"/>
    <n v="60.9"/>
    <x v="1"/>
    <d v="2015-02-01T05:51:46"/>
    <d v="2015-03-01T06:59:00"/>
    <x v="6"/>
  </r>
  <r>
    <x v="0"/>
    <x v="0"/>
    <s v="USD"/>
    <n v="1435835824"/>
    <n v="1433243824"/>
    <b v="0"/>
    <n v="98"/>
    <b v="1"/>
    <s v="theater/plays"/>
    <n v="1.0685"/>
    <n v="109.03"/>
    <x v="1"/>
    <d v="2015-06-02T11:17:04"/>
    <d v="2015-07-02T11:17:04"/>
    <x v="6"/>
  </r>
  <r>
    <x v="0"/>
    <x v="0"/>
    <s v="USD"/>
    <n v="1407360720"/>
    <n v="1404769819"/>
    <b v="0"/>
    <n v="196"/>
    <b v="1"/>
    <s v="theater/plays"/>
    <n v="1.0071000000000001"/>
    <n v="25.69"/>
    <x v="1"/>
    <d v="2014-07-07T21:50:19"/>
    <d v="2014-08-06T21:32:00"/>
    <x v="6"/>
  </r>
  <r>
    <x v="0"/>
    <x v="0"/>
    <s v="USD"/>
    <n v="1436290233"/>
    <n v="1433698233"/>
    <b v="0"/>
    <n v="39"/>
    <b v="1"/>
    <s v="theater/plays"/>
    <n v="1.0900000000000001"/>
    <n v="41.92"/>
    <x v="1"/>
    <d v="2015-06-07T17:30:33"/>
    <d v="2015-07-07T17:30:33"/>
    <x v="6"/>
  </r>
  <r>
    <x v="0"/>
    <x v="0"/>
    <s v="USD"/>
    <n v="1442425412"/>
    <n v="1439833412"/>
    <b v="0"/>
    <n v="128"/>
    <b v="1"/>
    <s v="theater/plays"/>
    <n v="1.1363000000000001"/>
    <n v="88.77"/>
    <x v="1"/>
    <d v="2015-08-17T17:43:32"/>
    <d v="2015-09-16T17:43:32"/>
    <x v="6"/>
  </r>
  <r>
    <x v="0"/>
    <x v="0"/>
    <s v="USD"/>
    <n v="1425872692"/>
    <n v="1423284292"/>
    <b v="0"/>
    <n v="71"/>
    <b v="1"/>
    <s v="theater/plays"/>
    <n v="1.1392"/>
    <n v="80.23"/>
    <x v="1"/>
    <d v="2015-02-07T04:44:52"/>
    <d v="2015-03-09T03:44:52"/>
    <x v="6"/>
  </r>
  <r>
    <x v="0"/>
    <x v="0"/>
    <s v="USD"/>
    <n v="1471406340"/>
    <n v="1470227660"/>
    <b v="0"/>
    <n v="47"/>
    <b v="1"/>
    <s v="theater/plays"/>
    <n v="1.06"/>
    <n v="78.94"/>
    <x v="1"/>
    <d v="2016-08-03T12:34:20"/>
    <d v="2016-08-17T03:59:00"/>
    <x v="6"/>
  </r>
  <r>
    <x v="0"/>
    <x v="5"/>
    <s v="CAD"/>
    <n v="1430693460"/>
    <n v="1428087153"/>
    <b v="0"/>
    <n v="17"/>
    <b v="1"/>
    <s v="theater/plays"/>
    <n v="1.625"/>
    <n v="95.59"/>
    <x v="1"/>
    <d v="2015-04-03T18:52:33"/>
    <d v="2015-05-03T22:51:00"/>
    <x v="6"/>
  </r>
  <r>
    <x v="0"/>
    <x v="0"/>
    <s v="USD"/>
    <n v="1405699451"/>
    <n v="1403107451"/>
    <b v="0"/>
    <n v="91"/>
    <b v="1"/>
    <s v="theater/plays"/>
    <n v="1.06"/>
    <n v="69.89"/>
    <x v="1"/>
    <d v="2014-06-18T16:04:11"/>
    <d v="2014-07-18T16:04:11"/>
    <x v="6"/>
  </r>
  <r>
    <x v="0"/>
    <x v="0"/>
    <s v="USD"/>
    <n v="1409500078"/>
    <n v="1406908078"/>
    <b v="0"/>
    <n v="43"/>
    <b v="1"/>
    <s v="theater/plays"/>
    <n v="1.0016"/>
    <n v="74.53"/>
    <x v="1"/>
    <d v="2014-08-01T15:47:58"/>
    <d v="2014-08-31T15:47:58"/>
    <x v="6"/>
  </r>
  <r>
    <x v="0"/>
    <x v="0"/>
    <s v="USD"/>
    <n v="1480899600"/>
    <n v="1479609520"/>
    <b v="0"/>
    <n v="17"/>
    <b v="1"/>
    <s v="theater/plays"/>
    <n v="1.0535000000000001"/>
    <n v="123.94"/>
    <x v="1"/>
    <d v="2016-11-20T02:38:40"/>
    <d v="2016-12-05T01:00:00"/>
    <x v="6"/>
  </r>
  <r>
    <x v="0"/>
    <x v="0"/>
    <s v="USD"/>
    <n v="1451620800"/>
    <n v="1449171508"/>
    <b v="0"/>
    <n v="33"/>
    <b v="1"/>
    <s v="theater/plays"/>
    <n v="1.748"/>
    <n v="264.85000000000002"/>
    <x v="1"/>
    <d v="2015-12-03T19:38:28"/>
    <d v="2016-01-01T04:00:00"/>
    <x v="6"/>
  </r>
  <r>
    <x v="0"/>
    <x v="0"/>
    <s v="USD"/>
    <n v="1411695300"/>
    <n v="1409275671"/>
    <b v="0"/>
    <n v="87"/>
    <b v="1"/>
    <s v="theater/plays"/>
    <n v="1.02"/>
    <n v="58.62"/>
    <x v="1"/>
    <d v="2014-08-29T01:27:51"/>
    <d v="2014-09-26T01:35:00"/>
    <x v="6"/>
  </r>
  <r>
    <x v="0"/>
    <x v="0"/>
    <s v="USD"/>
    <n v="1417057200"/>
    <n v="1414599886"/>
    <b v="0"/>
    <n v="113"/>
    <b v="1"/>
    <s v="theater/plays"/>
    <n v="1.0013000000000001"/>
    <n v="70.88"/>
    <x v="1"/>
    <d v="2014-10-29T16:24:46"/>
    <d v="2014-11-27T03:00:00"/>
    <x v="6"/>
  </r>
  <r>
    <x v="0"/>
    <x v="1"/>
    <s v="GBP"/>
    <n v="1457870400"/>
    <n v="1456421530"/>
    <b v="0"/>
    <n v="14"/>
    <b v="1"/>
    <s v="theater/plays"/>
    <n v="1.7142999999999999"/>
    <n v="8.57"/>
    <x v="1"/>
    <d v="2016-02-25T17:32:10"/>
    <d v="2016-03-13T12:00:00"/>
    <x v="6"/>
  </r>
  <r>
    <x v="0"/>
    <x v="0"/>
    <s v="USD"/>
    <n v="1427076840"/>
    <n v="1421960934"/>
    <b v="0"/>
    <n v="30"/>
    <b v="1"/>
    <s v="theater/plays"/>
    <n v="1.1356999999999999"/>
    <n v="113.57"/>
    <x v="1"/>
    <d v="2015-01-22T21:08:54"/>
    <d v="2015-03-23T02:14:00"/>
    <x v="6"/>
  </r>
  <r>
    <x v="0"/>
    <x v="0"/>
    <s v="USD"/>
    <n v="1413784740"/>
    <n v="1412954547"/>
    <b v="0"/>
    <n v="16"/>
    <b v="1"/>
    <s v="theater/plays"/>
    <n v="1.2947"/>
    <n v="60.69"/>
    <x v="1"/>
    <d v="2014-10-10T15:22:27"/>
    <d v="2014-10-20T05:59:00"/>
    <x v="6"/>
  </r>
  <r>
    <x v="0"/>
    <x v="0"/>
    <s v="USD"/>
    <n v="1420524000"/>
    <n v="1419104823"/>
    <b v="0"/>
    <n v="46"/>
    <b v="1"/>
    <s v="theater/plays"/>
    <n v="1.014"/>
    <n v="110.22"/>
    <x v="1"/>
    <d v="2014-12-20T19:47:03"/>
    <d v="2015-01-06T06:00:00"/>
    <x v="6"/>
  </r>
  <r>
    <x v="0"/>
    <x v="0"/>
    <s v="USD"/>
    <n v="1440381600"/>
    <n v="1438639130"/>
    <b v="0"/>
    <n v="24"/>
    <b v="1"/>
    <s v="theater/plays"/>
    <n v="1.0916999999999999"/>
    <n v="136.46"/>
    <x v="1"/>
    <d v="2015-08-03T21:58:50"/>
    <d v="2015-08-24T02:00:00"/>
    <x v="6"/>
  </r>
  <r>
    <x v="0"/>
    <x v="17"/>
    <s v="EUR"/>
    <n v="1443014756"/>
    <n v="1439126756"/>
    <b v="1"/>
    <n v="97"/>
    <b v="1"/>
    <s v="theater/spaces"/>
    <n v="1.2892999999999999"/>
    <n v="53.16"/>
    <x v="1"/>
    <d v="2015-08-09T13:25:56"/>
    <d v="2015-09-23T13:25:56"/>
    <x v="38"/>
  </r>
  <r>
    <x v="0"/>
    <x v="1"/>
    <s v="GBP"/>
    <n v="1455208143"/>
    <n v="1452616143"/>
    <b v="1"/>
    <n v="59"/>
    <b v="1"/>
    <s v="theater/spaces"/>
    <n v="1.0206"/>
    <n v="86.49"/>
    <x v="1"/>
    <d v="2016-01-12T16:29:03"/>
    <d v="2016-02-11T16:29:03"/>
    <x v="38"/>
  </r>
  <r>
    <x v="0"/>
    <x v="0"/>
    <s v="USD"/>
    <n v="1415722236"/>
    <n v="1410534636"/>
    <b v="1"/>
    <n v="1095"/>
    <b v="1"/>
    <s v="theater/spaces"/>
    <n v="1.4654"/>
    <n v="155.24"/>
    <x v="1"/>
    <d v="2014-09-12T15:10:36"/>
    <d v="2014-11-11T16:10:36"/>
    <x v="38"/>
  </r>
  <r>
    <x v="0"/>
    <x v="0"/>
    <s v="USD"/>
    <n v="1472020881"/>
    <n v="1469428881"/>
    <b v="1"/>
    <n v="218"/>
    <b v="1"/>
    <s v="theater/spaces"/>
    <n v="1.0035000000000001"/>
    <n v="115.08"/>
    <x v="1"/>
    <d v="2016-07-25T06:41:21"/>
    <d v="2016-08-24T06:41:21"/>
    <x v="38"/>
  </r>
  <r>
    <x v="0"/>
    <x v="4"/>
    <s v="NZD"/>
    <n v="1477886400"/>
    <n v="1476228128"/>
    <b v="0"/>
    <n v="111"/>
    <b v="1"/>
    <s v="theater/spaces"/>
    <n v="1.2164999999999999"/>
    <n v="109.59"/>
    <x v="1"/>
    <d v="2016-10-11T23:22:08"/>
    <d v="2016-10-31T04:00:00"/>
    <x v="38"/>
  </r>
  <r>
    <x v="0"/>
    <x v="1"/>
    <s v="GBP"/>
    <n v="1462100406"/>
    <n v="1456920006"/>
    <b v="0"/>
    <n v="56"/>
    <b v="1"/>
    <s v="theater/spaces"/>
    <n v="1.0549999999999999"/>
    <n v="45.21"/>
    <x v="1"/>
    <d v="2016-03-02T12:00:06"/>
    <d v="2016-05-01T11:00:06"/>
    <x v="38"/>
  </r>
  <r>
    <x v="0"/>
    <x v="0"/>
    <s v="USD"/>
    <n v="1476316800"/>
    <n v="1473837751"/>
    <b v="0"/>
    <n v="265"/>
    <b v="1"/>
    <s v="theater/spaces"/>
    <n v="1.1040000000000001"/>
    <n v="104.15"/>
    <x v="1"/>
    <d v="2016-09-14T07:22:31"/>
    <d v="2016-10-13T00:00:00"/>
    <x v="38"/>
  </r>
  <r>
    <x v="0"/>
    <x v="1"/>
    <s v="GBP"/>
    <n v="1466412081"/>
    <n v="1463820081"/>
    <b v="0"/>
    <n v="28"/>
    <b v="1"/>
    <s v="theater/spaces"/>
    <n v="1"/>
    <n v="35.71"/>
    <x v="1"/>
    <d v="2016-05-21T08:41:21"/>
    <d v="2016-06-20T08:41:21"/>
    <x v="38"/>
  </r>
  <r>
    <x v="0"/>
    <x v="0"/>
    <s v="USD"/>
    <n v="1450673940"/>
    <n v="1448756962"/>
    <b v="0"/>
    <n v="364"/>
    <b v="1"/>
    <s v="theater/spaces"/>
    <n v="1.7654000000000001"/>
    <n v="97"/>
    <x v="1"/>
    <d v="2015-11-29T00:29:22"/>
    <d v="2015-12-21T04:59:00"/>
    <x v="38"/>
  </r>
  <r>
    <x v="0"/>
    <x v="0"/>
    <s v="USD"/>
    <n v="1452174420"/>
    <n v="1449150420"/>
    <b v="0"/>
    <n v="27"/>
    <b v="1"/>
    <s v="theater/spaces"/>
    <n v="1"/>
    <n v="370.37"/>
    <x v="1"/>
    <d v="2015-12-03T13:47:00"/>
    <d v="2016-01-07T13:47:00"/>
    <x v="38"/>
  </r>
  <r>
    <x v="0"/>
    <x v="0"/>
    <s v="USD"/>
    <n v="1485547530"/>
    <n v="1483646730"/>
    <b v="0"/>
    <n v="93"/>
    <b v="1"/>
    <s v="theater/spaces"/>
    <n v="1.0328999999999999"/>
    <n v="94.41"/>
    <x v="1"/>
    <d v="2017-01-05T20:05:30"/>
    <d v="2017-01-27T20:05:30"/>
    <x v="38"/>
  </r>
  <r>
    <x v="0"/>
    <x v="0"/>
    <s v="USD"/>
    <n v="1476037510"/>
    <n v="1473445510"/>
    <b v="0"/>
    <n v="64"/>
    <b v="1"/>
    <s v="theater/spaces"/>
    <n v="1.0449999999999999"/>
    <n v="48.98"/>
    <x v="1"/>
    <d v="2016-09-09T18:25:10"/>
    <d v="2016-10-09T18:25:10"/>
    <x v="38"/>
  </r>
  <r>
    <x v="0"/>
    <x v="0"/>
    <s v="USD"/>
    <n v="1455998867"/>
    <n v="1453406867"/>
    <b v="0"/>
    <n v="22"/>
    <b v="1"/>
    <s v="theater/spaces"/>
    <n v="1.0029999999999999"/>
    <n v="45.59"/>
    <x v="1"/>
    <d v="2016-01-21T20:07:47"/>
    <d v="2016-02-20T20:07:47"/>
    <x v="38"/>
  </r>
  <r>
    <x v="0"/>
    <x v="1"/>
    <s v="GBP"/>
    <n v="1412335772"/>
    <n v="1409743772"/>
    <b v="0"/>
    <n v="59"/>
    <b v="1"/>
    <s v="theater/spaces"/>
    <n v="4.5774999999999997"/>
    <n v="23.28"/>
    <x v="1"/>
    <d v="2014-09-03T11:29:32"/>
    <d v="2014-10-03T11:29:32"/>
    <x v="38"/>
  </r>
  <r>
    <x v="0"/>
    <x v="0"/>
    <s v="USD"/>
    <n v="1484841471"/>
    <n v="1482249471"/>
    <b v="0"/>
    <n v="249"/>
    <b v="1"/>
    <s v="theater/spaces"/>
    <n v="1.0496000000000001"/>
    <n v="63.23"/>
    <x v="1"/>
    <d v="2016-12-20T15:57:51"/>
    <d v="2017-01-19T15:57:51"/>
    <x v="38"/>
  </r>
  <r>
    <x v="0"/>
    <x v="0"/>
    <s v="USD"/>
    <n v="1432677240"/>
    <n v="1427493240"/>
    <b v="0"/>
    <n v="392"/>
    <b v="1"/>
    <s v="theater/spaces"/>
    <n v="1.7194"/>
    <n v="153.52000000000001"/>
    <x v="1"/>
    <d v="2015-03-27T21:54:00"/>
    <d v="2015-05-26T21:54:00"/>
    <x v="38"/>
  </r>
  <r>
    <x v="0"/>
    <x v="0"/>
    <s v="USD"/>
    <n v="1488171540"/>
    <n v="1486661793"/>
    <b v="0"/>
    <n v="115"/>
    <b v="1"/>
    <s v="theater/spaces"/>
    <n v="1.0373000000000001"/>
    <n v="90.2"/>
    <x v="1"/>
    <d v="2017-02-09T17:36:33"/>
    <d v="2017-02-27T04:59:00"/>
    <x v="38"/>
  </r>
  <r>
    <x v="0"/>
    <x v="0"/>
    <s v="USD"/>
    <n v="1402892700"/>
    <n v="1400474329"/>
    <b v="0"/>
    <n v="433"/>
    <b v="1"/>
    <s v="theater/spaces"/>
    <n v="1.0303"/>
    <n v="118.97"/>
    <x v="1"/>
    <d v="2014-05-19T04:38:49"/>
    <d v="2014-06-16T04:25:00"/>
    <x v="38"/>
  </r>
  <r>
    <x v="0"/>
    <x v="0"/>
    <s v="USD"/>
    <n v="1488333600"/>
    <n v="1487094360"/>
    <b v="0"/>
    <n v="20"/>
    <b v="1"/>
    <s v="theater/spaces"/>
    <n v="1.1889000000000001"/>
    <n v="80.25"/>
    <x v="1"/>
    <d v="2017-02-14T17:46:00"/>
    <d v="2017-03-01T02:00:00"/>
    <x v="38"/>
  </r>
  <r>
    <x v="0"/>
    <x v="0"/>
    <s v="USD"/>
    <n v="1485885600"/>
    <n v="1484682670"/>
    <b v="0"/>
    <n v="8"/>
    <b v="1"/>
    <s v="theater/spaces"/>
    <n v="1"/>
    <n v="62.5"/>
    <x v="1"/>
    <d v="2017-01-17T19:51:10"/>
    <d v="2017-01-31T18:00:00"/>
    <x v="38"/>
  </r>
  <r>
    <x v="0"/>
    <x v="0"/>
    <s v="USD"/>
    <n v="1468445382"/>
    <n v="1465853382"/>
    <b v="0"/>
    <n v="175"/>
    <b v="1"/>
    <s v="theater/spaces"/>
    <n v="3.1869999999999998"/>
    <n v="131.38"/>
    <x v="1"/>
    <d v="2016-06-13T21:29:42"/>
    <d v="2016-07-13T21:29:42"/>
    <x v="38"/>
  </r>
  <r>
    <x v="0"/>
    <x v="0"/>
    <s v="USD"/>
    <n v="1356552252"/>
    <n v="1353960252"/>
    <b v="0"/>
    <n v="104"/>
    <b v="1"/>
    <s v="theater/spaces"/>
    <n v="1.0851"/>
    <n v="73.03"/>
    <x v="1"/>
    <d v="2012-11-26T20:04:12"/>
    <d v="2012-12-26T20:04:12"/>
    <x v="38"/>
  </r>
  <r>
    <x v="0"/>
    <x v="0"/>
    <s v="USD"/>
    <n v="1456811940"/>
    <n v="1454098976"/>
    <b v="0"/>
    <n v="17"/>
    <b v="1"/>
    <s v="theater/spaces"/>
    <n v="1.0117"/>
    <n v="178.53"/>
    <x v="1"/>
    <d v="2016-01-29T20:22:56"/>
    <d v="2016-03-01T05:59:00"/>
    <x v="38"/>
  </r>
  <r>
    <x v="0"/>
    <x v="0"/>
    <s v="USD"/>
    <n v="1416089324"/>
    <n v="1413493724"/>
    <b v="0"/>
    <n v="277"/>
    <b v="1"/>
    <s v="theater/spaces"/>
    <n v="1.1282000000000001"/>
    <n v="162.91"/>
    <x v="1"/>
    <d v="2014-10-16T21:08:44"/>
    <d v="2014-11-15T22:08:44"/>
    <x v="38"/>
  </r>
  <r>
    <x v="0"/>
    <x v="0"/>
    <s v="USD"/>
    <n v="1412611905"/>
    <n v="1410019905"/>
    <b v="0"/>
    <n v="118"/>
    <b v="1"/>
    <s v="theater/spaces"/>
    <n v="1.2050000000000001"/>
    <n v="108.24"/>
    <x v="1"/>
    <d v="2014-09-06T16:11:45"/>
    <d v="2014-10-06T16:11:45"/>
    <x v="38"/>
  </r>
  <r>
    <x v="0"/>
    <x v="5"/>
    <s v="CAD"/>
    <n v="1418580591"/>
    <n v="1415988591"/>
    <b v="0"/>
    <n v="97"/>
    <b v="1"/>
    <s v="theater/spaces"/>
    <n v="1.0774999999999999"/>
    <n v="88.87"/>
    <x v="1"/>
    <d v="2014-11-14T18:09:51"/>
    <d v="2014-12-14T18:09:51"/>
    <x v="38"/>
  </r>
  <r>
    <x v="0"/>
    <x v="0"/>
    <s v="USD"/>
    <n v="1429938683"/>
    <n v="1428124283"/>
    <b v="0"/>
    <n v="20"/>
    <b v="1"/>
    <s v="theater/spaces"/>
    <n v="1.8"/>
    <n v="54"/>
    <x v="1"/>
    <d v="2015-04-04T05:11:23"/>
    <d v="2015-04-25T05:11:23"/>
    <x v="38"/>
  </r>
  <r>
    <x v="0"/>
    <x v="0"/>
    <s v="USD"/>
    <n v="1453352719"/>
    <n v="1450760719"/>
    <b v="0"/>
    <n v="26"/>
    <b v="1"/>
    <s v="theater/spaces"/>
    <n v="1.0117"/>
    <n v="116.73"/>
    <x v="1"/>
    <d v="2015-12-22T05:05:19"/>
    <d v="2016-01-21T05:05:19"/>
    <x v="38"/>
  </r>
  <r>
    <x v="0"/>
    <x v="0"/>
    <s v="USD"/>
    <n v="1417012840"/>
    <n v="1414417240"/>
    <b v="0"/>
    <n v="128"/>
    <b v="1"/>
    <s v="theater/spaces"/>
    <n v="1.1976"/>
    <n v="233.9"/>
    <x v="1"/>
    <d v="2014-10-27T13:40:40"/>
    <d v="2014-11-26T14:40:40"/>
    <x v="38"/>
  </r>
  <r>
    <x v="0"/>
    <x v="0"/>
    <s v="USD"/>
    <n v="1424548719"/>
    <n v="1419364719"/>
    <b v="0"/>
    <n v="15"/>
    <b v="1"/>
    <s v="theater/spaces"/>
    <n v="1.58"/>
    <n v="158"/>
    <x v="1"/>
    <d v="2014-12-23T19:58:39"/>
    <d v="2015-02-21T19:58:39"/>
    <x v="38"/>
  </r>
  <r>
    <x v="0"/>
    <x v="3"/>
    <s v="EUR"/>
    <n v="1450911540"/>
    <n v="1448536516"/>
    <b v="0"/>
    <n v="25"/>
    <b v="1"/>
    <s v="theater/spaces"/>
    <n v="1.2366999999999999"/>
    <n v="14.84"/>
    <x v="1"/>
    <d v="2015-11-26T11:15:16"/>
    <d v="2015-12-23T22:59:00"/>
    <x v="38"/>
  </r>
  <r>
    <x v="0"/>
    <x v="0"/>
    <s v="USD"/>
    <n v="1423587130"/>
    <n v="1421772730"/>
    <b v="0"/>
    <n v="55"/>
    <b v="1"/>
    <s v="theater/spaces"/>
    <n v="1.1713"/>
    <n v="85.18"/>
    <x v="1"/>
    <d v="2015-01-20T16:52:10"/>
    <d v="2015-02-10T16:52:10"/>
    <x v="38"/>
  </r>
  <r>
    <x v="0"/>
    <x v="0"/>
    <s v="USD"/>
    <n v="1434917049"/>
    <n v="1432325049"/>
    <b v="0"/>
    <n v="107"/>
    <b v="1"/>
    <s v="theater/spaces"/>
    <n v="1.5696000000000001"/>
    <n v="146.69"/>
    <x v="1"/>
    <d v="2015-05-22T20:04:09"/>
    <d v="2015-06-21T20:04:09"/>
    <x v="38"/>
  </r>
  <r>
    <x v="0"/>
    <x v="0"/>
    <s v="USD"/>
    <n v="1415163600"/>
    <n v="1412737080"/>
    <b v="0"/>
    <n v="557"/>
    <b v="1"/>
    <s v="theater/spaces"/>
    <n v="1.131"/>
    <n v="50.76"/>
    <x v="1"/>
    <d v="2014-10-08T02:58:00"/>
    <d v="2014-11-05T05:00:00"/>
    <x v="38"/>
  </r>
  <r>
    <x v="0"/>
    <x v="0"/>
    <s v="USD"/>
    <n v="1402459200"/>
    <n v="1401125238"/>
    <b v="0"/>
    <n v="40"/>
    <b v="1"/>
    <s v="theater/spaces"/>
    <n v="1.0318000000000001"/>
    <n v="87.7"/>
    <x v="1"/>
    <d v="2014-05-26T17:27:18"/>
    <d v="2014-06-11T04:00:00"/>
    <x v="38"/>
  </r>
  <r>
    <x v="0"/>
    <x v="0"/>
    <s v="USD"/>
    <n v="1405688952"/>
    <n v="1400504952"/>
    <b v="0"/>
    <n v="36"/>
    <b v="1"/>
    <s v="theater/spaces"/>
    <n v="1.0261"/>
    <n v="242.28"/>
    <x v="1"/>
    <d v="2014-05-19T13:09:12"/>
    <d v="2014-07-18T13:09:12"/>
    <x v="38"/>
  </r>
  <r>
    <x v="0"/>
    <x v="0"/>
    <s v="USD"/>
    <n v="1408566243"/>
    <n v="1405974243"/>
    <b v="0"/>
    <n v="159"/>
    <b v="1"/>
    <s v="theater/spaces"/>
    <n v="1.0584"/>
    <n v="146.44999999999999"/>
    <x v="1"/>
    <d v="2014-07-21T20:24:03"/>
    <d v="2014-08-20T20:24:03"/>
    <x v="38"/>
  </r>
  <r>
    <x v="0"/>
    <x v="6"/>
    <s v="EUR"/>
    <n v="1437429600"/>
    <n v="1433747376"/>
    <b v="0"/>
    <n v="41"/>
    <b v="1"/>
    <s v="theater/spaces"/>
    <n v="1.0071000000000001"/>
    <n v="103.17"/>
    <x v="1"/>
    <d v="2015-06-08T07:09:36"/>
    <d v="2015-07-20T22:00:00"/>
    <x v="38"/>
  </r>
  <r>
    <x v="0"/>
    <x v="0"/>
    <s v="USD"/>
    <n v="1401159600"/>
    <n v="1398801620"/>
    <b v="0"/>
    <n v="226"/>
    <b v="1"/>
    <s v="theater/spaces"/>
    <n v="1.2122999999999999"/>
    <n v="80.459999999999994"/>
    <x v="1"/>
    <d v="2014-04-29T20:00:20"/>
    <d v="2014-05-27T03:00:00"/>
    <x v="38"/>
  </r>
  <r>
    <x v="0"/>
    <x v="0"/>
    <s v="USD"/>
    <n v="1439583533"/>
    <n v="1434399533"/>
    <b v="0"/>
    <n v="30"/>
    <b v="1"/>
    <s v="theater/spaces"/>
    <n v="1.0057"/>
    <n v="234.67"/>
    <x v="1"/>
    <d v="2015-06-15T20:18:53"/>
    <d v="2015-08-14T20:18:53"/>
    <x v="38"/>
  </r>
  <r>
    <x v="0"/>
    <x v="0"/>
    <s v="USD"/>
    <n v="1479794340"/>
    <n v="1476715869"/>
    <b v="0"/>
    <n v="103"/>
    <b v="1"/>
    <s v="theater/spaces"/>
    <n v="1.1601999999999999"/>
    <n v="50.69"/>
    <x v="1"/>
    <d v="2016-10-17T14:51:09"/>
    <d v="2016-11-22T05:59:00"/>
    <x v="38"/>
  </r>
  <r>
    <x v="0"/>
    <x v="0"/>
    <s v="USD"/>
    <n v="1472338409"/>
    <n v="1468450409"/>
    <b v="0"/>
    <n v="62"/>
    <b v="1"/>
    <s v="theater/spaces"/>
    <n v="1.0087999999999999"/>
    <n v="162.71"/>
    <x v="1"/>
    <d v="2016-07-13T22:53:29"/>
    <d v="2016-08-27T22:53:29"/>
    <x v="38"/>
  </r>
  <r>
    <x v="0"/>
    <x v="1"/>
    <s v="GBP"/>
    <n v="1434039186"/>
    <n v="1430151186"/>
    <b v="0"/>
    <n v="6"/>
    <b v="1"/>
    <s v="theater/spaces"/>
    <n v="1.03"/>
    <n v="120.17"/>
    <x v="1"/>
    <d v="2015-04-27T16:13:06"/>
    <d v="2015-06-11T16:13:06"/>
    <x v="38"/>
  </r>
  <r>
    <x v="0"/>
    <x v="0"/>
    <s v="USD"/>
    <n v="1349567475"/>
    <n v="1346975475"/>
    <b v="0"/>
    <n v="182"/>
    <b v="1"/>
    <s v="theater/spaces"/>
    <n v="2.4641999999999999"/>
    <n v="67.7"/>
    <x v="1"/>
    <d v="2012-09-06T23:51:15"/>
    <d v="2012-10-06T23:51:15"/>
    <x v="38"/>
  </r>
  <r>
    <x v="0"/>
    <x v="1"/>
    <s v="GBP"/>
    <n v="1401465600"/>
    <n v="1399032813"/>
    <b v="0"/>
    <n v="145"/>
    <b v="1"/>
    <s v="theater/spaces"/>
    <n v="3.0219999999999998"/>
    <n v="52.1"/>
    <x v="1"/>
    <d v="2014-05-02T12:13:33"/>
    <d v="2014-05-30T16:00:00"/>
    <x v="38"/>
  </r>
  <r>
    <x v="0"/>
    <x v="1"/>
    <s v="GBP"/>
    <n v="1488538892"/>
    <n v="1487329292"/>
    <b v="0"/>
    <n v="25"/>
    <b v="1"/>
    <s v="theater/spaces"/>
    <n v="1.4333"/>
    <n v="51.6"/>
    <x v="1"/>
    <d v="2017-02-17T11:01:32"/>
    <d v="2017-03-03T11:01:32"/>
    <x v="38"/>
  </r>
  <r>
    <x v="0"/>
    <x v="0"/>
    <s v="USD"/>
    <n v="1426866851"/>
    <n v="1424278451"/>
    <b v="0"/>
    <n v="320"/>
    <b v="1"/>
    <s v="theater/spaces"/>
    <n v="1.3144"/>
    <n v="164.3"/>
    <x v="1"/>
    <d v="2015-02-18T16:54:11"/>
    <d v="2015-03-20T15:54:11"/>
    <x v="38"/>
  </r>
  <r>
    <x v="0"/>
    <x v="0"/>
    <s v="USD"/>
    <n v="1471242025"/>
    <n v="1468650025"/>
    <b v="0"/>
    <n v="99"/>
    <b v="1"/>
    <s v="theater/spaces"/>
    <n v="1.6801999999999999"/>
    <n v="84.86"/>
    <x v="1"/>
    <d v="2016-07-16T06:20:25"/>
    <d v="2016-08-15T06:20:25"/>
    <x v="38"/>
  </r>
  <r>
    <x v="0"/>
    <x v="0"/>
    <s v="USD"/>
    <n v="1416285300"/>
    <n v="1413824447"/>
    <b v="0"/>
    <n v="348"/>
    <b v="1"/>
    <s v="theater/spaces"/>
    <n v="1.0968"/>
    <n v="94.55"/>
    <x v="1"/>
    <d v="2014-10-20T17:00:47"/>
    <d v="2014-11-18T04:35:00"/>
    <x v="38"/>
  </r>
  <r>
    <x v="0"/>
    <x v="0"/>
    <s v="USD"/>
    <n v="1442426171"/>
    <n v="1439834171"/>
    <b v="0"/>
    <n v="41"/>
    <b v="1"/>
    <s v="theater/spaces"/>
    <n v="1.0669"/>
    <n v="45.54"/>
    <x v="1"/>
    <d v="2015-08-17T17:56:11"/>
    <d v="2015-09-16T17:56:11"/>
    <x v="38"/>
  </r>
  <r>
    <x v="0"/>
    <x v="0"/>
    <s v="USD"/>
    <n v="1476479447"/>
    <n v="1471295447"/>
    <b v="0"/>
    <n v="29"/>
    <b v="1"/>
    <s v="theater/spaces"/>
    <n v="1"/>
    <n v="51.72"/>
    <x v="1"/>
    <d v="2016-08-15T21:10:47"/>
    <d v="2016-10-14T21:10:47"/>
    <x v="38"/>
  </r>
  <r>
    <x v="0"/>
    <x v="0"/>
    <s v="USD"/>
    <n v="1441933459"/>
    <n v="1439341459"/>
    <b v="0"/>
    <n v="25"/>
    <b v="1"/>
    <s v="theater/spaces"/>
    <n v="1.272"/>
    <n v="50.88"/>
    <x v="1"/>
    <d v="2015-08-12T01:04:19"/>
    <d v="2015-09-11T01:04:19"/>
    <x v="38"/>
  </r>
  <r>
    <x v="0"/>
    <x v="0"/>
    <s v="USD"/>
    <n v="1471487925"/>
    <n v="1468895925"/>
    <b v="0"/>
    <n v="23"/>
    <b v="1"/>
    <s v="theater/spaces"/>
    <n v="1.4653"/>
    <n v="191.13"/>
    <x v="1"/>
    <d v="2016-07-19T02:38:45"/>
    <d v="2016-08-18T02:38:45"/>
    <x v="38"/>
  </r>
  <r>
    <x v="0"/>
    <x v="0"/>
    <s v="USD"/>
    <n v="1477972740"/>
    <n v="1475326255"/>
    <b v="0"/>
    <n v="1260"/>
    <b v="1"/>
    <s v="theater/spaces"/>
    <n v="1.1254"/>
    <n v="89.31"/>
    <x v="1"/>
    <d v="2016-10-01T12:50:55"/>
    <d v="2016-11-01T03:59:00"/>
    <x v="38"/>
  </r>
  <r>
    <x v="0"/>
    <x v="0"/>
    <s v="USD"/>
    <n v="1367674009"/>
    <n v="1365082009"/>
    <b v="0"/>
    <n v="307"/>
    <b v="1"/>
    <s v="theater/spaces"/>
    <n v="1.0879000000000001"/>
    <n v="88.59"/>
    <x v="1"/>
    <d v="2013-04-04T13:26:49"/>
    <d v="2013-05-04T13:26:49"/>
    <x v="38"/>
  </r>
  <r>
    <x v="0"/>
    <x v="0"/>
    <s v="USD"/>
    <n v="1376654340"/>
    <n v="1373568644"/>
    <b v="0"/>
    <n v="329"/>
    <b v="1"/>
    <s v="theater/spaces"/>
    <n v="1.2673000000000001"/>
    <n v="96.3"/>
    <x v="1"/>
    <d v="2013-07-11T18:50:44"/>
    <d v="2013-08-16T11:59:00"/>
    <x v="38"/>
  </r>
  <r>
    <x v="0"/>
    <x v="0"/>
    <s v="USD"/>
    <n v="1285995540"/>
    <n v="1279574773"/>
    <b v="0"/>
    <n v="32"/>
    <b v="1"/>
    <s v="theater/spaces"/>
    <n v="2.1320000000000001"/>
    <n v="33.31"/>
    <x v="1"/>
    <d v="2010-07-19T21:26:13"/>
    <d v="2010-10-02T04:59:00"/>
    <x v="38"/>
  </r>
  <r>
    <x v="0"/>
    <x v="0"/>
    <s v="USD"/>
    <n v="1457071397"/>
    <n v="1451887397"/>
    <b v="0"/>
    <n v="27"/>
    <b v="1"/>
    <s v="theater/spaces"/>
    <n v="1.0049999999999999"/>
    <n v="37.22"/>
    <x v="1"/>
    <d v="2016-01-04T06:03:17"/>
    <d v="2016-03-04T06:03:17"/>
    <x v="38"/>
  </r>
  <r>
    <x v="0"/>
    <x v="0"/>
    <s v="USD"/>
    <n v="1388303940"/>
    <n v="1386011038"/>
    <b v="0"/>
    <n v="236"/>
    <b v="1"/>
    <s v="theater/spaces"/>
    <n v="1.0871"/>
    <n v="92.13"/>
    <x v="1"/>
    <d v="2013-12-02T19:03:58"/>
    <d v="2013-12-29T07:59:00"/>
    <x v="38"/>
  </r>
  <r>
    <x v="0"/>
    <x v="0"/>
    <s v="USD"/>
    <n v="1435359600"/>
    <n v="1434999621"/>
    <b v="0"/>
    <n v="42"/>
    <b v="1"/>
    <s v="theater/spaces"/>
    <n v="1.075"/>
    <n v="76.790000000000006"/>
    <x v="1"/>
    <d v="2015-06-22T19:00:21"/>
    <d v="2015-06-26T23:00:00"/>
    <x v="38"/>
  </r>
  <r>
    <x v="0"/>
    <x v="0"/>
    <s v="USD"/>
    <n v="1453323048"/>
    <n v="1450731048"/>
    <b v="0"/>
    <n v="95"/>
    <b v="1"/>
    <s v="theater/spaces"/>
    <n v="1.1048"/>
    <n v="96.53"/>
    <x v="1"/>
    <d v="2015-12-21T20:50:48"/>
    <d v="2016-01-20T20:50:48"/>
    <x v="38"/>
  </r>
  <r>
    <x v="0"/>
    <x v="1"/>
    <s v="GBP"/>
    <n v="1444149047"/>
    <n v="1441557047"/>
    <b v="0"/>
    <n v="37"/>
    <b v="1"/>
    <s v="theater/spaces"/>
    <n v="1.28"/>
    <n v="51.89"/>
    <x v="1"/>
    <d v="2015-09-06T16:30:47"/>
    <d v="2015-10-06T16:30:47"/>
    <x v="38"/>
  </r>
  <r>
    <x v="0"/>
    <x v="5"/>
    <s v="CAD"/>
    <n v="1429152600"/>
    <n v="1426815699"/>
    <b v="0"/>
    <n v="128"/>
    <b v="1"/>
    <s v="theater/spaces"/>
    <n v="1.1001000000000001"/>
    <n v="128.91"/>
    <x v="1"/>
    <d v="2015-03-20T01:41:39"/>
    <d v="2015-04-16T02:50:00"/>
    <x v="38"/>
  </r>
  <r>
    <x v="0"/>
    <x v="0"/>
    <s v="USD"/>
    <n v="1454433998"/>
    <n v="1453137998"/>
    <b v="0"/>
    <n v="156"/>
    <b v="1"/>
    <s v="theater/spaces"/>
    <n v="1.0933999999999999"/>
    <n v="84.11"/>
    <x v="1"/>
    <d v="2016-01-18T17:26:38"/>
    <d v="2016-02-02T17:26:38"/>
    <x v="38"/>
  </r>
  <r>
    <x v="0"/>
    <x v="0"/>
    <s v="USD"/>
    <n v="1408679055"/>
    <n v="1406087055"/>
    <b v="0"/>
    <n v="64"/>
    <b v="1"/>
    <s v="theater/spaces"/>
    <n v="1.3270999999999999"/>
    <n v="82.94"/>
    <x v="1"/>
    <d v="2014-07-23T03:44:15"/>
    <d v="2014-08-22T03:44:15"/>
    <x v="38"/>
  </r>
  <r>
    <x v="0"/>
    <x v="0"/>
    <s v="USD"/>
    <n v="1410324720"/>
    <n v="1407784586"/>
    <b v="0"/>
    <n v="58"/>
    <b v="1"/>
    <s v="theater/spaces"/>
    <n v="1.9085000000000001"/>
    <n v="259.95"/>
    <x v="1"/>
    <d v="2014-08-11T19:16:26"/>
    <d v="2014-09-10T04:52:00"/>
    <x v="38"/>
  </r>
  <r>
    <x v="0"/>
    <x v="0"/>
    <s v="USD"/>
    <n v="1461762960"/>
    <n v="1457999054"/>
    <b v="0"/>
    <n v="20"/>
    <b v="1"/>
    <s v="theater/spaces"/>
    <n v="1.49"/>
    <n v="37.25"/>
    <x v="1"/>
    <d v="2016-03-14T23:44:14"/>
    <d v="2016-04-27T13:16:00"/>
    <x v="38"/>
  </r>
  <r>
    <x v="0"/>
    <x v="0"/>
    <s v="USD"/>
    <n v="1420060920"/>
    <n v="1417556262"/>
    <b v="0"/>
    <n v="47"/>
    <b v="1"/>
    <s v="theater/spaces"/>
    <n v="1.6639999999999999"/>
    <n v="177.02"/>
    <x v="1"/>
    <d v="2014-12-02T21:37:42"/>
    <d v="2014-12-31T21:22:00"/>
    <x v="38"/>
  </r>
  <r>
    <x v="0"/>
    <x v="0"/>
    <s v="USD"/>
    <n v="1434241255"/>
    <n v="1431649255"/>
    <b v="0"/>
    <n v="54"/>
    <b v="1"/>
    <s v="theater/spaces"/>
    <n v="1.0667"/>
    <n v="74.069999999999993"/>
    <x v="1"/>
    <d v="2015-05-15T00:20:55"/>
    <d v="2015-06-14T00:20:55"/>
    <x v="38"/>
  </r>
  <r>
    <x v="0"/>
    <x v="0"/>
    <s v="USD"/>
    <n v="1462420960"/>
    <n v="1459828960"/>
    <b v="0"/>
    <n v="9"/>
    <b v="1"/>
    <s v="theater/spaces"/>
    <n v="1.06"/>
    <n v="70.67"/>
    <x v="1"/>
    <d v="2016-04-05T04:02:40"/>
    <d v="2016-05-05T04:02:40"/>
    <x v="38"/>
  </r>
  <r>
    <x v="2"/>
    <x v="1"/>
    <s v="GBP"/>
    <n v="1486547945"/>
    <n v="1483955945"/>
    <b v="1"/>
    <n v="35"/>
    <b v="0"/>
    <s v="theater/spaces"/>
    <n v="0.23630000000000001"/>
    <n v="23.63"/>
    <x v="1"/>
    <d v="2017-01-09T09:59:05"/>
    <d v="2017-02-08T09:59:05"/>
    <x v="38"/>
  </r>
  <r>
    <x v="2"/>
    <x v="0"/>
    <s v="USD"/>
    <n v="1432828740"/>
    <n v="1430237094"/>
    <b v="0"/>
    <n v="2"/>
    <b v="0"/>
    <s v="theater/spaces"/>
    <n v="1.5E-3"/>
    <n v="37.5"/>
    <x v="1"/>
    <d v="2015-04-28T16:04:54"/>
    <d v="2015-05-28T15:59:00"/>
    <x v="38"/>
  </r>
  <r>
    <x v="2"/>
    <x v="0"/>
    <s v="USD"/>
    <n v="1412222340"/>
    <n v="1407781013"/>
    <b v="0"/>
    <n v="3"/>
    <b v="0"/>
    <s v="theater/spaces"/>
    <n v="4.0000000000000001E-3"/>
    <n v="13.33"/>
    <x v="1"/>
    <d v="2014-08-11T18:16:53"/>
    <d v="2014-10-02T03:59:00"/>
    <x v="38"/>
  </r>
  <r>
    <x v="2"/>
    <x v="0"/>
    <s v="USD"/>
    <n v="1425258240"/>
    <n v="1422043154"/>
    <b v="0"/>
    <n v="0"/>
    <b v="0"/>
    <s v="theater/spaces"/>
    <n v="0"/>
    <n v="0"/>
    <x v="1"/>
    <d v="2015-01-23T19:59:14"/>
    <d v="2015-03-02T01:04:00"/>
    <x v="38"/>
  </r>
  <r>
    <x v="2"/>
    <x v="0"/>
    <s v="USD"/>
    <n v="1420844390"/>
    <n v="1415660390"/>
    <b v="0"/>
    <n v="1"/>
    <b v="0"/>
    <s v="theater/spaces"/>
    <n v="1E-4"/>
    <n v="1"/>
    <x v="1"/>
    <d v="2014-11-10T22:59:50"/>
    <d v="2015-01-09T22:59:50"/>
    <x v="38"/>
  </r>
  <r>
    <x v="2"/>
    <x v="0"/>
    <s v="USD"/>
    <n v="1412003784"/>
    <n v="1406819784"/>
    <b v="0"/>
    <n v="0"/>
    <b v="0"/>
    <s v="theater/spaces"/>
    <n v="0"/>
    <n v="0"/>
    <x v="1"/>
    <d v="2014-07-31T15:16:24"/>
    <d v="2014-09-29T15:16:24"/>
    <x v="38"/>
  </r>
  <r>
    <x v="2"/>
    <x v="1"/>
    <s v="GBP"/>
    <n v="1459694211"/>
    <n v="1457105811"/>
    <b v="0"/>
    <n v="0"/>
    <b v="0"/>
    <s v="theater/spaces"/>
    <n v="0"/>
    <n v="0"/>
    <x v="1"/>
    <d v="2016-03-04T15:36:51"/>
    <d v="2016-04-03T14:36:51"/>
    <x v="38"/>
  </r>
  <r>
    <x v="2"/>
    <x v="13"/>
    <s v="EUR"/>
    <n v="1463734740"/>
    <n v="1459414740"/>
    <b v="0"/>
    <n v="3"/>
    <b v="0"/>
    <s v="theater/spaces"/>
    <n v="2.0000000000000001E-4"/>
    <n v="1"/>
    <x v="1"/>
    <d v="2016-03-31T08:59:00"/>
    <d v="2016-05-20T08:59:00"/>
    <x v="38"/>
  </r>
  <r>
    <x v="2"/>
    <x v="0"/>
    <s v="USD"/>
    <n v="1407536846"/>
    <n v="1404944846"/>
    <b v="0"/>
    <n v="11"/>
    <b v="0"/>
    <s v="theater/spaces"/>
    <n v="3.0099999999999998E-2"/>
    <n v="41"/>
    <x v="1"/>
    <d v="2014-07-09T22:27:26"/>
    <d v="2014-08-08T22:27:26"/>
    <x v="38"/>
  </r>
  <r>
    <x v="2"/>
    <x v="0"/>
    <s v="USD"/>
    <n v="1443422134"/>
    <n v="1440830134"/>
    <b v="0"/>
    <n v="6"/>
    <b v="0"/>
    <s v="theater/spaces"/>
    <n v="1.5E-3"/>
    <n v="55.83"/>
    <x v="1"/>
    <d v="2015-08-29T06:35:34"/>
    <d v="2015-09-28T06:35:34"/>
    <x v="38"/>
  </r>
  <r>
    <x v="2"/>
    <x v="0"/>
    <s v="USD"/>
    <n v="1407955748"/>
    <n v="1405363748"/>
    <b v="0"/>
    <n v="0"/>
    <b v="0"/>
    <s v="theater/spaces"/>
    <n v="0"/>
    <n v="0"/>
    <x v="1"/>
    <d v="2014-07-14T18:49:08"/>
    <d v="2014-08-13T18:49:08"/>
    <x v="38"/>
  </r>
  <r>
    <x v="2"/>
    <x v="0"/>
    <s v="USD"/>
    <n v="1443636000"/>
    <n v="1441111892"/>
    <b v="0"/>
    <n v="67"/>
    <b v="0"/>
    <s v="theater/spaces"/>
    <n v="0.66839999999999999"/>
    <n v="99.76"/>
    <x v="1"/>
    <d v="2015-09-01T12:51:32"/>
    <d v="2015-09-30T18:00:00"/>
    <x v="38"/>
  </r>
  <r>
    <x v="2"/>
    <x v="0"/>
    <s v="USD"/>
    <n v="1477174138"/>
    <n v="1474150138"/>
    <b v="0"/>
    <n v="23"/>
    <b v="0"/>
    <s v="theater/spaces"/>
    <n v="0.19570000000000001"/>
    <n v="25.52"/>
    <x v="1"/>
    <d v="2016-09-17T22:08:58"/>
    <d v="2016-10-22T22:08:58"/>
    <x v="38"/>
  </r>
  <r>
    <x v="2"/>
    <x v="0"/>
    <s v="USD"/>
    <n v="1448175540"/>
    <n v="1445483246"/>
    <b v="0"/>
    <n v="72"/>
    <b v="0"/>
    <s v="theater/spaces"/>
    <n v="0.1129"/>
    <n v="117.65"/>
    <x v="1"/>
    <d v="2015-10-22T03:07:26"/>
    <d v="2015-11-22T06:59:00"/>
    <x v="38"/>
  </r>
  <r>
    <x v="2"/>
    <x v="0"/>
    <s v="USD"/>
    <n v="1406683172"/>
    <n v="1404523172"/>
    <b v="0"/>
    <n v="2"/>
    <b v="0"/>
    <s v="theater/spaces"/>
    <n v="4.0000000000000002E-4"/>
    <n v="5"/>
    <x v="1"/>
    <d v="2014-07-05T01:19:32"/>
    <d v="2014-07-30T01:19:32"/>
    <x v="38"/>
  </r>
  <r>
    <x v="2"/>
    <x v="2"/>
    <s v="AUD"/>
    <n v="1468128537"/>
    <n v="1465536537"/>
    <b v="0"/>
    <n v="15"/>
    <b v="0"/>
    <s v="theater/spaces"/>
    <n v="0.11990000000000001"/>
    <n v="2796.67"/>
    <x v="1"/>
    <d v="2016-06-10T05:28:57"/>
    <d v="2016-07-10T05:28:57"/>
    <x v="38"/>
  </r>
  <r>
    <x v="2"/>
    <x v="4"/>
    <s v="NZD"/>
    <n v="1441837879"/>
    <n v="1439245879"/>
    <b v="0"/>
    <n v="1"/>
    <b v="0"/>
    <s v="theater/spaces"/>
    <n v="2.5000000000000001E-2"/>
    <n v="200"/>
    <x v="1"/>
    <d v="2015-08-10T22:31:19"/>
    <d v="2015-09-09T22:31:19"/>
    <x v="38"/>
  </r>
  <r>
    <x v="2"/>
    <x v="0"/>
    <s v="USD"/>
    <n v="1445013352"/>
    <n v="1442421352"/>
    <b v="0"/>
    <n v="2"/>
    <b v="0"/>
    <s v="theater/spaces"/>
    <n v="6.9999999999999999E-4"/>
    <n v="87.5"/>
    <x v="1"/>
    <d v="2015-09-16T16:35:52"/>
    <d v="2015-10-16T16:35:52"/>
    <x v="38"/>
  </r>
  <r>
    <x v="2"/>
    <x v="0"/>
    <s v="USD"/>
    <n v="1418587234"/>
    <n v="1415995234"/>
    <b v="0"/>
    <n v="7"/>
    <b v="0"/>
    <s v="theater/spaces"/>
    <n v="0.14099999999999999"/>
    <n v="20.14"/>
    <x v="1"/>
    <d v="2014-11-14T20:00:34"/>
    <d v="2014-12-14T20:00:34"/>
    <x v="38"/>
  </r>
  <r>
    <x v="2"/>
    <x v="1"/>
    <s v="GBP"/>
    <n v="1481132169"/>
    <n v="1479317769"/>
    <b v="0"/>
    <n v="16"/>
    <b v="0"/>
    <s v="theater/spaces"/>
    <n v="3.3399999999999999E-2"/>
    <n v="20.88"/>
    <x v="1"/>
    <d v="2016-11-16T17:36:09"/>
    <d v="2016-12-07T17:36:09"/>
    <x v="38"/>
  </r>
  <r>
    <x v="2"/>
    <x v="0"/>
    <s v="USD"/>
    <n v="1429595940"/>
    <n v="1428082481"/>
    <b v="0"/>
    <n v="117"/>
    <b v="0"/>
    <s v="theater/spaces"/>
    <n v="0.5978"/>
    <n v="61.31"/>
    <x v="1"/>
    <d v="2015-04-03T17:34:41"/>
    <d v="2015-04-21T05:59:00"/>
    <x v="38"/>
  </r>
  <r>
    <x v="2"/>
    <x v="0"/>
    <s v="USD"/>
    <n v="1477791960"/>
    <n v="1476549262"/>
    <b v="0"/>
    <n v="2"/>
    <b v="0"/>
    <s v="theater/spaces"/>
    <n v="2.0000000000000001E-4"/>
    <n v="1"/>
    <x v="1"/>
    <d v="2016-10-15T16:34:22"/>
    <d v="2016-10-30T01:46:00"/>
    <x v="38"/>
  </r>
  <r>
    <x v="2"/>
    <x v="0"/>
    <s v="USD"/>
    <n v="1434309540"/>
    <n v="1429287900"/>
    <b v="0"/>
    <n v="7"/>
    <b v="0"/>
    <s v="theater/spaces"/>
    <n v="2.0000000000000001E-4"/>
    <n v="92.14"/>
    <x v="1"/>
    <d v="2015-04-17T16:25:00"/>
    <d v="2015-06-14T19:19:00"/>
    <x v="38"/>
  </r>
  <r>
    <x v="2"/>
    <x v="6"/>
    <s v="EUR"/>
    <n v="1457617359"/>
    <n v="1455025359"/>
    <b v="0"/>
    <n v="3"/>
    <b v="0"/>
    <s v="theater/spaces"/>
    <n v="8.9999999999999998E-4"/>
    <n v="7.33"/>
    <x v="1"/>
    <d v="2016-02-09T13:42:39"/>
    <d v="2016-03-10T13:42:39"/>
    <x v="38"/>
  </r>
  <r>
    <x v="2"/>
    <x v="0"/>
    <s v="USD"/>
    <n v="1471573640"/>
    <n v="1467253640"/>
    <b v="0"/>
    <n v="20"/>
    <b v="0"/>
    <s v="theater/spaces"/>
    <n v="8.6400000000000005E-2"/>
    <n v="64.8"/>
    <x v="1"/>
    <d v="2016-06-30T02:27:20"/>
    <d v="2016-08-19T02:27:20"/>
    <x v="38"/>
  </r>
  <r>
    <x v="2"/>
    <x v="0"/>
    <s v="USD"/>
    <n v="1444405123"/>
    <n v="1439221123"/>
    <b v="0"/>
    <n v="50"/>
    <b v="0"/>
    <s v="theater/spaces"/>
    <n v="0.15060000000000001"/>
    <n v="30.12"/>
    <x v="1"/>
    <d v="2015-08-10T15:38:43"/>
    <d v="2015-10-09T15:38:43"/>
    <x v="38"/>
  </r>
  <r>
    <x v="2"/>
    <x v="5"/>
    <s v="CAD"/>
    <n v="1488495478"/>
    <n v="1485903478"/>
    <b v="0"/>
    <n v="2"/>
    <b v="0"/>
    <s v="theater/spaces"/>
    <n v="4.7999999999999996E-3"/>
    <n v="52.5"/>
    <x v="1"/>
    <d v="2017-01-31T22:57:58"/>
    <d v="2017-03-02T22:57:58"/>
    <x v="38"/>
  </r>
  <r>
    <x v="2"/>
    <x v="0"/>
    <s v="USD"/>
    <n v="1424920795"/>
    <n v="1422328795"/>
    <b v="0"/>
    <n v="3"/>
    <b v="0"/>
    <s v="theater/spaces"/>
    <n v="1.1999999999999999E-3"/>
    <n v="23.67"/>
    <x v="1"/>
    <d v="2015-01-27T03:19:55"/>
    <d v="2015-02-26T03:19:55"/>
    <x v="38"/>
  </r>
  <r>
    <x v="2"/>
    <x v="0"/>
    <s v="USD"/>
    <n v="1427040435"/>
    <n v="1424452035"/>
    <b v="0"/>
    <n v="27"/>
    <b v="0"/>
    <s v="theater/spaces"/>
    <n v="8.3999999999999995E-3"/>
    <n v="415.78"/>
    <x v="1"/>
    <d v="2015-02-20T17:07:15"/>
    <d v="2015-03-22T16:07:15"/>
    <x v="38"/>
  </r>
  <r>
    <x v="2"/>
    <x v="0"/>
    <s v="USD"/>
    <n v="1419644444"/>
    <n v="1414456844"/>
    <b v="0"/>
    <n v="7"/>
    <b v="0"/>
    <s v="theater/spaces"/>
    <n v="2.0000000000000001E-4"/>
    <n v="53.71"/>
    <x v="1"/>
    <d v="2014-10-28T00:40:44"/>
    <d v="2014-12-27T01:40:44"/>
    <x v="38"/>
  </r>
  <r>
    <x v="2"/>
    <x v="0"/>
    <s v="USD"/>
    <n v="1442722891"/>
    <n v="1440130891"/>
    <b v="0"/>
    <n v="5"/>
    <b v="0"/>
    <s v="theater/spaces"/>
    <n v="2.0999999999999999E-3"/>
    <n v="420.6"/>
    <x v="1"/>
    <d v="2015-08-21T04:21:31"/>
    <d v="2015-09-20T04:21:31"/>
    <x v="38"/>
  </r>
  <r>
    <x v="2"/>
    <x v="0"/>
    <s v="USD"/>
    <n v="1447628946"/>
    <n v="1445033346"/>
    <b v="0"/>
    <n v="0"/>
    <b v="0"/>
    <s v="theater/spaces"/>
    <n v="0"/>
    <n v="0"/>
    <x v="1"/>
    <d v="2015-10-16T22:09:06"/>
    <d v="2015-11-15T23:09:06"/>
    <x v="38"/>
  </r>
  <r>
    <x v="2"/>
    <x v="0"/>
    <s v="USD"/>
    <n v="1409547600"/>
    <n v="1406986278"/>
    <b v="0"/>
    <n v="3"/>
    <b v="0"/>
    <s v="theater/spaces"/>
    <n v="2.8E-3"/>
    <n v="18.670000000000002"/>
    <x v="1"/>
    <d v="2014-08-02T13:31:18"/>
    <d v="2014-09-01T05:00:00"/>
    <x v="38"/>
  </r>
  <r>
    <x v="2"/>
    <x v="0"/>
    <s v="USD"/>
    <n v="1430851680"/>
    <n v="1428340931"/>
    <b v="0"/>
    <n v="6"/>
    <b v="0"/>
    <s v="theater/spaces"/>
    <n v="0.1158"/>
    <n v="78.33"/>
    <x v="1"/>
    <d v="2015-04-06T17:22:11"/>
    <d v="2015-05-05T18:48:00"/>
    <x v="38"/>
  </r>
  <r>
    <x v="2"/>
    <x v="0"/>
    <s v="USD"/>
    <n v="1443561159"/>
    <n v="1440969159"/>
    <b v="0"/>
    <n v="9"/>
    <b v="0"/>
    <s v="theater/spaces"/>
    <n v="2.4400000000000002E-2"/>
    <n v="67.78"/>
    <x v="1"/>
    <d v="2015-08-30T21:12:39"/>
    <d v="2015-09-29T21:12:39"/>
    <x v="38"/>
  </r>
  <r>
    <x v="2"/>
    <x v="13"/>
    <s v="EUR"/>
    <n v="1439827559"/>
    <n v="1434643559"/>
    <b v="0"/>
    <n v="3"/>
    <b v="0"/>
    <s v="theater/spaces"/>
    <n v="2.5000000000000001E-3"/>
    <n v="16.670000000000002"/>
    <x v="1"/>
    <d v="2015-06-18T16:05:59"/>
    <d v="2015-08-17T16:05:59"/>
    <x v="38"/>
  </r>
  <r>
    <x v="2"/>
    <x v="0"/>
    <s v="USD"/>
    <n v="1482294990"/>
    <n v="1477107390"/>
    <b v="0"/>
    <n v="2"/>
    <b v="0"/>
    <s v="theater/spaces"/>
    <n v="6.3E-3"/>
    <n v="62.5"/>
    <x v="1"/>
    <d v="2016-10-22T03:36:30"/>
    <d v="2016-12-21T04:36:30"/>
    <x v="38"/>
  </r>
  <r>
    <x v="2"/>
    <x v="0"/>
    <s v="USD"/>
    <n v="1420724460"/>
    <n v="1418046247"/>
    <b v="0"/>
    <n v="3"/>
    <b v="0"/>
    <s v="theater/spaces"/>
    <n v="1.9E-3"/>
    <n v="42"/>
    <x v="1"/>
    <d v="2014-12-08T13:44:07"/>
    <d v="2015-01-08T13:41:00"/>
    <x v="38"/>
  </r>
  <r>
    <x v="2"/>
    <x v="0"/>
    <s v="USD"/>
    <n v="1468029540"/>
    <n v="1465304483"/>
    <b v="0"/>
    <n v="45"/>
    <b v="0"/>
    <s v="theater/spaces"/>
    <n v="0.23419999999999999"/>
    <n v="130.09"/>
    <x v="1"/>
    <d v="2016-06-07T13:01:23"/>
    <d v="2016-07-09T01:59:00"/>
    <x v="38"/>
  </r>
  <r>
    <x v="2"/>
    <x v="0"/>
    <s v="USD"/>
    <n v="1430505545"/>
    <n v="1425325145"/>
    <b v="0"/>
    <n v="9"/>
    <b v="0"/>
    <s v="theater/spaces"/>
    <n v="5.0799999999999998E-2"/>
    <n v="1270.22"/>
    <x v="1"/>
    <d v="2015-03-02T19:39:05"/>
    <d v="2015-05-01T18:39:05"/>
    <x v="38"/>
  </r>
  <r>
    <x v="2"/>
    <x v="0"/>
    <s v="USD"/>
    <n v="1471214743"/>
    <n v="1468622743"/>
    <b v="0"/>
    <n v="9"/>
    <b v="0"/>
    <s v="theater/spaces"/>
    <n v="0.15920000000000001"/>
    <n v="88.44"/>
    <x v="1"/>
    <d v="2016-07-15T22:45:43"/>
    <d v="2016-08-14T22:45:43"/>
    <x v="38"/>
  </r>
  <r>
    <x v="2"/>
    <x v="0"/>
    <s v="USD"/>
    <n v="1444946400"/>
    <n v="1441723912"/>
    <b v="0"/>
    <n v="21"/>
    <b v="0"/>
    <s v="theater/spaces"/>
    <n v="1.18E-2"/>
    <n v="56.34"/>
    <x v="1"/>
    <d v="2015-09-08T14:51:52"/>
    <d v="2015-10-15T22:00:00"/>
    <x v="38"/>
  </r>
  <r>
    <x v="2"/>
    <x v="5"/>
    <s v="CAD"/>
    <n v="1401595140"/>
    <n v="1398980941"/>
    <b v="0"/>
    <n v="17"/>
    <b v="0"/>
    <s v="theater/spaces"/>
    <n v="0.22750000000000001"/>
    <n v="53.53"/>
    <x v="1"/>
    <d v="2014-05-01T21:49:01"/>
    <d v="2014-06-01T03:59:00"/>
    <x v="38"/>
  </r>
  <r>
    <x v="2"/>
    <x v="0"/>
    <s v="USD"/>
    <n v="1442775956"/>
    <n v="1437591956"/>
    <b v="0"/>
    <n v="1"/>
    <b v="0"/>
    <s v="theater/spaces"/>
    <n v="2.9999999999999997E-4"/>
    <n v="25"/>
    <x v="1"/>
    <d v="2015-07-22T19:05:56"/>
    <d v="2015-09-20T19:05:56"/>
    <x v="38"/>
  </r>
  <r>
    <x v="2"/>
    <x v="0"/>
    <s v="USD"/>
    <n v="1470011780"/>
    <n v="1464827780"/>
    <b v="0"/>
    <n v="1"/>
    <b v="0"/>
    <s v="theater/spaces"/>
    <n v="3.3999999999999998E-3"/>
    <n v="50"/>
    <x v="1"/>
    <d v="2016-06-02T00:36:20"/>
    <d v="2016-08-01T00:36:20"/>
    <x v="38"/>
  </r>
  <r>
    <x v="2"/>
    <x v="0"/>
    <s v="USD"/>
    <n v="1432151326"/>
    <n v="1429559326"/>
    <b v="0"/>
    <n v="14"/>
    <b v="0"/>
    <s v="theater/spaces"/>
    <n v="3.9800000000000002E-2"/>
    <n v="56.79"/>
    <x v="1"/>
    <d v="2015-04-20T19:48:46"/>
    <d v="2015-05-20T19:48:46"/>
    <x v="38"/>
  </r>
  <r>
    <x v="2"/>
    <x v="1"/>
    <s v="GBP"/>
    <n v="1475848800"/>
    <n v="1474027501"/>
    <b v="0"/>
    <n v="42"/>
    <b v="0"/>
    <s v="theater/spaces"/>
    <n v="0.17150000000000001"/>
    <n v="40.83"/>
    <x v="1"/>
    <d v="2016-09-16T12:05:01"/>
    <d v="2016-10-07T14:00:00"/>
    <x v="38"/>
  </r>
  <r>
    <x v="2"/>
    <x v="0"/>
    <s v="USD"/>
    <n v="1454890620"/>
    <n v="1450724449"/>
    <b v="0"/>
    <n v="27"/>
    <b v="0"/>
    <s v="theater/spaces"/>
    <n v="3.61E-2"/>
    <n v="65.11"/>
    <x v="1"/>
    <d v="2015-12-21T19:00:49"/>
    <d v="2016-02-08T00:17:00"/>
    <x v="38"/>
  </r>
  <r>
    <x v="2"/>
    <x v="0"/>
    <s v="USD"/>
    <n v="1455251591"/>
    <n v="1452659591"/>
    <b v="0"/>
    <n v="5"/>
    <b v="0"/>
    <s v="theater/spaces"/>
    <n v="0.13900000000000001"/>
    <n v="55.6"/>
    <x v="1"/>
    <d v="2016-01-13T04:33:11"/>
    <d v="2016-02-12T04:33:11"/>
    <x v="38"/>
  </r>
  <r>
    <x v="2"/>
    <x v="0"/>
    <s v="USD"/>
    <n v="1413816975"/>
    <n v="1411224975"/>
    <b v="0"/>
    <n v="13"/>
    <b v="0"/>
    <s v="theater/spaces"/>
    <n v="0.15229999999999999"/>
    <n v="140.54"/>
    <x v="1"/>
    <d v="2014-09-20T14:56:15"/>
    <d v="2014-10-20T14:56:15"/>
    <x v="38"/>
  </r>
  <r>
    <x v="2"/>
    <x v="6"/>
    <s v="EUR"/>
    <n v="1437033360"/>
    <n v="1434445937"/>
    <b v="0"/>
    <n v="12"/>
    <b v="0"/>
    <s v="theater/spaces"/>
    <n v="0.12"/>
    <n v="25"/>
    <x v="1"/>
    <d v="2015-06-16T09:12:17"/>
    <d v="2015-07-16T07:56:00"/>
    <x v="38"/>
  </r>
  <r>
    <x v="2"/>
    <x v="1"/>
    <s v="GBP"/>
    <n v="1471939818"/>
    <n v="1467619818"/>
    <b v="0"/>
    <n v="90"/>
    <b v="0"/>
    <s v="theater/spaces"/>
    <n v="0.3911"/>
    <n v="69.53"/>
    <x v="1"/>
    <d v="2016-07-04T08:10:18"/>
    <d v="2016-08-23T08:10:18"/>
    <x v="38"/>
  </r>
  <r>
    <x v="2"/>
    <x v="0"/>
    <s v="USD"/>
    <n v="1434080706"/>
    <n v="1428896706"/>
    <b v="0"/>
    <n v="2"/>
    <b v="0"/>
    <s v="theater/spaces"/>
    <n v="2.7000000000000001E-3"/>
    <n v="5.5"/>
    <x v="1"/>
    <d v="2015-04-13T03:45:06"/>
    <d v="2015-06-12T03:45:06"/>
    <x v="38"/>
  </r>
  <r>
    <x v="2"/>
    <x v="2"/>
    <s v="AUD"/>
    <n v="1422928800"/>
    <n v="1420235311"/>
    <b v="0"/>
    <n v="5"/>
    <b v="0"/>
    <s v="theater/spaces"/>
    <n v="0.29630000000000001"/>
    <n v="237"/>
    <x v="1"/>
    <d v="2015-01-02T21:48:31"/>
    <d v="2015-02-03T02:00:00"/>
    <x v="38"/>
  </r>
  <r>
    <x v="2"/>
    <x v="0"/>
    <s v="USD"/>
    <n v="1413694800"/>
    <n v="1408986916"/>
    <b v="0"/>
    <n v="31"/>
    <b v="0"/>
    <s v="theater/spaces"/>
    <n v="0.42359999999999998"/>
    <n v="79.87"/>
    <x v="1"/>
    <d v="2014-08-25T17:15:16"/>
    <d v="2014-10-19T05:00:00"/>
    <x v="38"/>
  </r>
  <r>
    <x v="2"/>
    <x v="1"/>
    <s v="GBP"/>
    <n v="1442440800"/>
    <n v="1440497876"/>
    <b v="0"/>
    <n v="4"/>
    <b v="0"/>
    <s v="theater/spaces"/>
    <n v="4.1000000000000002E-2"/>
    <n v="10.25"/>
    <x v="1"/>
    <d v="2015-08-25T10:17:56"/>
    <d v="2015-09-16T22:00:00"/>
    <x v="38"/>
  </r>
  <r>
    <x v="2"/>
    <x v="0"/>
    <s v="USD"/>
    <n v="1431372751"/>
    <n v="1430767951"/>
    <b v="0"/>
    <n v="29"/>
    <b v="0"/>
    <s v="theater/spaces"/>
    <n v="0.1976"/>
    <n v="272.58999999999997"/>
    <x v="1"/>
    <d v="2015-05-04T19:32:31"/>
    <d v="2015-05-11T19:32:31"/>
    <x v="38"/>
  </r>
  <r>
    <x v="2"/>
    <x v="0"/>
    <s v="USD"/>
    <n v="1430234394"/>
    <n v="1425053994"/>
    <b v="0"/>
    <n v="2"/>
    <b v="0"/>
    <s v="theater/spaces"/>
    <n v="5.0000000000000001E-4"/>
    <n v="13"/>
    <x v="1"/>
    <d v="2015-02-27T16:19:54"/>
    <d v="2015-04-28T15:19:54"/>
    <x v="38"/>
  </r>
  <r>
    <x v="2"/>
    <x v="0"/>
    <s v="USD"/>
    <n v="1409194810"/>
    <n v="1406170810"/>
    <b v="0"/>
    <n v="114"/>
    <b v="0"/>
    <s v="theater/spaces"/>
    <n v="0.25030000000000002"/>
    <n v="58.18"/>
    <x v="1"/>
    <d v="2014-07-24T03:00:10"/>
    <d v="2014-08-28T03:00:10"/>
    <x v="38"/>
  </r>
  <r>
    <x v="2"/>
    <x v="0"/>
    <s v="USD"/>
    <n v="1487465119"/>
    <n v="1484009119"/>
    <b v="0"/>
    <n v="1"/>
    <b v="0"/>
    <s v="theater/spaces"/>
    <n v="4.0000000000000002E-4"/>
    <n v="10"/>
    <x v="1"/>
    <d v="2017-01-10T00:45:19"/>
    <d v="2017-02-19T00:45:19"/>
    <x v="38"/>
  </r>
  <r>
    <x v="2"/>
    <x v="0"/>
    <s v="USD"/>
    <n v="1412432220"/>
    <n v="1409753820"/>
    <b v="0"/>
    <n v="76"/>
    <b v="0"/>
    <s v="theater/spaces"/>
    <n v="0.26640000000000003"/>
    <n v="70.11"/>
    <x v="1"/>
    <d v="2014-09-03T14:17:00"/>
    <d v="2014-10-04T14:17:00"/>
    <x v="38"/>
  </r>
  <r>
    <x v="2"/>
    <x v="0"/>
    <s v="USD"/>
    <n v="1477968934"/>
    <n v="1472784934"/>
    <b v="0"/>
    <n v="9"/>
    <b v="0"/>
    <s v="theater/spaces"/>
    <n v="4.7399999999999998E-2"/>
    <n v="57.89"/>
    <x v="1"/>
    <d v="2016-09-02T02:55:34"/>
    <d v="2016-11-01T02:55:34"/>
    <x v="38"/>
  </r>
  <r>
    <x v="2"/>
    <x v="0"/>
    <s v="USD"/>
    <n v="1429291982"/>
    <n v="1426699982"/>
    <b v="0"/>
    <n v="37"/>
    <b v="0"/>
    <s v="theater/spaces"/>
    <n v="4.24E-2"/>
    <n v="125.27"/>
    <x v="1"/>
    <d v="2015-03-18T17:33:02"/>
    <d v="2015-04-17T17:33:02"/>
    <x v="38"/>
  </r>
  <r>
    <x v="2"/>
    <x v="0"/>
    <s v="USD"/>
    <n v="1411312250"/>
    <n v="1406128250"/>
    <b v="0"/>
    <n v="0"/>
    <b v="0"/>
    <s v="theater/spaces"/>
    <n v="0"/>
    <n v="0"/>
    <x v="1"/>
    <d v="2014-07-23T15:10:50"/>
    <d v="2014-09-21T15:10:50"/>
    <x v="38"/>
  </r>
  <r>
    <x v="2"/>
    <x v="11"/>
    <s v="SEK"/>
    <n v="1465123427"/>
    <n v="1462531427"/>
    <b v="0"/>
    <n v="1"/>
    <b v="0"/>
    <s v="theater/spaces"/>
    <n v="0.03"/>
    <n v="300"/>
    <x v="1"/>
    <d v="2016-05-06T10:43:47"/>
    <d v="2016-06-05T10:43:47"/>
    <x v="38"/>
  </r>
  <r>
    <x v="2"/>
    <x v="0"/>
    <s v="USD"/>
    <n v="1427890925"/>
    <n v="1426681325"/>
    <b v="0"/>
    <n v="10"/>
    <b v="0"/>
    <s v="theater/spaces"/>
    <n v="0.57330000000000003"/>
    <n v="43"/>
    <x v="1"/>
    <d v="2015-03-18T12:22:05"/>
    <d v="2015-04-01T12:22:05"/>
    <x v="38"/>
  </r>
  <r>
    <x v="2"/>
    <x v="1"/>
    <s v="GBP"/>
    <n v="1464354720"/>
    <n v="1463648360"/>
    <b v="0"/>
    <n v="1"/>
    <b v="0"/>
    <s v="theater/spaces"/>
    <n v="1E-3"/>
    <n v="1"/>
    <x v="1"/>
    <d v="2016-05-19T08:59:20"/>
    <d v="2016-05-27T13:12:00"/>
    <x v="38"/>
  </r>
  <r>
    <x v="2"/>
    <x v="11"/>
    <s v="SEK"/>
    <n v="1467473723"/>
    <n v="1465832123"/>
    <b v="0"/>
    <n v="2"/>
    <b v="0"/>
    <s v="theater/spaces"/>
    <n v="3.0999999999999999E-3"/>
    <n v="775"/>
    <x v="1"/>
    <d v="2016-06-13T15:35:23"/>
    <d v="2016-07-02T15:35:23"/>
    <x v="38"/>
  </r>
  <r>
    <x v="2"/>
    <x v="0"/>
    <s v="USD"/>
    <n v="1427414732"/>
    <n v="1424826332"/>
    <b v="0"/>
    <n v="1"/>
    <b v="0"/>
    <s v="theater/spaces"/>
    <n v="5.0000000000000001E-4"/>
    <n v="5"/>
    <x v="1"/>
    <d v="2015-02-25T01:05:32"/>
    <d v="2015-03-27T00:05:32"/>
    <x v="38"/>
  </r>
  <r>
    <x v="2"/>
    <x v="9"/>
    <s v="EUR"/>
    <n v="1462484196"/>
    <n v="1457303796"/>
    <b v="0"/>
    <n v="10"/>
    <b v="0"/>
    <s v="theater/spaces"/>
    <n v="1E-4"/>
    <n v="12.8"/>
    <x v="1"/>
    <d v="2016-03-06T22:36:36"/>
    <d v="2016-05-05T21:36:36"/>
    <x v="38"/>
  </r>
  <r>
    <x v="1"/>
    <x v="5"/>
    <s v="CAD"/>
    <n v="1411748335"/>
    <n v="1406564335"/>
    <b v="0"/>
    <n v="1"/>
    <b v="0"/>
    <s v="theater/spaces"/>
    <n v="6.7000000000000002E-3"/>
    <n v="10"/>
    <x v="1"/>
    <d v="2014-07-28T16:18:55"/>
    <d v="2014-09-26T16:18:55"/>
    <x v="38"/>
  </r>
  <r>
    <x v="1"/>
    <x v="0"/>
    <s v="USD"/>
    <n v="1478733732"/>
    <n v="1478298132"/>
    <b v="0"/>
    <n v="2"/>
    <b v="0"/>
    <s v="theater/spaces"/>
    <n v="0.58289999999999997"/>
    <n v="58"/>
    <x v="1"/>
    <d v="2016-11-04T22:22:12"/>
    <d v="2016-11-09T23:22:12"/>
    <x v="38"/>
  </r>
  <r>
    <x v="1"/>
    <x v="0"/>
    <s v="USD"/>
    <n v="1468108198"/>
    <n v="1465516198"/>
    <b v="0"/>
    <n v="348"/>
    <b v="0"/>
    <s v="theater/spaces"/>
    <n v="0.68149999999999999"/>
    <n v="244.8"/>
    <x v="1"/>
    <d v="2016-06-09T23:49:58"/>
    <d v="2016-07-09T23:49:58"/>
    <x v="38"/>
  </r>
  <r>
    <x v="1"/>
    <x v="0"/>
    <s v="USD"/>
    <n v="1422902601"/>
    <n v="1417718601"/>
    <b v="0"/>
    <n v="4"/>
    <b v="0"/>
    <s v="theater/spaces"/>
    <n v="0"/>
    <n v="6.5"/>
    <x v="1"/>
    <d v="2014-12-04T18:43:21"/>
    <d v="2015-02-02T18:43:21"/>
    <x v="38"/>
  </r>
  <r>
    <x v="1"/>
    <x v="0"/>
    <s v="USD"/>
    <n v="1452142672"/>
    <n v="1449550672"/>
    <b v="0"/>
    <n v="0"/>
    <b v="0"/>
    <s v="theater/spaces"/>
    <n v="0"/>
    <n v="0"/>
    <x v="1"/>
    <d v="2015-12-08T04:57:52"/>
    <d v="2016-01-07T04:57:52"/>
    <x v="38"/>
  </r>
  <r>
    <x v="1"/>
    <x v="0"/>
    <s v="USD"/>
    <n v="1459121162"/>
    <n v="1456532762"/>
    <b v="0"/>
    <n v="17"/>
    <b v="0"/>
    <s v="theater/spaces"/>
    <n v="4.1599999999999998E-2"/>
    <n v="61.18"/>
    <x v="1"/>
    <d v="2016-02-27T00:26:02"/>
    <d v="2016-03-27T23:26:02"/>
    <x v="38"/>
  </r>
  <r>
    <x v="1"/>
    <x v="0"/>
    <s v="USD"/>
    <n v="1425242029"/>
    <n v="1422650029"/>
    <b v="0"/>
    <n v="0"/>
    <b v="0"/>
    <s v="theater/spaces"/>
    <n v="0"/>
    <n v="0"/>
    <x v="1"/>
    <d v="2015-01-30T20:33:49"/>
    <d v="2015-03-01T20:33:49"/>
    <x v="38"/>
  </r>
  <r>
    <x v="3"/>
    <x v="0"/>
    <s v="USD"/>
    <n v="1489690141"/>
    <n v="1487101741"/>
    <b v="0"/>
    <n v="117"/>
    <b v="0"/>
    <s v="theater/plays"/>
    <n v="1.0861000000000001"/>
    <n v="139.24"/>
    <x v="1"/>
    <d v="2017-02-14T19:49:01"/>
    <d v="2017-03-16T18:49:01"/>
    <x v="6"/>
  </r>
  <r>
    <x v="3"/>
    <x v="0"/>
    <s v="USD"/>
    <n v="1492542819"/>
    <n v="1489090419"/>
    <b v="0"/>
    <n v="1"/>
    <b v="0"/>
    <s v="theater/plays"/>
    <n v="8.0000000000000002E-3"/>
    <n v="10"/>
    <x v="1"/>
    <d v="2017-03-09T20:13:39"/>
    <d v="2017-04-18T19:13:39"/>
    <x v="6"/>
  </r>
  <r>
    <x v="3"/>
    <x v="0"/>
    <s v="USD"/>
    <n v="1492145940"/>
    <n v="1489504916"/>
    <b v="0"/>
    <n v="4"/>
    <b v="0"/>
    <s v="theater/plays"/>
    <n v="3.7499999999999999E-2"/>
    <n v="93.75"/>
    <x v="1"/>
    <d v="2017-03-14T15:21:56"/>
    <d v="2017-04-14T04:59:00"/>
    <x v="6"/>
  </r>
  <r>
    <x v="3"/>
    <x v="0"/>
    <s v="USD"/>
    <n v="1491656045"/>
    <n v="1489067645"/>
    <b v="0"/>
    <n v="12"/>
    <b v="0"/>
    <s v="theater/plays"/>
    <n v="0.1573"/>
    <n v="53.75"/>
    <x v="1"/>
    <d v="2017-03-09T13:54:05"/>
    <d v="2017-04-08T12:54:05"/>
    <x v="6"/>
  </r>
  <r>
    <x v="3"/>
    <x v="0"/>
    <s v="USD"/>
    <n v="1492759460"/>
    <n v="1487579060"/>
    <b v="0"/>
    <n v="1"/>
    <b v="0"/>
    <s v="theater/plays"/>
    <n v="2.9999999999999997E-4"/>
    <n v="10"/>
    <x v="1"/>
    <d v="2017-02-20T08:24:20"/>
    <d v="2017-04-21T07:24:20"/>
    <x v="6"/>
  </r>
  <r>
    <x v="3"/>
    <x v="1"/>
    <s v="GBP"/>
    <n v="1490358834"/>
    <n v="1487770434"/>
    <b v="0"/>
    <n v="16"/>
    <b v="0"/>
    <s v="theater/plays"/>
    <n v="1.08"/>
    <n v="33.75"/>
    <x v="1"/>
    <d v="2017-02-22T13:33:54"/>
    <d v="2017-03-24T12:33:54"/>
    <x v="6"/>
  </r>
  <r>
    <x v="3"/>
    <x v="1"/>
    <s v="GBP"/>
    <n v="1490631419"/>
    <n v="1488820619"/>
    <b v="0"/>
    <n v="12"/>
    <b v="0"/>
    <s v="theater/plays"/>
    <n v="0.22500000000000001"/>
    <n v="18.75"/>
    <x v="1"/>
    <d v="2017-03-06T17:16:59"/>
    <d v="2017-03-27T16:16:59"/>
    <x v="6"/>
  </r>
  <r>
    <x v="3"/>
    <x v="0"/>
    <s v="USD"/>
    <n v="1491277121"/>
    <n v="1489376321"/>
    <b v="0"/>
    <n v="7"/>
    <b v="0"/>
    <s v="theater/plays"/>
    <n v="0.20849999999999999"/>
    <n v="23.14"/>
    <x v="1"/>
    <d v="2017-03-13T03:38:41"/>
    <d v="2017-04-04T03:38:41"/>
    <x v="6"/>
  </r>
  <r>
    <x v="3"/>
    <x v="1"/>
    <s v="GBP"/>
    <n v="1491001140"/>
    <n v="1487847954"/>
    <b v="0"/>
    <n v="22"/>
    <b v="0"/>
    <s v="theater/plays"/>
    <n v="1.278"/>
    <n v="29.05"/>
    <x v="1"/>
    <d v="2017-02-23T11:05:54"/>
    <d v="2017-03-31T22:59:00"/>
    <x v="6"/>
  </r>
  <r>
    <x v="3"/>
    <x v="0"/>
    <s v="USD"/>
    <n v="1493838720"/>
    <n v="1489439669"/>
    <b v="0"/>
    <n v="1"/>
    <b v="0"/>
    <s v="theater/plays"/>
    <n v="3.3300000000000003E-2"/>
    <n v="50"/>
    <x v="1"/>
    <d v="2017-03-13T21:14:29"/>
    <d v="2017-05-03T19:12:00"/>
    <x v="6"/>
  </r>
  <r>
    <x v="3"/>
    <x v="1"/>
    <s v="GBP"/>
    <n v="1491233407"/>
    <n v="1489591807"/>
    <b v="0"/>
    <n v="0"/>
    <b v="0"/>
    <s v="theater/plays"/>
    <n v="0"/>
    <n v="0"/>
    <x v="1"/>
    <d v="2017-03-15T15:30:07"/>
    <d v="2017-04-03T15:30:07"/>
    <x v="6"/>
  </r>
  <r>
    <x v="3"/>
    <x v="14"/>
    <s v="MXN"/>
    <n v="1490416380"/>
    <n v="1487485760"/>
    <b v="0"/>
    <n v="6"/>
    <b v="0"/>
    <s v="theater/plays"/>
    <n v="5.3999999999999999E-2"/>
    <n v="450"/>
    <x v="1"/>
    <d v="2017-02-19T06:29:20"/>
    <d v="2017-03-25T04:33:00"/>
    <x v="6"/>
  </r>
  <r>
    <x v="3"/>
    <x v="6"/>
    <s v="EUR"/>
    <n v="1491581703"/>
    <n v="1488993303"/>
    <b v="0"/>
    <n v="4"/>
    <b v="0"/>
    <s v="theater/plays"/>
    <n v="9.5999999999999992E-3"/>
    <n v="24"/>
    <x v="1"/>
    <d v="2017-03-08T17:15:03"/>
    <d v="2017-04-07T16:15:03"/>
    <x v="6"/>
  </r>
  <r>
    <x v="3"/>
    <x v="9"/>
    <s v="EUR"/>
    <n v="1492372800"/>
    <n v="1488823488"/>
    <b v="0"/>
    <n v="8"/>
    <b v="0"/>
    <s v="theater/plays"/>
    <n v="0.51600000000000001"/>
    <n v="32.25"/>
    <x v="1"/>
    <d v="2017-03-06T18:04:48"/>
    <d v="2017-04-16T20:00:00"/>
    <x v="6"/>
  </r>
  <r>
    <x v="3"/>
    <x v="1"/>
    <s v="GBP"/>
    <n v="1489922339"/>
    <n v="1487333939"/>
    <b v="0"/>
    <n v="3"/>
    <b v="0"/>
    <s v="theater/plays"/>
    <n v="1.6400000000000001E-2"/>
    <n v="15"/>
    <x v="1"/>
    <d v="2017-02-17T12:18:59"/>
    <d v="2017-03-19T11:18:59"/>
    <x v="6"/>
  </r>
  <r>
    <x v="3"/>
    <x v="1"/>
    <s v="GBP"/>
    <n v="1491726956"/>
    <n v="1489480556"/>
    <b v="0"/>
    <n v="0"/>
    <b v="0"/>
    <s v="theater/plays"/>
    <n v="0"/>
    <n v="0"/>
    <x v="1"/>
    <d v="2017-03-14T08:35:56"/>
    <d v="2017-04-09T08:35:56"/>
    <x v="6"/>
  </r>
  <r>
    <x v="3"/>
    <x v="0"/>
    <s v="USD"/>
    <n v="1489903200"/>
    <n v="1488459307"/>
    <b v="0"/>
    <n v="30"/>
    <b v="0"/>
    <s v="theater/plays"/>
    <n v="0.754"/>
    <n v="251.33"/>
    <x v="1"/>
    <d v="2017-03-02T12:55:07"/>
    <d v="2017-03-19T06:00:00"/>
    <x v="6"/>
  </r>
  <r>
    <x v="3"/>
    <x v="0"/>
    <s v="USD"/>
    <n v="1490659134"/>
    <n v="1485478734"/>
    <b v="0"/>
    <n v="0"/>
    <b v="0"/>
    <s v="theater/plays"/>
    <n v="0"/>
    <n v="0"/>
    <x v="1"/>
    <d v="2017-01-27T00:58:54"/>
    <d v="2017-03-27T23:58:54"/>
    <x v="6"/>
  </r>
  <r>
    <x v="3"/>
    <x v="14"/>
    <s v="MXN"/>
    <n v="1492356166"/>
    <n v="1488471766"/>
    <b v="0"/>
    <n v="12"/>
    <b v="0"/>
    <s v="theater/plays"/>
    <n v="0.105"/>
    <n v="437.5"/>
    <x v="1"/>
    <d v="2017-03-02T16:22:46"/>
    <d v="2017-04-16T15:22:46"/>
    <x v="6"/>
  </r>
  <r>
    <x v="0"/>
    <x v="0"/>
    <s v="USD"/>
    <n v="1415319355"/>
    <n v="1411859755"/>
    <b v="1"/>
    <n v="213"/>
    <b v="1"/>
    <s v="theater/plays"/>
    <n v="1.1753"/>
    <n v="110.35"/>
    <x v="1"/>
    <d v="2014-09-27T23:15:55"/>
    <d v="2014-11-07T00:15:55"/>
    <x v="6"/>
  </r>
  <r>
    <x v="0"/>
    <x v="0"/>
    <s v="USD"/>
    <n v="1412136000"/>
    <n v="1410278284"/>
    <b v="1"/>
    <n v="57"/>
    <b v="1"/>
    <s v="theater/plays"/>
    <n v="1.3117000000000001"/>
    <n v="41.42"/>
    <x v="1"/>
    <d v="2014-09-09T15:58:04"/>
    <d v="2014-10-01T04:00:00"/>
    <x v="6"/>
  </r>
  <r>
    <x v="0"/>
    <x v="0"/>
    <s v="USD"/>
    <n v="1354845600"/>
    <n v="1352766300"/>
    <b v="1"/>
    <n v="25"/>
    <b v="1"/>
    <s v="theater/plays"/>
    <n v="1.04"/>
    <n v="52"/>
    <x v="1"/>
    <d v="2012-11-13T00:25:00"/>
    <d v="2012-12-07T02:00:00"/>
    <x v="6"/>
  </r>
  <r>
    <x v="0"/>
    <x v="0"/>
    <s v="USD"/>
    <n v="1295928000"/>
    <n v="1288160403"/>
    <b v="1"/>
    <n v="104"/>
    <b v="1"/>
    <s v="theater/plays"/>
    <n v="1.01"/>
    <n v="33.99"/>
    <x v="1"/>
    <d v="2010-10-27T06:20:03"/>
    <d v="2011-01-25T04:00:00"/>
    <x v="6"/>
  </r>
  <r>
    <x v="0"/>
    <x v="0"/>
    <s v="USD"/>
    <n v="1410379774"/>
    <n v="1407787774"/>
    <b v="1"/>
    <n v="34"/>
    <b v="1"/>
    <s v="theater/plays"/>
    <n v="1.004"/>
    <n v="103.35"/>
    <x v="1"/>
    <d v="2014-08-11T20:09:34"/>
    <d v="2014-09-10T20:09:34"/>
    <x v="6"/>
  </r>
  <r>
    <x v="0"/>
    <x v="1"/>
    <s v="GBP"/>
    <n v="1383425367"/>
    <n v="1380833367"/>
    <b v="1"/>
    <n v="67"/>
    <b v="1"/>
    <s v="theater/plays"/>
    <n v="1.0595000000000001"/>
    <n v="34.79"/>
    <x v="1"/>
    <d v="2013-10-03T20:49:27"/>
    <d v="2013-11-02T20:49:27"/>
    <x v="6"/>
  </r>
  <r>
    <x v="0"/>
    <x v="0"/>
    <s v="USD"/>
    <n v="1304225940"/>
    <n v="1301542937"/>
    <b v="1"/>
    <n v="241"/>
    <b v="1"/>
    <s v="theater/plays"/>
    <n v="3.3557999999999999"/>
    <n v="41.77"/>
    <x v="1"/>
    <d v="2011-03-31T03:42:17"/>
    <d v="2011-05-01T04:59:00"/>
    <x v="6"/>
  </r>
  <r>
    <x v="0"/>
    <x v="0"/>
    <s v="USD"/>
    <n v="1333310458"/>
    <n v="1330722058"/>
    <b v="1"/>
    <n v="123"/>
    <b v="1"/>
    <s v="theater/plays"/>
    <n v="1.1293"/>
    <n v="64.27"/>
    <x v="1"/>
    <d v="2012-03-02T21:00:58"/>
    <d v="2012-04-01T20:00:58"/>
    <x v="6"/>
  </r>
  <r>
    <x v="0"/>
    <x v="1"/>
    <s v="GBP"/>
    <n v="1356004725"/>
    <n v="1353412725"/>
    <b v="1"/>
    <n v="302"/>
    <b v="1"/>
    <s v="theater/plays"/>
    <n v="1.885"/>
    <n v="31.21"/>
    <x v="1"/>
    <d v="2012-11-20T11:58:45"/>
    <d v="2012-12-20T11:58:45"/>
    <x v="6"/>
  </r>
  <r>
    <x v="0"/>
    <x v="0"/>
    <s v="USD"/>
    <n v="1338591144"/>
    <n v="1335567144"/>
    <b v="1"/>
    <n v="89"/>
    <b v="1"/>
    <s v="theater/plays"/>
    <n v="1.0182"/>
    <n v="62.92"/>
    <x v="1"/>
    <d v="2012-04-27T22:52:24"/>
    <d v="2012-06-01T22:52:24"/>
    <x v="6"/>
  </r>
  <r>
    <x v="0"/>
    <x v="0"/>
    <s v="USD"/>
    <n v="1405746000"/>
    <n v="1404932105"/>
    <b v="1"/>
    <n v="41"/>
    <b v="1"/>
    <s v="theater/plays"/>
    <n v="1.01"/>
    <n v="98.54"/>
    <x v="1"/>
    <d v="2014-07-09T18:55:05"/>
    <d v="2014-07-19T05:00:00"/>
    <x v="6"/>
  </r>
  <r>
    <x v="0"/>
    <x v="0"/>
    <s v="USD"/>
    <n v="1374523752"/>
    <n v="1371931752"/>
    <b v="1"/>
    <n v="69"/>
    <b v="1"/>
    <s v="theater/plays"/>
    <n v="1.1399999999999999"/>
    <n v="82.61"/>
    <x v="1"/>
    <d v="2013-06-22T20:09:12"/>
    <d v="2013-07-22T20:09:12"/>
    <x v="6"/>
  </r>
  <r>
    <x v="0"/>
    <x v="0"/>
    <s v="USD"/>
    <n v="1326927600"/>
    <n v="1323221761"/>
    <b v="1"/>
    <n v="52"/>
    <b v="1"/>
    <s v="theater/plays"/>
    <n v="1.3348"/>
    <n v="38.5"/>
    <x v="1"/>
    <d v="2011-12-07T01:36:01"/>
    <d v="2012-01-18T23:00:00"/>
    <x v="6"/>
  </r>
  <r>
    <x v="0"/>
    <x v="0"/>
    <s v="USD"/>
    <n v="1407905940"/>
    <n v="1405923687"/>
    <b v="1"/>
    <n v="57"/>
    <b v="1"/>
    <s v="theater/plays"/>
    <n v="1.0153000000000001"/>
    <n v="80.16"/>
    <x v="1"/>
    <d v="2014-07-21T06:21:27"/>
    <d v="2014-08-13T04:59:00"/>
    <x v="6"/>
  </r>
  <r>
    <x v="0"/>
    <x v="1"/>
    <s v="GBP"/>
    <n v="1413377522"/>
    <n v="1410785522"/>
    <b v="1"/>
    <n v="74"/>
    <b v="1"/>
    <s v="theater/plays"/>
    <n v="1.0509999999999999"/>
    <n v="28.41"/>
    <x v="1"/>
    <d v="2014-09-15T12:52:02"/>
    <d v="2014-10-15T12:52:02"/>
    <x v="6"/>
  </r>
  <r>
    <x v="0"/>
    <x v="0"/>
    <s v="USD"/>
    <n v="1404698400"/>
    <n v="1402331262"/>
    <b v="1"/>
    <n v="63"/>
    <b v="1"/>
    <s v="theater/plays"/>
    <n v="1.2715000000000001"/>
    <n v="80.73"/>
    <x v="1"/>
    <d v="2014-06-09T16:27:42"/>
    <d v="2014-07-07T02:00:00"/>
    <x v="6"/>
  </r>
  <r>
    <x v="0"/>
    <x v="0"/>
    <s v="USD"/>
    <n v="1402855525"/>
    <n v="1400263525"/>
    <b v="1"/>
    <n v="72"/>
    <b v="1"/>
    <s v="theater/plays"/>
    <n v="1.1114999999999999"/>
    <n v="200.69"/>
    <x v="1"/>
    <d v="2014-05-16T18:05:25"/>
    <d v="2014-06-15T18:05:25"/>
    <x v="6"/>
  </r>
  <r>
    <x v="0"/>
    <x v="0"/>
    <s v="USD"/>
    <n v="1402341615"/>
    <n v="1399490415"/>
    <b v="1"/>
    <n v="71"/>
    <b v="1"/>
    <s v="theater/plays"/>
    <n v="1.0676000000000001"/>
    <n v="37.590000000000003"/>
    <x v="1"/>
    <d v="2014-05-07T19:20:15"/>
    <d v="2014-06-09T19:20:15"/>
    <x v="6"/>
  </r>
  <r>
    <x v="0"/>
    <x v="0"/>
    <s v="USD"/>
    <n v="1304395140"/>
    <n v="1302493760"/>
    <b v="1"/>
    <n v="21"/>
    <b v="1"/>
    <s v="theater/plays"/>
    <n v="1.6267"/>
    <n v="58.1"/>
    <x v="1"/>
    <d v="2011-04-11T03:49:20"/>
    <d v="2011-05-03T03:59:00"/>
    <x v="6"/>
  </r>
  <r>
    <x v="0"/>
    <x v="0"/>
    <s v="USD"/>
    <n v="1416988740"/>
    <n v="1414514153"/>
    <b v="1"/>
    <n v="930"/>
    <b v="1"/>
    <s v="theater/plays"/>
    <n v="1.6023000000000001"/>
    <n v="60.3"/>
    <x v="1"/>
    <d v="2014-10-28T16:35:53"/>
    <d v="2014-11-26T07:59:00"/>
    <x v="6"/>
  </r>
  <r>
    <x v="0"/>
    <x v="0"/>
    <s v="USD"/>
    <n v="1406952781"/>
    <n v="1405743181"/>
    <b v="1"/>
    <n v="55"/>
    <b v="1"/>
    <s v="theater/plays"/>
    <n v="1.1617"/>
    <n v="63.36"/>
    <x v="1"/>
    <d v="2014-07-19T04:13:01"/>
    <d v="2014-08-02T04:13:01"/>
    <x v="6"/>
  </r>
  <r>
    <x v="0"/>
    <x v="0"/>
    <s v="USD"/>
    <n v="1402696800"/>
    <n v="1399948353"/>
    <b v="1"/>
    <n v="61"/>
    <b v="1"/>
    <s v="theater/plays"/>
    <n v="1.242"/>
    <n v="50.9"/>
    <x v="1"/>
    <d v="2014-05-13T02:32:33"/>
    <d v="2014-06-13T22:00:00"/>
    <x v="6"/>
  </r>
  <r>
    <x v="0"/>
    <x v="0"/>
    <s v="USD"/>
    <n v="1386910740"/>
    <n v="1384364561"/>
    <b v="1"/>
    <n v="82"/>
    <b v="1"/>
    <s v="theater/plays"/>
    <n v="1.0301"/>
    <n v="100.5"/>
    <x v="1"/>
    <d v="2013-11-13T17:42:41"/>
    <d v="2013-12-13T04:59:00"/>
    <x v="6"/>
  </r>
  <r>
    <x v="0"/>
    <x v="0"/>
    <s v="USD"/>
    <n v="1404273600"/>
    <n v="1401414944"/>
    <b v="1"/>
    <n v="71"/>
    <b v="1"/>
    <s v="theater/plays"/>
    <n v="1.1225000000000001"/>
    <n v="31.62"/>
    <x v="1"/>
    <d v="2014-05-30T01:55:44"/>
    <d v="2014-07-02T04:00:00"/>
    <x v="6"/>
  </r>
  <r>
    <x v="0"/>
    <x v="1"/>
    <s v="GBP"/>
    <n v="1462545358"/>
    <n v="1459953358"/>
    <b v="1"/>
    <n v="117"/>
    <b v="1"/>
    <s v="theater/plays"/>
    <n v="1.0881000000000001"/>
    <n v="65.099999999999994"/>
    <x v="1"/>
    <d v="2016-04-06T14:35:58"/>
    <d v="2016-05-06T14:35:58"/>
    <x v="6"/>
  </r>
  <r>
    <x v="0"/>
    <x v="0"/>
    <s v="USD"/>
    <n v="1329240668"/>
    <n v="1326648668"/>
    <b v="1"/>
    <n v="29"/>
    <b v="1"/>
    <s v="theater/plays"/>
    <n v="1.1499999999999999"/>
    <n v="79.31"/>
    <x v="1"/>
    <d v="2012-01-15T17:31:08"/>
    <d v="2012-02-14T17:31:08"/>
    <x v="6"/>
  </r>
  <r>
    <x v="0"/>
    <x v="0"/>
    <s v="USD"/>
    <n v="1411765492"/>
    <n v="1409173492"/>
    <b v="1"/>
    <n v="74"/>
    <b v="1"/>
    <s v="theater/plays"/>
    <n v="1.03"/>
    <n v="139.19"/>
    <x v="1"/>
    <d v="2014-08-27T21:04:52"/>
    <d v="2014-09-26T21:04:52"/>
    <x v="6"/>
  </r>
  <r>
    <x v="0"/>
    <x v="0"/>
    <s v="USD"/>
    <n v="1408999508"/>
    <n v="1407789908"/>
    <b v="1"/>
    <n v="23"/>
    <b v="1"/>
    <s v="theater/plays"/>
    <n v="1.0113000000000001"/>
    <n v="131.91"/>
    <x v="1"/>
    <d v="2014-08-11T20:45:08"/>
    <d v="2014-08-25T20:45:08"/>
    <x v="6"/>
  </r>
  <r>
    <x v="0"/>
    <x v="0"/>
    <s v="USD"/>
    <n v="1297977427"/>
    <n v="1292793427"/>
    <b v="1"/>
    <n v="60"/>
    <b v="1"/>
    <s v="theater/plays"/>
    <n v="1.0955999999999999"/>
    <n v="91.3"/>
    <x v="1"/>
    <d v="2010-12-19T21:17:07"/>
    <d v="2011-02-17T21:17:07"/>
    <x v="6"/>
  </r>
  <r>
    <x v="0"/>
    <x v="0"/>
    <s v="USD"/>
    <n v="1376838000"/>
    <n v="1374531631"/>
    <b v="1"/>
    <n v="55"/>
    <b v="1"/>
    <s v="theater/plays"/>
    <n v="1.1484000000000001"/>
    <n v="39.67"/>
    <x v="1"/>
    <d v="2013-07-22T22:20:31"/>
    <d v="2013-08-18T15:00:00"/>
    <x v="6"/>
  </r>
  <r>
    <x v="0"/>
    <x v="0"/>
    <s v="USD"/>
    <n v="1403366409"/>
    <n v="1400774409"/>
    <b v="1"/>
    <n v="51"/>
    <b v="1"/>
    <s v="theater/plays"/>
    <n v="1.1739999999999999"/>
    <n v="57.55"/>
    <x v="1"/>
    <d v="2014-05-22T16:00:09"/>
    <d v="2014-06-21T16:00:09"/>
    <x v="6"/>
  </r>
  <r>
    <x v="0"/>
    <x v="1"/>
    <s v="GBP"/>
    <n v="1405521075"/>
    <n v="1402929075"/>
    <b v="1"/>
    <n v="78"/>
    <b v="1"/>
    <s v="theater/plays"/>
    <n v="1.7173"/>
    <n v="33.03"/>
    <x v="1"/>
    <d v="2014-06-16T14:31:15"/>
    <d v="2014-07-16T14:31:15"/>
    <x v="6"/>
  </r>
  <r>
    <x v="0"/>
    <x v="0"/>
    <s v="USD"/>
    <n v="1367859071"/>
    <n v="1365699071"/>
    <b v="1"/>
    <n v="62"/>
    <b v="1"/>
    <s v="theater/plays"/>
    <n v="1.1415999999999999"/>
    <n v="77.34"/>
    <x v="1"/>
    <d v="2013-04-11T16:51:11"/>
    <d v="2013-05-06T16:51:11"/>
    <x v="6"/>
  </r>
  <r>
    <x v="0"/>
    <x v="1"/>
    <s v="GBP"/>
    <n v="1403258049"/>
    <n v="1400666049"/>
    <b v="1"/>
    <n v="45"/>
    <b v="1"/>
    <s v="theater/plays"/>
    <n v="1.1975"/>
    <n v="31.93"/>
    <x v="1"/>
    <d v="2014-05-21T09:54:09"/>
    <d v="2014-06-20T09:54:09"/>
    <x v="6"/>
  </r>
  <r>
    <x v="0"/>
    <x v="1"/>
    <s v="GBP"/>
    <n v="1402848000"/>
    <n v="1400570787"/>
    <b v="1"/>
    <n v="15"/>
    <b v="1"/>
    <s v="theater/plays"/>
    <n v="1.0900000000000001"/>
    <n v="36.33"/>
    <x v="1"/>
    <d v="2014-05-20T07:26:27"/>
    <d v="2014-06-15T16:00:00"/>
    <x v="6"/>
  </r>
  <r>
    <x v="0"/>
    <x v="0"/>
    <s v="USD"/>
    <n v="1328029200"/>
    <n v="1323211621"/>
    <b v="1"/>
    <n v="151"/>
    <b v="1"/>
    <s v="theater/plays"/>
    <n v="1.0088999999999999"/>
    <n v="46.77"/>
    <x v="1"/>
    <d v="2011-12-06T22:47:01"/>
    <d v="2012-01-31T17:00:00"/>
    <x v="6"/>
  </r>
  <r>
    <x v="0"/>
    <x v="0"/>
    <s v="USD"/>
    <n v="1377284669"/>
    <n v="1375729469"/>
    <b v="1"/>
    <n v="68"/>
    <b v="1"/>
    <s v="theater/plays"/>
    <n v="1.0900000000000001"/>
    <n v="40.07"/>
    <x v="1"/>
    <d v="2013-08-05T19:04:29"/>
    <d v="2013-08-23T19:04:29"/>
    <x v="6"/>
  </r>
  <r>
    <x v="0"/>
    <x v="0"/>
    <s v="USD"/>
    <n v="1404258631"/>
    <n v="1401666631"/>
    <b v="1"/>
    <n v="46"/>
    <b v="1"/>
    <s v="theater/plays"/>
    <n v="1.0721000000000001"/>
    <n v="100.22"/>
    <x v="1"/>
    <d v="2014-06-01T23:50:31"/>
    <d v="2014-07-01T23:50:31"/>
    <x v="6"/>
  </r>
  <r>
    <x v="0"/>
    <x v="1"/>
    <s v="GBP"/>
    <n v="1405553241"/>
    <n v="1404948441"/>
    <b v="1"/>
    <n v="24"/>
    <b v="1"/>
    <s v="theater/plays"/>
    <n v="1"/>
    <n v="41.67"/>
    <x v="1"/>
    <d v="2014-07-09T23:27:21"/>
    <d v="2014-07-16T23:27:21"/>
    <x v="6"/>
  </r>
  <r>
    <x v="0"/>
    <x v="1"/>
    <s v="GBP"/>
    <n v="1410901200"/>
    <n v="1408313438"/>
    <b v="1"/>
    <n v="70"/>
    <b v="1"/>
    <s v="theater/plays"/>
    <n v="1.0219"/>
    <n v="46.71"/>
    <x v="1"/>
    <d v="2014-08-17T22:10:38"/>
    <d v="2014-09-16T21:00:00"/>
    <x v="6"/>
  </r>
  <r>
    <x v="0"/>
    <x v="0"/>
    <s v="USD"/>
    <n v="1407167973"/>
    <n v="1405439973"/>
    <b v="1"/>
    <n v="244"/>
    <b v="1"/>
    <s v="theater/plays"/>
    <n v="1.1629"/>
    <n v="71.489999999999995"/>
    <x v="1"/>
    <d v="2014-07-15T15:59:33"/>
    <d v="2014-08-04T15:59:33"/>
    <x v="6"/>
  </r>
  <r>
    <x v="2"/>
    <x v="1"/>
    <s v="GBP"/>
    <n v="1433930302"/>
    <n v="1432115902"/>
    <b v="0"/>
    <n v="9"/>
    <b v="0"/>
    <s v="theater/musical"/>
    <n v="0.65"/>
    <n v="14.44"/>
    <x v="1"/>
    <d v="2015-05-20T09:58:22"/>
    <d v="2015-06-10T09:58:22"/>
    <x v="40"/>
  </r>
  <r>
    <x v="2"/>
    <x v="11"/>
    <s v="SEK"/>
    <n v="1432455532"/>
    <n v="1429863532"/>
    <b v="0"/>
    <n v="19"/>
    <b v="0"/>
    <s v="theater/musical"/>
    <n v="0.12330000000000001"/>
    <n v="356.84"/>
    <x v="1"/>
    <d v="2015-04-24T08:18:52"/>
    <d v="2015-05-24T08:18:52"/>
    <x v="40"/>
  </r>
  <r>
    <x v="2"/>
    <x v="5"/>
    <s v="CAD"/>
    <n v="1481258275"/>
    <n v="1478662675"/>
    <b v="0"/>
    <n v="0"/>
    <b v="0"/>
    <s v="theater/musical"/>
    <n v="0"/>
    <n v="0"/>
    <x v="1"/>
    <d v="2016-11-09T03:37:55"/>
    <d v="2016-12-09T04:37:55"/>
    <x v="40"/>
  </r>
  <r>
    <x v="2"/>
    <x v="0"/>
    <s v="USD"/>
    <n v="1471370869"/>
    <n v="1466186869"/>
    <b v="0"/>
    <n v="4"/>
    <b v="0"/>
    <s v="theater/musical"/>
    <n v="4.0300000000000002E-2"/>
    <n v="37.75"/>
    <x v="1"/>
    <d v="2016-06-17T18:07:49"/>
    <d v="2016-08-16T18:07:49"/>
    <x v="40"/>
  </r>
  <r>
    <x v="2"/>
    <x v="1"/>
    <s v="GBP"/>
    <n v="1425160800"/>
    <n v="1421274859"/>
    <b v="0"/>
    <n v="8"/>
    <b v="0"/>
    <s v="theater/musical"/>
    <n v="1.0200000000000001E-2"/>
    <n v="12.75"/>
    <x v="1"/>
    <d v="2015-01-14T22:34:19"/>
    <d v="2015-02-28T22:00:00"/>
    <x v="40"/>
  </r>
  <r>
    <x v="2"/>
    <x v="1"/>
    <s v="GBP"/>
    <n v="1424474056"/>
    <n v="1420586056"/>
    <b v="0"/>
    <n v="24"/>
    <b v="0"/>
    <s v="theater/musical"/>
    <n v="0.1174"/>
    <n v="24.46"/>
    <x v="1"/>
    <d v="2015-01-06T23:14:16"/>
    <d v="2015-02-20T23:14:16"/>
    <x v="40"/>
  </r>
  <r>
    <x v="2"/>
    <x v="0"/>
    <s v="USD"/>
    <n v="1437960598"/>
    <n v="1435368598"/>
    <b v="0"/>
    <n v="0"/>
    <b v="0"/>
    <s v="theater/musical"/>
    <n v="0"/>
    <n v="0"/>
    <x v="1"/>
    <d v="2015-06-27T01:29:58"/>
    <d v="2015-07-27T01:29:58"/>
    <x v="40"/>
  </r>
  <r>
    <x v="2"/>
    <x v="0"/>
    <s v="USD"/>
    <n v="1423750542"/>
    <n v="1421158542"/>
    <b v="0"/>
    <n v="39"/>
    <b v="0"/>
    <s v="theater/musical"/>
    <n v="0.59140000000000004"/>
    <n v="53.08"/>
    <x v="1"/>
    <d v="2015-01-13T14:15:42"/>
    <d v="2015-02-12T14:15:42"/>
    <x v="40"/>
  </r>
  <r>
    <x v="2"/>
    <x v="0"/>
    <s v="USD"/>
    <n v="1438437600"/>
    <n v="1433254875"/>
    <b v="0"/>
    <n v="6"/>
    <b v="0"/>
    <s v="theater/musical"/>
    <n v="5.9999999999999995E-4"/>
    <n v="300"/>
    <x v="1"/>
    <d v="2015-06-02T14:21:15"/>
    <d v="2015-08-01T14:00:00"/>
    <x v="40"/>
  </r>
  <r>
    <x v="2"/>
    <x v="10"/>
    <s v="NOK"/>
    <n v="1423050618"/>
    <n v="1420458618"/>
    <b v="0"/>
    <n v="4"/>
    <b v="0"/>
    <s v="theater/musical"/>
    <n v="0.1145"/>
    <n v="286.25"/>
    <x v="1"/>
    <d v="2015-01-05T11:50:18"/>
    <d v="2015-02-04T11:50:18"/>
    <x v="40"/>
  </r>
  <r>
    <x v="2"/>
    <x v="8"/>
    <s v="DKK"/>
    <n v="1424081477"/>
    <n v="1420798277"/>
    <b v="0"/>
    <n v="3"/>
    <b v="0"/>
    <s v="theater/musical"/>
    <n v="3.7000000000000002E-3"/>
    <n v="36.67"/>
    <x v="1"/>
    <d v="2015-01-09T10:11:17"/>
    <d v="2015-02-16T10:11:17"/>
    <x v="40"/>
  </r>
  <r>
    <x v="2"/>
    <x v="0"/>
    <s v="USD"/>
    <n v="1410037200"/>
    <n v="1407435418"/>
    <b v="0"/>
    <n v="53"/>
    <b v="0"/>
    <s v="theater/musical"/>
    <n v="0.52159999999999995"/>
    <n v="49.21"/>
    <x v="1"/>
    <d v="2014-08-07T18:16:58"/>
    <d v="2014-09-06T21:00:00"/>
    <x v="40"/>
  </r>
  <r>
    <x v="2"/>
    <x v="0"/>
    <s v="USD"/>
    <n v="1461994440"/>
    <n v="1459410101"/>
    <b v="0"/>
    <n v="1"/>
    <b v="0"/>
    <s v="theater/musical"/>
    <n v="0"/>
    <n v="1"/>
    <x v="1"/>
    <d v="2016-03-31T07:41:41"/>
    <d v="2016-04-30T05:34:00"/>
    <x v="40"/>
  </r>
  <r>
    <x v="2"/>
    <x v="1"/>
    <s v="GBP"/>
    <n v="1409509477"/>
    <n v="1407695077"/>
    <b v="0"/>
    <n v="2"/>
    <b v="0"/>
    <s v="theater/musical"/>
    <n v="1.2500000000000001E-2"/>
    <n v="12.5"/>
    <x v="1"/>
    <d v="2014-08-10T18:24:37"/>
    <d v="2014-08-31T18:24:37"/>
    <x v="40"/>
  </r>
  <r>
    <x v="2"/>
    <x v="0"/>
    <s v="USD"/>
    <n v="1450072740"/>
    <n v="1445027346"/>
    <b v="0"/>
    <n v="25"/>
    <b v="0"/>
    <s v="theater/musical"/>
    <n v="0.54520000000000002"/>
    <n v="109.04"/>
    <x v="1"/>
    <d v="2015-10-16T20:29:06"/>
    <d v="2015-12-14T05:59:00"/>
    <x v="40"/>
  </r>
  <r>
    <x v="2"/>
    <x v="0"/>
    <s v="USD"/>
    <n v="1443224622"/>
    <n v="1440632622"/>
    <b v="0"/>
    <n v="6"/>
    <b v="0"/>
    <s v="theater/musical"/>
    <n v="0.25"/>
    <n v="41.67"/>
    <x v="1"/>
    <d v="2015-08-26T23:43:42"/>
    <d v="2015-09-25T23:43:42"/>
    <x v="40"/>
  </r>
  <r>
    <x v="2"/>
    <x v="0"/>
    <s v="USD"/>
    <n v="1437149640"/>
    <n v="1434558479"/>
    <b v="0"/>
    <n v="0"/>
    <b v="0"/>
    <s v="theater/musical"/>
    <n v="0"/>
    <n v="0"/>
    <x v="1"/>
    <d v="2015-06-17T16:27:59"/>
    <d v="2015-07-17T16:14:00"/>
    <x v="40"/>
  </r>
  <r>
    <x v="2"/>
    <x v="1"/>
    <s v="GBP"/>
    <n v="1430470772"/>
    <n v="1427878772"/>
    <b v="0"/>
    <n v="12"/>
    <b v="0"/>
    <s v="theater/musical"/>
    <n v="3.4099999999999998E-2"/>
    <n v="22.75"/>
    <x v="1"/>
    <d v="2015-04-01T08:59:32"/>
    <d v="2015-05-01T08:59:32"/>
    <x v="40"/>
  </r>
  <r>
    <x v="2"/>
    <x v="0"/>
    <s v="USD"/>
    <n v="1442644651"/>
    <n v="1440052651"/>
    <b v="0"/>
    <n v="0"/>
    <b v="0"/>
    <s v="theater/musical"/>
    <n v="0"/>
    <n v="0"/>
    <x v="1"/>
    <d v="2015-08-20T06:37:31"/>
    <d v="2015-09-19T06:37:31"/>
    <x v="40"/>
  </r>
  <r>
    <x v="2"/>
    <x v="0"/>
    <s v="USD"/>
    <n v="1429767607"/>
    <n v="1424587207"/>
    <b v="0"/>
    <n v="36"/>
    <b v="0"/>
    <s v="theater/musical"/>
    <n v="0.46360000000000001"/>
    <n v="70.83"/>
    <x v="1"/>
    <d v="2015-02-22T06:40:07"/>
    <d v="2015-04-23T05:40:07"/>
    <x v="40"/>
  </r>
  <r>
    <x v="0"/>
    <x v="0"/>
    <s v="USD"/>
    <n v="1406557877"/>
    <n v="1404743477"/>
    <b v="1"/>
    <n v="82"/>
    <b v="1"/>
    <s v="theater/plays"/>
    <n v="1.0349999999999999"/>
    <n v="63.11"/>
    <x v="1"/>
    <d v="2014-07-07T14:31:17"/>
    <d v="2014-07-28T14:31:17"/>
    <x v="6"/>
  </r>
  <r>
    <x v="0"/>
    <x v="0"/>
    <s v="USD"/>
    <n v="1403305200"/>
    <n v="1400512658"/>
    <b v="1"/>
    <n v="226"/>
    <b v="1"/>
    <s v="theater/plays"/>
    <n v="1.1932"/>
    <n v="50.16"/>
    <x v="1"/>
    <d v="2014-05-19T15:17:38"/>
    <d v="2014-06-20T23:00:00"/>
    <x v="6"/>
  </r>
  <r>
    <x v="0"/>
    <x v="0"/>
    <s v="USD"/>
    <n v="1338523140"/>
    <n v="1334442519"/>
    <b v="1"/>
    <n v="60"/>
    <b v="1"/>
    <s v="theater/plays"/>
    <n v="1.2577"/>
    <n v="62.88"/>
    <x v="1"/>
    <d v="2012-04-14T22:28:39"/>
    <d v="2012-06-01T03:59:00"/>
    <x v="6"/>
  </r>
  <r>
    <x v="0"/>
    <x v="0"/>
    <s v="USD"/>
    <n v="1408068000"/>
    <n v="1405346680"/>
    <b v="1"/>
    <n v="322"/>
    <b v="1"/>
    <s v="theater/plays"/>
    <n v="1.1974"/>
    <n v="85.53"/>
    <x v="1"/>
    <d v="2014-07-14T14:04:40"/>
    <d v="2014-08-15T02:00:00"/>
    <x v="6"/>
  </r>
  <r>
    <x v="0"/>
    <x v="0"/>
    <s v="USD"/>
    <n v="1407524751"/>
    <n v="1404932751"/>
    <b v="1"/>
    <n v="94"/>
    <b v="1"/>
    <s v="theater/plays"/>
    <n v="1.2625"/>
    <n v="53.72"/>
    <x v="1"/>
    <d v="2014-07-09T19:05:51"/>
    <d v="2014-08-08T19:05:51"/>
    <x v="6"/>
  </r>
  <r>
    <x v="0"/>
    <x v="1"/>
    <s v="GBP"/>
    <n v="1437934759"/>
    <n v="1434478759"/>
    <b v="1"/>
    <n v="47"/>
    <b v="1"/>
    <s v="theater/plays"/>
    <n v="1.0012000000000001"/>
    <n v="127.81"/>
    <x v="1"/>
    <d v="2015-06-16T18:19:19"/>
    <d v="2015-07-26T18:19:19"/>
    <x v="6"/>
  </r>
  <r>
    <x v="0"/>
    <x v="1"/>
    <s v="GBP"/>
    <n v="1452038100"/>
    <n v="1448823673"/>
    <b v="1"/>
    <n v="115"/>
    <b v="1"/>
    <s v="theater/plays"/>
    <n v="1.0213000000000001"/>
    <n v="106.57"/>
    <x v="1"/>
    <d v="2015-11-29T19:01:13"/>
    <d v="2016-01-05T23:55:00"/>
    <x v="6"/>
  </r>
  <r>
    <x v="0"/>
    <x v="0"/>
    <s v="USD"/>
    <n v="1441857540"/>
    <n v="1438617471"/>
    <b v="1"/>
    <n v="134"/>
    <b v="1"/>
    <s v="theater/plays"/>
    <n v="1.0035000000000001"/>
    <n v="262.11"/>
    <x v="1"/>
    <d v="2015-08-03T15:57:51"/>
    <d v="2015-09-10T03:59:00"/>
    <x v="6"/>
  </r>
  <r>
    <x v="0"/>
    <x v="1"/>
    <s v="GBP"/>
    <n v="1436625000"/>
    <n v="1433934371"/>
    <b v="1"/>
    <n v="35"/>
    <b v="1"/>
    <s v="theater/plays"/>
    <n v="1.0004999999999999"/>
    <n v="57.17"/>
    <x v="1"/>
    <d v="2015-06-10T11:06:11"/>
    <d v="2015-07-11T14:30:00"/>
    <x v="6"/>
  </r>
  <r>
    <x v="0"/>
    <x v="0"/>
    <s v="USD"/>
    <n v="1478264784"/>
    <n v="1475672784"/>
    <b v="1"/>
    <n v="104"/>
    <b v="1"/>
    <s v="theater/plays"/>
    <n v="1.1601999999999999"/>
    <n v="50.2"/>
    <x v="1"/>
    <d v="2016-10-05T13:06:24"/>
    <d v="2016-11-04T13:06:24"/>
    <x v="6"/>
  </r>
  <r>
    <x v="0"/>
    <x v="1"/>
    <s v="GBP"/>
    <n v="1419984000"/>
    <n v="1417132986"/>
    <b v="1"/>
    <n v="184"/>
    <b v="1"/>
    <s v="theater/plays"/>
    <n v="1.0209999999999999"/>
    <n v="66.59"/>
    <x v="1"/>
    <d v="2014-11-28T00:03:06"/>
    <d v="2014-12-31T00:00:00"/>
    <x v="6"/>
  </r>
  <r>
    <x v="0"/>
    <x v="0"/>
    <s v="USD"/>
    <n v="1427063747"/>
    <n v="1424043347"/>
    <b v="1"/>
    <n v="119"/>
    <b v="1"/>
    <s v="theater/plays"/>
    <n v="1.0011000000000001"/>
    <n v="168.25"/>
    <x v="1"/>
    <d v="2015-02-15T23:35:47"/>
    <d v="2015-03-22T22:35:47"/>
    <x v="6"/>
  </r>
  <r>
    <x v="0"/>
    <x v="0"/>
    <s v="USD"/>
    <n v="1489352400"/>
    <n v="1486411204"/>
    <b v="1"/>
    <n v="59"/>
    <b v="1"/>
    <s v="theater/plays"/>
    <n v="1.0084"/>
    <n v="256.37"/>
    <x v="1"/>
    <d v="2017-02-06T20:00:04"/>
    <d v="2017-03-12T21:00:00"/>
    <x v="6"/>
  </r>
  <r>
    <x v="0"/>
    <x v="1"/>
    <s v="GBP"/>
    <n v="1436114603"/>
    <n v="1433090603"/>
    <b v="1"/>
    <n v="113"/>
    <b v="1"/>
    <s v="theater/plays"/>
    <n v="1.0343"/>
    <n v="36.61"/>
    <x v="1"/>
    <d v="2015-05-31T16:43:23"/>
    <d v="2015-07-05T16:43:23"/>
    <x v="6"/>
  </r>
  <r>
    <x v="0"/>
    <x v="0"/>
    <s v="USD"/>
    <n v="1445722140"/>
    <n v="1443016697"/>
    <b v="1"/>
    <n v="84"/>
    <b v="1"/>
    <s v="theater/plays"/>
    <n v="1.248"/>
    <n v="37.14"/>
    <x v="1"/>
    <d v="2015-09-23T13:58:17"/>
    <d v="2015-10-24T21:29:00"/>
    <x v="6"/>
  </r>
  <r>
    <x v="0"/>
    <x v="0"/>
    <s v="USD"/>
    <n v="1440100976"/>
    <n v="1437508976"/>
    <b v="1"/>
    <n v="74"/>
    <b v="1"/>
    <s v="theater/plays"/>
    <n v="1.0952"/>
    <n v="45.88"/>
    <x v="1"/>
    <d v="2015-07-21T20:02:56"/>
    <d v="2015-08-20T20:02:56"/>
    <x v="6"/>
  </r>
  <r>
    <x v="0"/>
    <x v="0"/>
    <s v="USD"/>
    <n v="1484024400"/>
    <n v="1479932713"/>
    <b v="1"/>
    <n v="216"/>
    <b v="1"/>
    <s v="theater/plays"/>
    <n v="1.0203"/>
    <n v="141.71"/>
    <x v="1"/>
    <d v="2016-11-23T20:25:13"/>
    <d v="2017-01-10T05:00:00"/>
    <x v="6"/>
  </r>
  <r>
    <x v="0"/>
    <x v="0"/>
    <s v="USD"/>
    <n v="1464987600"/>
    <n v="1463145938"/>
    <b v="1"/>
    <n v="39"/>
    <b v="1"/>
    <s v="theater/plays"/>
    <n v="1.0235000000000001"/>
    <n v="52.49"/>
    <x v="1"/>
    <d v="2016-05-13T13:25:38"/>
    <d v="2016-06-03T21:00:00"/>
    <x v="6"/>
  </r>
  <r>
    <x v="0"/>
    <x v="1"/>
    <s v="GBP"/>
    <n v="1446213612"/>
    <n v="1443621612"/>
    <b v="1"/>
    <n v="21"/>
    <b v="1"/>
    <s v="theater/plays"/>
    <n v="1.0417000000000001"/>
    <n v="59.52"/>
    <x v="1"/>
    <d v="2015-09-30T14:00:12"/>
    <d v="2015-10-30T14:00:12"/>
    <x v="6"/>
  </r>
  <r>
    <x v="0"/>
    <x v="1"/>
    <s v="GBP"/>
    <n v="1484687436"/>
    <n v="1482095436"/>
    <b v="0"/>
    <n v="30"/>
    <b v="1"/>
    <s v="theater/plays"/>
    <n v="1.25"/>
    <n v="50"/>
    <x v="1"/>
    <d v="2016-12-18T21:10:36"/>
    <d v="2017-01-17T21:10:36"/>
    <x v="6"/>
  </r>
  <r>
    <x v="0"/>
    <x v="0"/>
    <s v="USD"/>
    <n v="1450328340"/>
    <n v="1447606884"/>
    <b v="1"/>
    <n v="37"/>
    <b v="1"/>
    <s v="theater/plays"/>
    <n v="1.0234000000000001"/>
    <n v="193.62"/>
    <x v="1"/>
    <d v="2015-11-15T17:01:24"/>
    <d v="2015-12-17T04:59:00"/>
    <x v="6"/>
  </r>
  <r>
    <x v="0"/>
    <x v="0"/>
    <s v="USD"/>
    <n v="1416470398"/>
    <n v="1413874798"/>
    <b v="1"/>
    <n v="202"/>
    <b v="1"/>
    <s v="theater/plays"/>
    <n v="1.0787"/>
    <n v="106.8"/>
    <x v="1"/>
    <d v="2014-10-21T06:59:58"/>
    <d v="2014-11-20T07:59:58"/>
    <x v="6"/>
  </r>
  <r>
    <x v="0"/>
    <x v="0"/>
    <s v="USD"/>
    <n v="1412135940"/>
    <n v="1410840126"/>
    <b v="1"/>
    <n v="37"/>
    <b v="1"/>
    <s v="theater/plays"/>
    <n v="1.0988"/>
    <n v="77.22"/>
    <x v="1"/>
    <d v="2014-09-16T04:02:06"/>
    <d v="2014-10-01T03:59:00"/>
    <x v="6"/>
  </r>
  <r>
    <x v="0"/>
    <x v="0"/>
    <s v="USD"/>
    <n v="1460846347"/>
    <n v="1458254347"/>
    <b v="0"/>
    <n v="28"/>
    <b v="1"/>
    <s v="theater/plays"/>
    <n v="1.61"/>
    <n v="57.5"/>
    <x v="1"/>
    <d v="2016-03-17T22:39:07"/>
    <d v="2016-04-16T22:39:07"/>
    <x v="6"/>
  </r>
  <r>
    <x v="0"/>
    <x v="0"/>
    <s v="USD"/>
    <n v="1462334340"/>
    <n v="1459711917"/>
    <b v="1"/>
    <n v="26"/>
    <b v="1"/>
    <s v="theater/plays"/>
    <n v="1.3120000000000001"/>
    <n v="50.46"/>
    <x v="1"/>
    <d v="2016-04-03T19:31:57"/>
    <d v="2016-05-04T03:59:00"/>
    <x v="6"/>
  </r>
  <r>
    <x v="0"/>
    <x v="0"/>
    <s v="USD"/>
    <n v="1488482355"/>
    <n v="1485890355"/>
    <b v="0"/>
    <n v="61"/>
    <b v="1"/>
    <s v="theater/plays"/>
    <n v="1.1879999999999999"/>
    <n v="97.38"/>
    <x v="1"/>
    <d v="2017-01-31T19:19:15"/>
    <d v="2017-03-02T19:19:15"/>
    <x v="6"/>
  </r>
  <r>
    <x v="0"/>
    <x v="1"/>
    <s v="GBP"/>
    <n v="1485991860"/>
    <n v="1483124208"/>
    <b v="0"/>
    <n v="115"/>
    <b v="1"/>
    <s v="theater/plays"/>
    <n v="1.0039"/>
    <n v="34.92"/>
    <x v="1"/>
    <d v="2016-12-30T18:56:48"/>
    <d v="2017-02-01T23:31:00"/>
    <x v="6"/>
  </r>
  <r>
    <x v="0"/>
    <x v="0"/>
    <s v="USD"/>
    <n v="1467361251"/>
    <n v="1464769251"/>
    <b v="1"/>
    <n v="181"/>
    <b v="1"/>
    <s v="theater/plays"/>
    <n v="1.0321"/>
    <n v="85.53"/>
    <x v="1"/>
    <d v="2016-06-01T08:20:51"/>
    <d v="2016-07-01T08:20:51"/>
    <x v="6"/>
  </r>
  <r>
    <x v="0"/>
    <x v="0"/>
    <s v="USD"/>
    <n v="1482962433"/>
    <n v="1480370433"/>
    <b v="0"/>
    <n v="110"/>
    <b v="1"/>
    <s v="theater/plays"/>
    <n v="1.006"/>
    <n v="182.91"/>
    <x v="1"/>
    <d v="2016-11-28T22:00:33"/>
    <d v="2016-12-28T22:00:33"/>
    <x v="6"/>
  </r>
  <r>
    <x v="0"/>
    <x v="0"/>
    <s v="USD"/>
    <n v="1443499140"/>
    <n v="1441452184"/>
    <b v="1"/>
    <n v="269"/>
    <b v="1"/>
    <s v="theater/plays"/>
    <n v="1.0079"/>
    <n v="131.13999999999999"/>
    <x v="1"/>
    <d v="2015-09-05T11:23:04"/>
    <d v="2015-09-29T03:59:00"/>
    <x v="6"/>
  </r>
  <r>
    <x v="0"/>
    <x v="1"/>
    <s v="GBP"/>
    <n v="1435752898"/>
    <n v="1433160898"/>
    <b v="1"/>
    <n v="79"/>
    <b v="1"/>
    <s v="theater/plays"/>
    <n v="1.1232"/>
    <n v="39.81"/>
    <x v="1"/>
    <d v="2015-06-01T12:14:58"/>
    <d v="2015-07-01T12:14:58"/>
    <x v="6"/>
  </r>
  <r>
    <x v="0"/>
    <x v="1"/>
    <s v="GBP"/>
    <n v="1445817540"/>
    <n v="1443665293"/>
    <b v="1"/>
    <n v="104"/>
    <b v="1"/>
    <s v="theater/plays"/>
    <n v="1.0591999999999999"/>
    <n v="59.7"/>
    <x v="1"/>
    <d v="2015-10-01T02:08:13"/>
    <d v="2015-10-25T23:59:00"/>
    <x v="6"/>
  </r>
  <r>
    <x v="0"/>
    <x v="1"/>
    <s v="GBP"/>
    <n v="1487286000"/>
    <n v="1484843948"/>
    <b v="0"/>
    <n v="34"/>
    <b v="1"/>
    <s v="theater/plays"/>
    <n v="1.0057"/>
    <n v="88.74"/>
    <x v="1"/>
    <d v="2017-01-19T16:39:08"/>
    <d v="2017-02-16T23:00:00"/>
    <x v="6"/>
  </r>
  <r>
    <x v="0"/>
    <x v="0"/>
    <s v="USD"/>
    <n v="1413269940"/>
    <n v="1410421670"/>
    <b v="1"/>
    <n v="167"/>
    <b v="1"/>
    <s v="theater/plays"/>
    <n v="1.1531"/>
    <n v="58.69"/>
    <x v="1"/>
    <d v="2014-09-11T07:47:50"/>
    <d v="2014-10-14T06:59:00"/>
    <x v="6"/>
  </r>
  <r>
    <x v="0"/>
    <x v="0"/>
    <s v="USD"/>
    <n v="1411150092"/>
    <n v="1408558092"/>
    <b v="1"/>
    <n v="183"/>
    <b v="1"/>
    <s v="theater/plays"/>
    <n v="1.2729999999999999"/>
    <n v="69.569999999999993"/>
    <x v="1"/>
    <d v="2014-08-20T18:08:12"/>
    <d v="2014-09-19T18:08:12"/>
    <x v="6"/>
  </r>
  <r>
    <x v="0"/>
    <x v="0"/>
    <s v="USD"/>
    <n v="1444348800"/>
    <n v="1442283562"/>
    <b v="1"/>
    <n v="71"/>
    <b v="1"/>
    <s v="theater/plays"/>
    <n v="1.0284"/>
    <n v="115.87"/>
    <x v="1"/>
    <d v="2015-09-15T02:19:22"/>
    <d v="2015-10-09T00:00:00"/>
    <x v="6"/>
  </r>
  <r>
    <x v="0"/>
    <x v="1"/>
    <s v="GBP"/>
    <n v="1480613982"/>
    <n v="1478018382"/>
    <b v="0"/>
    <n v="69"/>
    <b v="1"/>
    <s v="theater/plays"/>
    <n v="1.0294000000000001"/>
    <n v="23.87"/>
    <x v="1"/>
    <d v="2016-11-01T16:39:42"/>
    <d v="2016-12-01T17:39:42"/>
    <x v="6"/>
  </r>
  <r>
    <x v="0"/>
    <x v="0"/>
    <s v="USD"/>
    <n v="1434074400"/>
    <n v="1431354258"/>
    <b v="0"/>
    <n v="270"/>
    <b v="1"/>
    <s v="theater/plays"/>
    <n v="1.0429999999999999"/>
    <n v="81.13"/>
    <x v="1"/>
    <d v="2015-05-11T14:24:18"/>
    <d v="2015-06-12T02:00:00"/>
    <x v="6"/>
  </r>
  <r>
    <x v="0"/>
    <x v="0"/>
    <s v="USD"/>
    <n v="1442030340"/>
    <n v="1439551200"/>
    <b v="1"/>
    <n v="193"/>
    <b v="1"/>
    <s v="theater/plays"/>
    <n v="1.1122000000000001"/>
    <n v="57.63"/>
    <x v="1"/>
    <d v="2015-08-14T11:20:00"/>
    <d v="2015-09-12T03:59:00"/>
    <x v="6"/>
  </r>
  <r>
    <x v="0"/>
    <x v="1"/>
    <s v="GBP"/>
    <n v="1436696712"/>
    <n v="1434104712"/>
    <b v="1"/>
    <n v="57"/>
    <b v="1"/>
    <s v="theater/plays"/>
    <n v="1.0586"/>
    <n v="46.43"/>
    <x v="1"/>
    <d v="2015-06-12T10:25:12"/>
    <d v="2015-07-12T10:25:12"/>
    <x v="6"/>
  </r>
  <r>
    <x v="0"/>
    <x v="0"/>
    <s v="USD"/>
    <n v="1428178757"/>
    <n v="1425590357"/>
    <b v="1"/>
    <n v="200"/>
    <b v="1"/>
    <s v="theater/plays"/>
    <n v="1.0079"/>
    <n v="60.48"/>
    <x v="1"/>
    <d v="2015-03-05T21:19:17"/>
    <d v="2015-04-04T20:19:17"/>
    <x v="6"/>
  </r>
  <r>
    <x v="0"/>
    <x v="0"/>
    <s v="USD"/>
    <n v="1434822914"/>
    <n v="1432230914"/>
    <b v="1"/>
    <n v="88"/>
    <b v="1"/>
    <s v="theater/plays"/>
    <n v="1.0492999999999999"/>
    <n v="65.58"/>
    <x v="1"/>
    <d v="2015-05-21T17:55:14"/>
    <d v="2015-06-20T17:55:14"/>
    <x v="6"/>
  </r>
  <r>
    <x v="0"/>
    <x v="0"/>
    <s v="USD"/>
    <n v="1415213324"/>
    <n v="1412617724"/>
    <b v="1"/>
    <n v="213"/>
    <b v="1"/>
    <s v="theater/plays"/>
    <n v="1.0155000000000001"/>
    <n v="119.19"/>
    <x v="1"/>
    <d v="2014-10-06T17:48:44"/>
    <d v="2014-11-05T18:48:44"/>
    <x v="6"/>
  </r>
  <r>
    <x v="0"/>
    <x v="0"/>
    <s v="USD"/>
    <n v="1434907966"/>
    <n v="1432315966"/>
    <b v="1"/>
    <n v="20"/>
    <b v="1"/>
    <s v="theater/plays"/>
    <n v="1.1073"/>
    <n v="83.05"/>
    <x v="1"/>
    <d v="2015-05-22T17:32:46"/>
    <d v="2015-06-21T17:32:46"/>
    <x v="6"/>
  </r>
  <r>
    <x v="0"/>
    <x v="1"/>
    <s v="GBP"/>
    <n v="1473247240"/>
    <n v="1470655240"/>
    <b v="1"/>
    <n v="50"/>
    <b v="1"/>
    <s v="theater/plays"/>
    <n v="1.2782"/>
    <n v="57.52"/>
    <x v="1"/>
    <d v="2016-08-08T11:20:40"/>
    <d v="2016-09-07T11:20:40"/>
    <x v="6"/>
  </r>
  <r>
    <x v="0"/>
    <x v="0"/>
    <s v="USD"/>
    <n v="1473306300"/>
    <n v="1471701028"/>
    <b v="1"/>
    <n v="115"/>
    <b v="1"/>
    <s v="theater/plays"/>
    <n v="1.0183"/>
    <n v="177.09"/>
    <x v="1"/>
    <d v="2016-08-20T13:50:28"/>
    <d v="2016-09-08T03:45:00"/>
    <x v="6"/>
  </r>
  <r>
    <x v="0"/>
    <x v="1"/>
    <s v="GBP"/>
    <n v="1427331809"/>
    <n v="1424743409"/>
    <b v="1"/>
    <n v="186"/>
    <b v="1"/>
    <s v="theater/plays"/>
    <n v="1.0125999999999999"/>
    <n v="70.77"/>
    <x v="1"/>
    <d v="2015-02-24T02:03:29"/>
    <d v="2015-03-26T01:03:29"/>
    <x v="6"/>
  </r>
  <r>
    <x v="0"/>
    <x v="1"/>
    <s v="GBP"/>
    <n v="1412706375"/>
    <n v="1410114375"/>
    <b v="1"/>
    <n v="18"/>
    <b v="1"/>
    <s v="theater/plays"/>
    <n v="1.75"/>
    <n v="29.17"/>
    <x v="1"/>
    <d v="2014-09-07T18:26:15"/>
    <d v="2014-10-07T18:26:15"/>
    <x v="6"/>
  </r>
  <r>
    <x v="0"/>
    <x v="0"/>
    <s v="USD"/>
    <n v="1433995140"/>
    <n v="1432129577"/>
    <b v="1"/>
    <n v="176"/>
    <b v="1"/>
    <s v="theater/plays"/>
    <n v="1.2806"/>
    <n v="72.760000000000005"/>
    <x v="1"/>
    <d v="2015-05-20T13:46:17"/>
    <d v="2015-06-11T03:59:00"/>
    <x v="6"/>
  </r>
  <r>
    <x v="0"/>
    <x v="1"/>
    <s v="GBP"/>
    <n v="1487769952"/>
    <n v="1485177952"/>
    <b v="0"/>
    <n v="41"/>
    <b v="1"/>
    <s v="theater/plays"/>
    <n v="1.0629999999999999"/>
    <n v="51.85"/>
    <x v="1"/>
    <d v="2017-01-23T13:25:52"/>
    <d v="2017-02-22T13:25:52"/>
    <x v="6"/>
  </r>
  <r>
    <x v="0"/>
    <x v="0"/>
    <s v="USD"/>
    <n v="1420751861"/>
    <n v="1418159861"/>
    <b v="1"/>
    <n v="75"/>
    <b v="1"/>
    <s v="theater/plays"/>
    <n v="1.0521"/>
    <n v="98.2"/>
    <x v="1"/>
    <d v="2014-12-09T21:17:41"/>
    <d v="2015-01-08T21:17:41"/>
    <x v="6"/>
  </r>
  <r>
    <x v="0"/>
    <x v="0"/>
    <s v="USD"/>
    <n v="1475294340"/>
    <n v="1472753745"/>
    <b v="1"/>
    <n v="97"/>
    <b v="1"/>
    <s v="theater/plays"/>
    <n v="1.0617000000000001"/>
    <n v="251.74"/>
    <x v="1"/>
    <d v="2016-09-01T18:15:45"/>
    <d v="2016-10-01T03:59:00"/>
    <x v="6"/>
  </r>
  <r>
    <x v="0"/>
    <x v="0"/>
    <s v="USD"/>
    <n v="1448903318"/>
    <n v="1445875718"/>
    <b v="1"/>
    <n v="73"/>
    <b v="1"/>
    <s v="theater/plays"/>
    <n v="1.0924"/>
    <n v="74.819999999999993"/>
    <x v="1"/>
    <d v="2015-10-26T16:08:38"/>
    <d v="2015-11-30T17:08:38"/>
    <x v="6"/>
  </r>
  <r>
    <x v="0"/>
    <x v="0"/>
    <s v="USD"/>
    <n v="1437067476"/>
    <n v="1434475476"/>
    <b v="1"/>
    <n v="49"/>
    <b v="1"/>
    <s v="theater/plays"/>
    <n v="1.0044999999999999"/>
    <n v="67.650000000000006"/>
    <x v="1"/>
    <d v="2015-06-16T17:24:36"/>
    <d v="2015-07-16T17:24:36"/>
    <x v="6"/>
  </r>
  <r>
    <x v="0"/>
    <x v="0"/>
    <s v="USD"/>
    <n v="1419220800"/>
    <n v="1416555262"/>
    <b v="1"/>
    <n v="134"/>
    <b v="1"/>
    <s v="theater/plays"/>
    <n v="1.0304"/>
    <n v="93.81"/>
    <x v="1"/>
    <d v="2014-11-21T07:34:22"/>
    <d v="2014-12-22T04:00:00"/>
    <x v="6"/>
  </r>
  <r>
    <x v="0"/>
    <x v="0"/>
    <s v="USD"/>
    <n v="1446238800"/>
    <n v="1444220588"/>
    <b v="1"/>
    <n v="68"/>
    <b v="1"/>
    <s v="theater/plays"/>
    <n v="1.1216999999999999"/>
    <n v="41.24"/>
    <x v="1"/>
    <d v="2015-10-07T12:23:08"/>
    <d v="2015-10-30T21:00:00"/>
    <x v="6"/>
  </r>
  <r>
    <x v="0"/>
    <x v="0"/>
    <s v="USD"/>
    <n v="1422482400"/>
    <n v="1421089938"/>
    <b v="1"/>
    <n v="49"/>
    <b v="1"/>
    <s v="theater/plays"/>
    <n v="1.03"/>
    <n v="52.55"/>
    <x v="1"/>
    <d v="2015-01-12T19:12:18"/>
    <d v="2015-01-28T22:00:00"/>
    <x v="6"/>
  </r>
  <r>
    <x v="0"/>
    <x v="17"/>
    <s v="EUR"/>
    <n v="1449162000"/>
    <n v="1446570315"/>
    <b v="1"/>
    <n v="63"/>
    <b v="1"/>
    <s v="theater/plays"/>
    <n v="1.64"/>
    <n v="70.290000000000006"/>
    <x v="1"/>
    <d v="2015-11-03T17:05:15"/>
    <d v="2015-12-03T17:00:00"/>
    <x v="6"/>
  </r>
  <r>
    <x v="0"/>
    <x v="0"/>
    <s v="USD"/>
    <n v="1434142800"/>
    <n v="1431435122"/>
    <b v="1"/>
    <n v="163"/>
    <b v="1"/>
    <s v="theater/plays"/>
    <n v="1.3128"/>
    <n v="48.33"/>
    <x v="1"/>
    <d v="2015-05-12T12:52:02"/>
    <d v="2015-06-12T21:00:00"/>
    <x v="6"/>
  </r>
  <r>
    <x v="0"/>
    <x v="0"/>
    <s v="USD"/>
    <n v="1437156660"/>
    <n v="1434564660"/>
    <b v="1"/>
    <n v="288"/>
    <b v="1"/>
    <s v="theater/plays"/>
    <n v="1.0209999999999999"/>
    <n v="53.18"/>
    <x v="1"/>
    <d v="2015-06-17T18:11:00"/>
    <d v="2015-07-17T18:11:00"/>
    <x v="6"/>
  </r>
  <r>
    <x v="0"/>
    <x v="0"/>
    <s v="USD"/>
    <n v="1472074928"/>
    <n v="1470692528"/>
    <b v="1"/>
    <n v="42"/>
    <b v="1"/>
    <s v="theater/plays"/>
    <n v="1.28"/>
    <n v="60.95"/>
    <x v="1"/>
    <d v="2016-08-08T21:42:08"/>
    <d v="2016-08-24T21:42:08"/>
    <x v="6"/>
  </r>
  <r>
    <x v="0"/>
    <x v="1"/>
    <s v="GBP"/>
    <n v="1434452400"/>
    <n v="1431509397"/>
    <b v="1"/>
    <n v="70"/>
    <b v="1"/>
    <s v="theater/plays"/>
    <n v="1.0149999999999999"/>
    <n v="116"/>
    <x v="1"/>
    <d v="2015-05-13T09:29:57"/>
    <d v="2015-06-16T11:00:00"/>
    <x v="6"/>
  </r>
  <r>
    <x v="0"/>
    <x v="1"/>
    <s v="GBP"/>
    <n v="1436705265"/>
    <n v="1434113265"/>
    <b v="1"/>
    <n v="30"/>
    <b v="1"/>
    <s v="theater/plays"/>
    <n v="1.0166999999999999"/>
    <n v="61"/>
    <x v="1"/>
    <d v="2015-06-12T12:47:45"/>
    <d v="2015-07-12T12:47:45"/>
    <x v="6"/>
  </r>
  <r>
    <x v="0"/>
    <x v="1"/>
    <s v="GBP"/>
    <n v="1414927775"/>
    <n v="1412332175"/>
    <b v="1"/>
    <n v="51"/>
    <b v="1"/>
    <s v="theater/plays"/>
    <n v="1.3"/>
    <n v="38.24"/>
    <x v="1"/>
    <d v="2014-10-03T10:29:35"/>
    <d v="2014-11-02T11:29:35"/>
    <x v="6"/>
  </r>
  <r>
    <x v="0"/>
    <x v="0"/>
    <s v="USD"/>
    <n v="1446814809"/>
    <n v="1444219209"/>
    <b v="1"/>
    <n v="145"/>
    <b v="1"/>
    <s v="theater/plays"/>
    <n v="1.5443"/>
    <n v="106.5"/>
    <x v="1"/>
    <d v="2015-10-07T12:00:09"/>
    <d v="2015-11-06T13:00:09"/>
    <x v="6"/>
  </r>
  <r>
    <x v="0"/>
    <x v="0"/>
    <s v="USD"/>
    <n v="1473879600"/>
    <n v="1472498042"/>
    <b v="1"/>
    <n v="21"/>
    <b v="1"/>
    <s v="theater/plays"/>
    <n v="1.0740000000000001"/>
    <n v="204.57"/>
    <x v="1"/>
    <d v="2016-08-29T19:14:02"/>
    <d v="2016-09-14T19:00:00"/>
    <x v="6"/>
  </r>
  <r>
    <x v="0"/>
    <x v="0"/>
    <s v="USD"/>
    <n v="1458075600"/>
    <n v="1454259272"/>
    <b v="1"/>
    <n v="286"/>
    <b v="1"/>
    <s v="theater/plays"/>
    <n v="1.0132000000000001"/>
    <n v="54.91"/>
    <x v="1"/>
    <d v="2016-01-31T16:54:32"/>
    <d v="2016-03-15T21:00:00"/>
    <x v="6"/>
  </r>
  <r>
    <x v="0"/>
    <x v="0"/>
    <s v="USD"/>
    <n v="1423456200"/>
    <n v="1421183271"/>
    <b v="1"/>
    <n v="12"/>
    <b v="1"/>
    <s v="theater/plays"/>
    <n v="1.0027999999999999"/>
    <n v="150.41999999999999"/>
    <x v="1"/>
    <d v="2015-01-13T21:07:51"/>
    <d v="2015-02-09T04:30:00"/>
    <x v="6"/>
  </r>
  <r>
    <x v="0"/>
    <x v="5"/>
    <s v="CAD"/>
    <n v="1459483140"/>
    <n v="1456526879"/>
    <b v="1"/>
    <n v="100"/>
    <b v="1"/>
    <s v="theater/plays"/>
    <n v="1.1684000000000001"/>
    <n v="52.58"/>
    <x v="1"/>
    <d v="2016-02-26T22:47:59"/>
    <d v="2016-04-01T03:59:00"/>
    <x v="6"/>
  </r>
  <r>
    <x v="0"/>
    <x v="1"/>
    <s v="GBP"/>
    <n v="1416331406"/>
    <n v="1413735806"/>
    <b v="1"/>
    <n v="100"/>
    <b v="1"/>
    <s v="theater/plays"/>
    <n v="1.0860000000000001"/>
    <n v="54.3"/>
    <x v="1"/>
    <d v="2014-10-19T16:23:26"/>
    <d v="2014-11-18T17:23:26"/>
    <x v="6"/>
  </r>
  <r>
    <x v="0"/>
    <x v="1"/>
    <s v="GBP"/>
    <n v="1433017303"/>
    <n v="1430425303"/>
    <b v="1"/>
    <n v="34"/>
    <b v="1"/>
    <s v="theater/plays"/>
    <n v="1.034"/>
    <n v="76.03"/>
    <x v="1"/>
    <d v="2015-04-30T20:21:43"/>
    <d v="2015-05-30T20:21:43"/>
    <x v="6"/>
  </r>
  <r>
    <x v="0"/>
    <x v="0"/>
    <s v="USD"/>
    <n v="1459474059"/>
    <n v="1456885659"/>
    <b v="0"/>
    <n v="63"/>
    <b v="1"/>
    <s v="theater/plays"/>
    <n v="1.1428"/>
    <n v="105.21"/>
    <x v="1"/>
    <d v="2016-03-02T02:27:39"/>
    <d v="2016-04-01T01:27:39"/>
    <x v="6"/>
  </r>
  <r>
    <x v="0"/>
    <x v="0"/>
    <s v="USD"/>
    <n v="1433134800"/>
    <n v="1430158198"/>
    <b v="0"/>
    <n v="30"/>
    <b v="1"/>
    <s v="theater/plays"/>
    <n v="1.03"/>
    <n v="68.67"/>
    <x v="1"/>
    <d v="2015-04-27T18:09:58"/>
    <d v="2015-06-01T05:00:00"/>
    <x v="6"/>
  </r>
  <r>
    <x v="0"/>
    <x v="0"/>
    <s v="USD"/>
    <n v="1441153705"/>
    <n v="1438561705"/>
    <b v="0"/>
    <n v="47"/>
    <b v="1"/>
    <s v="theater/plays"/>
    <n v="1.216"/>
    <n v="129.36000000000001"/>
    <x v="1"/>
    <d v="2015-08-03T00:28:25"/>
    <d v="2015-09-02T00:28:25"/>
    <x v="6"/>
  </r>
  <r>
    <x v="0"/>
    <x v="0"/>
    <s v="USD"/>
    <n v="1461904788"/>
    <n v="1458103188"/>
    <b v="0"/>
    <n v="237"/>
    <b v="1"/>
    <s v="theater/plays"/>
    <n v="1.0265"/>
    <n v="134.26"/>
    <x v="1"/>
    <d v="2016-03-16T04:39:48"/>
    <d v="2016-04-29T04:39:48"/>
    <x v="6"/>
  </r>
  <r>
    <x v="0"/>
    <x v="1"/>
    <s v="GBP"/>
    <n v="1455138000"/>
    <n v="1452448298"/>
    <b v="0"/>
    <n v="47"/>
    <b v="1"/>
    <s v="theater/plays"/>
    <n v="1.0475000000000001"/>
    <n v="17.829999999999998"/>
    <x v="1"/>
    <d v="2016-01-10T17:51:38"/>
    <d v="2016-02-10T21:00:00"/>
    <x v="6"/>
  </r>
  <r>
    <x v="0"/>
    <x v="0"/>
    <s v="USD"/>
    <n v="1454047140"/>
    <n v="1452546853"/>
    <b v="0"/>
    <n v="15"/>
    <b v="1"/>
    <s v="theater/plays"/>
    <n v="1.016"/>
    <n v="203.2"/>
    <x v="1"/>
    <d v="2016-01-11T21:14:13"/>
    <d v="2016-01-29T05:59:00"/>
    <x v="6"/>
  </r>
  <r>
    <x v="0"/>
    <x v="0"/>
    <s v="USD"/>
    <n v="1488258000"/>
    <n v="1485556626"/>
    <b v="0"/>
    <n v="81"/>
    <b v="1"/>
    <s v="theater/plays"/>
    <n v="1.121"/>
    <n v="69.19"/>
    <x v="1"/>
    <d v="2017-01-27T22:37:06"/>
    <d v="2017-02-28T05:00:00"/>
    <x v="6"/>
  </r>
  <r>
    <x v="0"/>
    <x v="0"/>
    <s v="USD"/>
    <n v="1471291782"/>
    <n v="1468699782"/>
    <b v="0"/>
    <n v="122"/>
    <b v="1"/>
    <s v="theater/plays"/>
    <n v="1.0177"/>
    <n v="125.12"/>
    <x v="1"/>
    <d v="2016-07-16T20:09:42"/>
    <d v="2016-08-15T20:09:42"/>
    <x v="6"/>
  </r>
  <r>
    <x v="0"/>
    <x v="5"/>
    <s v="CAD"/>
    <n v="1448733628"/>
    <n v="1446573628"/>
    <b v="0"/>
    <n v="34"/>
    <b v="1"/>
    <s v="theater/plays"/>
    <n v="1"/>
    <n v="73.53"/>
    <x v="1"/>
    <d v="2015-11-03T18:00:28"/>
    <d v="2015-11-28T18:00:28"/>
    <x v="6"/>
  </r>
  <r>
    <x v="0"/>
    <x v="1"/>
    <s v="GBP"/>
    <n v="1466463600"/>
    <n v="1463337315"/>
    <b v="0"/>
    <n v="207"/>
    <b v="1"/>
    <s v="theater/plays"/>
    <n v="1.0025999999999999"/>
    <n v="48.44"/>
    <x v="1"/>
    <d v="2016-05-15T18:35:15"/>
    <d v="2016-06-20T23:00:00"/>
    <x v="6"/>
  </r>
  <r>
    <x v="0"/>
    <x v="1"/>
    <s v="GBP"/>
    <n v="1487580602"/>
    <n v="1485161402"/>
    <b v="0"/>
    <n v="25"/>
    <b v="1"/>
    <s v="theater/plays"/>
    <n v="1.3304"/>
    <n v="26.61"/>
    <x v="1"/>
    <d v="2017-01-23T08:50:02"/>
    <d v="2017-02-20T08:50:02"/>
    <x v="6"/>
  </r>
  <r>
    <x v="0"/>
    <x v="1"/>
    <s v="GBP"/>
    <n v="1489234891"/>
    <n v="1486642891"/>
    <b v="0"/>
    <n v="72"/>
    <b v="1"/>
    <s v="theater/plays"/>
    <n v="1.212"/>
    <n v="33.67"/>
    <x v="1"/>
    <d v="2017-02-09T12:21:31"/>
    <d v="2017-03-11T12:21:31"/>
    <x v="6"/>
  </r>
  <r>
    <x v="0"/>
    <x v="0"/>
    <s v="USD"/>
    <n v="1442462340"/>
    <n v="1439743900"/>
    <b v="0"/>
    <n v="14"/>
    <b v="1"/>
    <s v="theater/plays"/>
    <n v="1.1399999999999999"/>
    <n v="40.71"/>
    <x v="1"/>
    <d v="2015-08-16T16:51:40"/>
    <d v="2015-09-17T03:59:00"/>
    <x v="6"/>
  </r>
  <r>
    <x v="0"/>
    <x v="1"/>
    <s v="GBP"/>
    <n v="1449257348"/>
    <n v="1444069748"/>
    <b v="0"/>
    <n v="15"/>
    <b v="1"/>
    <s v="theater/plays"/>
    <n v="2.8614000000000002"/>
    <n v="19.27"/>
    <x v="1"/>
    <d v="2015-10-05T18:29:08"/>
    <d v="2015-12-04T19:29:08"/>
    <x v="6"/>
  </r>
  <r>
    <x v="0"/>
    <x v="4"/>
    <s v="NZD"/>
    <n v="1488622352"/>
    <n v="1486030352"/>
    <b v="0"/>
    <n v="91"/>
    <b v="1"/>
    <s v="theater/plays"/>
    <n v="1.7043999999999999"/>
    <n v="84.29"/>
    <x v="1"/>
    <d v="2017-02-02T10:12:32"/>
    <d v="2017-03-04T10:12:32"/>
    <x v="6"/>
  </r>
  <r>
    <x v="0"/>
    <x v="1"/>
    <s v="GBP"/>
    <n v="1434459554"/>
    <n v="1431867554"/>
    <b v="0"/>
    <n v="24"/>
    <b v="1"/>
    <s v="theater/plays"/>
    <n v="1.1833"/>
    <n v="29.58"/>
    <x v="1"/>
    <d v="2015-05-17T12:59:14"/>
    <d v="2015-06-16T12:59:14"/>
    <x v="6"/>
  </r>
  <r>
    <x v="0"/>
    <x v="1"/>
    <s v="GBP"/>
    <n v="1474886229"/>
    <n v="1472294229"/>
    <b v="0"/>
    <n v="27"/>
    <b v="1"/>
    <s v="theater/plays"/>
    <n v="1.0286"/>
    <n v="26.67"/>
    <x v="1"/>
    <d v="2016-08-27T10:37:09"/>
    <d v="2016-09-26T10:37:09"/>
    <x v="6"/>
  </r>
  <r>
    <x v="0"/>
    <x v="1"/>
    <s v="GBP"/>
    <n v="1448229600"/>
    <n v="1446401372"/>
    <b v="0"/>
    <n v="47"/>
    <b v="1"/>
    <s v="theater/plays"/>
    <n v="1.4407000000000001"/>
    <n v="45.98"/>
    <x v="1"/>
    <d v="2015-11-01T18:09:32"/>
    <d v="2015-11-22T22:00:00"/>
    <x v="6"/>
  </r>
  <r>
    <x v="0"/>
    <x v="1"/>
    <s v="GBP"/>
    <n v="1438037940"/>
    <n v="1436380256"/>
    <b v="0"/>
    <n v="44"/>
    <b v="1"/>
    <s v="theater/plays"/>
    <n v="1.0006999999999999"/>
    <n v="125.09"/>
    <x v="1"/>
    <d v="2015-07-08T18:30:56"/>
    <d v="2015-07-27T22:59:00"/>
    <x v="6"/>
  </r>
  <r>
    <x v="0"/>
    <x v="0"/>
    <s v="USD"/>
    <n v="1442102400"/>
    <n v="1440370768"/>
    <b v="0"/>
    <n v="72"/>
    <b v="1"/>
    <s v="theater/plays"/>
    <n v="1.0173000000000001"/>
    <n v="141.29"/>
    <x v="1"/>
    <d v="2015-08-23T22:59:28"/>
    <d v="2015-09-13T00:00:00"/>
    <x v="6"/>
  </r>
  <r>
    <x v="0"/>
    <x v="0"/>
    <s v="USD"/>
    <n v="1444860063"/>
    <n v="1442268063"/>
    <b v="0"/>
    <n v="63"/>
    <b v="1"/>
    <s v="theater/plays"/>
    <n v="1.1619999999999999"/>
    <n v="55.33"/>
    <x v="1"/>
    <d v="2015-09-14T22:01:03"/>
    <d v="2015-10-14T22:01:03"/>
    <x v="6"/>
  </r>
  <r>
    <x v="0"/>
    <x v="0"/>
    <s v="USD"/>
    <n v="1430329862"/>
    <n v="1428515462"/>
    <b v="0"/>
    <n v="88"/>
    <b v="1"/>
    <s v="theater/plays"/>
    <n v="1.3616999999999999"/>
    <n v="46.42"/>
    <x v="1"/>
    <d v="2015-04-08T17:51:02"/>
    <d v="2015-04-29T17:51:02"/>
    <x v="6"/>
  </r>
  <r>
    <x v="0"/>
    <x v="0"/>
    <s v="USD"/>
    <n v="1470034740"/>
    <n v="1466185176"/>
    <b v="0"/>
    <n v="70"/>
    <b v="1"/>
    <s v="theater/plays"/>
    <n v="1.3347"/>
    <n v="57.2"/>
    <x v="1"/>
    <d v="2016-06-17T17:39:36"/>
    <d v="2016-08-01T06:59:00"/>
    <x v="6"/>
  </r>
  <r>
    <x v="0"/>
    <x v="3"/>
    <s v="EUR"/>
    <n v="1481099176"/>
    <n v="1478507176"/>
    <b v="0"/>
    <n v="50"/>
    <b v="1"/>
    <s v="theater/plays"/>
    <n v="1.0339"/>
    <n v="173.7"/>
    <x v="1"/>
    <d v="2016-11-07T08:26:16"/>
    <d v="2016-12-07T08:26:16"/>
    <x v="6"/>
  </r>
  <r>
    <x v="0"/>
    <x v="0"/>
    <s v="USD"/>
    <n v="1427553484"/>
    <n v="1424533084"/>
    <b v="0"/>
    <n v="35"/>
    <b v="1"/>
    <s v="theater/plays"/>
    <n v="1.1589"/>
    <n v="59.6"/>
    <x v="1"/>
    <d v="2015-02-21T15:38:04"/>
    <d v="2015-03-28T14:38:04"/>
    <x v="6"/>
  </r>
  <r>
    <x v="0"/>
    <x v="0"/>
    <s v="USD"/>
    <n v="1482418752"/>
    <n v="1479826752"/>
    <b v="0"/>
    <n v="175"/>
    <b v="1"/>
    <s v="theater/plays"/>
    <n v="1.0451999999999999"/>
    <n v="89.59"/>
    <x v="1"/>
    <d v="2016-11-22T14:59:12"/>
    <d v="2016-12-22T14:59:12"/>
    <x v="6"/>
  </r>
  <r>
    <x v="0"/>
    <x v="0"/>
    <s v="USD"/>
    <n v="1438374748"/>
    <n v="1435782748"/>
    <b v="0"/>
    <n v="20"/>
    <b v="1"/>
    <s v="theater/plays"/>
    <n v="1.0203"/>
    <n v="204.05"/>
    <x v="1"/>
    <d v="2015-07-01T20:32:28"/>
    <d v="2015-07-31T20:32:28"/>
    <x v="6"/>
  </r>
  <r>
    <x v="0"/>
    <x v="0"/>
    <s v="USD"/>
    <n v="1465527600"/>
    <n v="1462252542"/>
    <b v="0"/>
    <n v="54"/>
    <b v="1"/>
    <s v="theater/plays"/>
    <n v="1.7533000000000001"/>
    <n v="48.7"/>
    <x v="1"/>
    <d v="2016-05-03T05:15:42"/>
    <d v="2016-06-10T03:00:00"/>
    <x v="6"/>
  </r>
  <r>
    <x v="0"/>
    <x v="0"/>
    <s v="USD"/>
    <n v="1463275339"/>
    <n v="1460683339"/>
    <b v="0"/>
    <n v="20"/>
    <b v="1"/>
    <s v="theater/plays"/>
    <n v="1.0668"/>
    <n v="53.34"/>
    <x v="1"/>
    <d v="2016-04-15T01:22:19"/>
    <d v="2016-05-15T01:22:19"/>
    <x v="6"/>
  </r>
  <r>
    <x v="0"/>
    <x v="0"/>
    <s v="USD"/>
    <n v="1460581365"/>
    <n v="1458766965"/>
    <b v="0"/>
    <n v="57"/>
    <b v="1"/>
    <s v="theater/plays"/>
    <n v="1.2229000000000001"/>
    <n v="75.09"/>
    <x v="1"/>
    <d v="2016-03-23T21:02:45"/>
    <d v="2016-04-13T21:02:45"/>
    <x v="6"/>
  </r>
  <r>
    <x v="0"/>
    <x v="1"/>
    <s v="GBP"/>
    <n v="1476632178"/>
    <n v="1473953778"/>
    <b v="0"/>
    <n v="31"/>
    <b v="1"/>
    <s v="theater/plays"/>
    <n v="1.5943000000000001"/>
    <n v="18"/>
    <x v="1"/>
    <d v="2016-09-15T15:36:18"/>
    <d v="2016-10-16T15:36:18"/>
    <x v="6"/>
  </r>
  <r>
    <x v="0"/>
    <x v="0"/>
    <s v="USD"/>
    <n v="1444169825"/>
    <n v="1441577825"/>
    <b v="0"/>
    <n v="31"/>
    <b v="1"/>
    <s v="theater/plays"/>
    <n v="1.0007999999999999"/>
    <n v="209.84"/>
    <x v="1"/>
    <d v="2015-09-06T22:17:05"/>
    <d v="2015-10-06T22:17:05"/>
    <x v="6"/>
  </r>
  <r>
    <x v="0"/>
    <x v="0"/>
    <s v="USD"/>
    <n v="1445065210"/>
    <n v="1442473210"/>
    <b v="0"/>
    <n v="45"/>
    <b v="1"/>
    <s v="theater/plays"/>
    <n v="1.0984"/>
    <n v="61.02"/>
    <x v="1"/>
    <d v="2015-09-17T07:00:10"/>
    <d v="2015-10-17T07:00:10"/>
    <x v="6"/>
  </r>
  <r>
    <x v="0"/>
    <x v="0"/>
    <s v="USD"/>
    <n v="1478901600"/>
    <n v="1477077946"/>
    <b v="0"/>
    <n v="41"/>
    <b v="1"/>
    <s v="theater/plays"/>
    <n v="1.0004"/>
    <n v="61"/>
    <x v="1"/>
    <d v="2016-10-21T19:25:46"/>
    <d v="2016-11-11T22:00:00"/>
    <x v="6"/>
  </r>
  <r>
    <x v="0"/>
    <x v="0"/>
    <s v="USD"/>
    <n v="1453856400"/>
    <n v="1452664317"/>
    <b v="0"/>
    <n v="29"/>
    <b v="1"/>
    <s v="theater/plays"/>
    <n v="1.1605000000000001"/>
    <n v="80.03"/>
    <x v="1"/>
    <d v="2016-01-13T05:51:57"/>
    <d v="2016-01-27T01:00:00"/>
    <x v="6"/>
  </r>
  <r>
    <x v="0"/>
    <x v="1"/>
    <s v="GBP"/>
    <n v="1431115500"/>
    <n v="1428733511"/>
    <b v="0"/>
    <n v="58"/>
    <b v="1"/>
    <s v="theater/plays"/>
    <n v="2.1074999999999999"/>
    <n v="29.07"/>
    <x v="1"/>
    <d v="2015-04-11T06:25:11"/>
    <d v="2015-05-08T20:05:00"/>
    <x v="6"/>
  </r>
  <r>
    <x v="0"/>
    <x v="1"/>
    <s v="GBP"/>
    <n v="1462519041"/>
    <n v="1459927041"/>
    <b v="0"/>
    <n v="89"/>
    <b v="1"/>
    <s v="theater/plays"/>
    <n v="1.1000000000000001"/>
    <n v="49.44"/>
    <x v="1"/>
    <d v="2016-04-06T07:17:21"/>
    <d v="2016-05-06T07:17:21"/>
    <x v="6"/>
  </r>
  <r>
    <x v="0"/>
    <x v="0"/>
    <s v="USD"/>
    <n v="1407506040"/>
    <n v="1404680075"/>
    <b v="0"/>
    <n v="125"/>
    <b v="1"/>
    <s v="theater/plays"/>
    <n v="1.0008999999999999"/>
    <n v="93.98"/>
    <x v="1"/>
    <d v="2014-07-06T20:54:35"/>
    <d v="2014-08-08T13:54:00"/>
    <x v="6"/>
  </r>
  <r>
    <x v="0"/>
    <x v="0"/>
    <s v="USD"/>
    <n v="1465347424"/>
    <n v="1462755424"/>
    <b v="0"/>
    <n v="18"/>
    <b v="1"/>
    <s v="theater/plays"/>
    <n v="1.0619000000000001"/>
    <n v="61.94"/>
    <x v="1"/>
    <d v="2016-05-09T00:57:04"/>
    <d v="2016-06-08T00:57:04"/>
    <x v="6"/>
  </r>
  <r>
    <x v="0"/>
    <x v="5"/>
    <s v="CAD"/>
    <n v="1460341800"/>
    <n v="1456902893"/>
    <b v="0"/>
    <n v="32"/>
    <b v="1"/>
    <s v="theater/plays"/>
    <n v="1.256"/>
    <n v="78.5"/>
    <x v="1"/>
    <d v="2016-03-02T07:14:53"/>
    <d v="2016-04-11T02:30:00"/>
    <x v="6"/>
  </r>
  <r>
    <x v="0"/>
    <x v="1"/>
    <s v="GBP"/>
    <n v="1422712986"/>
    <n v="1418824986"/>
    <b v="0"/>
    <n v="16"/>
    <b v="1"/>
    <s v="theater/plays"/>
    <n v="1.08"/>
    <n v="33.75"/>
    <x v="1"/>
    <d v="2014-12-17T14:03:06"/>
    <d v="2015-01-31T14:03:06"/>
    <x v="6"/>
  </r>
  <r>
    <x v="0"/>
    <x v="0"/>
    <s v="USD"/>
    <n v="1466557557"/>
    <n v="1463965557"/>
    <b v="0"/>
    <n v="38"/>
    <b v="1"/>
    <s v="theater/plays"/>
    <n v="1.01"/>
    <n v="66.45"/>
    <x v="1"/>
    <d v="2016-05-23T01:05:57"/>
    <d v="2016-06-22T01:05:57"/>
    <x v="6"/>
  </r>
  <r>
    <x v="0"/>
    <x v="0"/>
    <s v="USD"/>
    <n v="1413431940"/>
    <n v="1412216665"/>
    <b v="0"/>
    <n v="15"/>
    <b v="1"/>
    <s v="theater/plays"/>
    <n v="1.0740000000000001"/>
    <n v="35.799999999999997"/>
    <x v="1"/>
    <d v="2014-10-02T02:24:25"/>
    <d v="2014-10-16T03:59:00"/>
    <x v="6"/>
  </r>
  <r>
    <x v="0"/>
    <x v="0"/>
    <s v="USD"/>
    <n v="1466567700"/>
    <n v="1464653696"/>
    <b v="0"/>
    <n v="23"/>
    <b v="1"/>
    <s v="theater/plays"/>
    <n v="1.0152000000000001"/>
    <n v="145.65"/>
    <x v="1"/>
    <d v="2016-05-31T00:14:56"/>
    <d v="2016-06-22T03:55:00"/>
    <x v="6"/>
  </r>
  <r>
    <x v="0"/>
    <x v="1"/>
    <s v="GBP"/>
    <n v="1474793208"/>
    <n v="1472201208"/>
    <b v="0"/>
    <n v="49"/>
    <b v="1"/>
    <s v="theater/plays"/>
    <n v="1.2589999999999999"/>
    <n v="25.69"/>
    <x v="1"/>
    <d v="2016-08-26T08:46:48"/>
    <d v="2016-09-25T08:46:48"/>
    <x v="6"/>
  </r>
  <r>
    <x v="0"/>
    <x v="17"/>
    <s v="EUR"/>
    <n v="1465135190"/>
    <n v="1463925590"/>
    <b v="0"/>
    <n v="10"/>
    <b v="1"/>
    <s v="theater/plays"/>
    <n v="1.0166999999999999"/>
    <n v="152.5"/>
    <x v="1"/>
    <d v="2016-05-22T13:59:50"/>
    <d v="2016-06-05T13:59:50"/>
    <x v="6"/>
  </r>
  <r>
    <x v="0"/>
    <x v="1"/>
    <s v="GBP"/>
    <n v="1428256277"/>
    <n v="1425235877"/>
    <b v="0"/>
    <n v="15"/>
    <b v="1"/>
    <s v="theater/plays"/>
    <n v="1.125"/>
    <n v="30"/>
    <x v="1"/>
    <d v="2015-03-01T18:51:17"/>
    <d v="2015-04-05T17:51:17"/>
    <x v="6"/>
  </r>
  <r>
    <x v="0"/>
    <x v="0"/>
    <s v="USD"/>
    <n v="1425830905"/>
    <n v="1423242505"/>
    <b v="0"/>
    <n v="57"/>
    <b v="1"/>
    <s v="theater/plays"/>
    <n v="1.0138"/>
    <n v="142.28"/>
    <x v="1"/>
    <d v="2015-02-06T17:08:25"/>
    <d v="2015-03-08T16:08:25"/>
    <x v="6"/>
  </r>
  <r>
    <x v="0"/>
    <x v="1"/>
    <s v="GBP"/>
    <n v="1462697966"/>
    <n v="1460105966"/>
    <b v="0"/>
    <n v="33"/>
    <b v="1"/>
    <s v="theater/plays"/>
    <n v="1.0125"/>
    <n v="24.55"/>
    <x v="1"/>
    <d v="2016-04-08T08:59:26"/>
    <d v="2016-05-08T08:59:26"/>
    <x v="6"/>
  </r>
  <r>
    <x v="0"/>
    <x v="0"/>
    <s v="USD"/>
    <n v="1404522000"/>
    <n v="1404308883"/>
    <b v="0"/>
    <n v="9"/>
    <b v="1"/>
    <s v="theater/plays"/>
    <n v="1.4639"/>
    <n v="292.77999999999997"/>
    <x v="1"/>
    <d v="2014-07-02T13:48:03"/>
    <d v="2014-07-05T01:00:00"/>
    <x v="6"/>
  </r>
  <r>
    <x v="0"/>
    <x v="1"/>
    <s v="GBP"/>
    <n v="1406502000"/>
    <n v="1405583108"/>
    <b v="0"/>
    <n v="26"/>
    <b v="1"/>
    <s v="theater/plays"/>
    <n v="1.1679999999999999"/>
    <n v="44.92"/>
    <x v="1"/>
    <d v="2014-07-17T07:45:08"/>
    <d v="2014-07-27T23:00:00"/>
    <x v="6"/>
  </r>
  <r>
    <x v="0"/>
    <x v="1"/>
    <s v="GBP"/>
    <n v="1427919468"/>
    <n v="1425331068"/>
    <b v="0"/>
    <n v="69"/>
    <b v="1"/>
    <s v="theater/plays"/>
    <n v="1.0627"/>
    <n v="23.1"/>
    <x v="1"/>
    <d v="2015-03-02T21:17:48"/>
    <d v="2015-04-01T20:17:48"/>
    <x v="6"/>
  </r>
  <r>
    <x v="0"/>
    <x v="0"/>
    <s v="USD"/>
    <n v="1444149886"/>
    <n v="1441125886"/>
    <b v="0"/>
    <n v="65"/>
    <b v="1"/>
    <s v="theater/plays"/>
    <n v="1.0451999999999999"/>
    <n v="80.400000000000006"/>
    <x v="1"/>
    <d v="2015-09-01T16:44:46"/>
    <d v="2015-10-06T16:44:46"/>
    <x v="6"/>
  </r>
  <r>
    <x v="0"/>
    <x v="0"/>
    <s v="USD"/>
    <n v="1405802330"/>
    <n v="1403210330"/>
    <b v="0"/>
    <n v="83"/>
    <b v="1"/>
    <s v="theater/plays"/>
    <n v="1"/>
    <n v="72.290000000000006"/>
    <x v="1"/>
    <d v="2014-06-19T20:38:50"/>
    <d v="2014-07-19T20:38:50"/>
    <x v="6"/>
  </r>
  <r>
    <x v="0"/>
    <x v="0"/>
    <s v="USD"/>
    <n v="1434384880"/>
    <n v="1432484080"/>
    <b v="0"/>
    <n v="111"/>
    <b v="1"/>
    <s v="theater/plays"/>
    <n v="1.0457000000000001"/>
    <n v="32.97"/>
    <x v="1"/>
    <d v="2015-05-24T16:14:40"/>
    <d v="2015-06-15T16:14:40"/>
    <x v="6"/>
  </r>
  <r>
    <x v="0"/>
    <x v="0"/>
    <s v="USD"/>
    <n v="1438259422"/>
    <n v="1435667422"/>
    <b v="0"/>
    <n v="46"/>
    <b v="1"/>
    <s v="theater/plays"/>
    <n v="1.3862000000000001"/>
    <n v="116.65"/>
    <x v="1"/>
    <d v="2015-06-30T12:30:22"/>
    <d v="2015-07-30T12:30:22"/>
    <x v="6"/>
  </r>
  <r>
    <x v="0"/>
    <x v="1"/>
    <s v="GBP"/>
    <n v="1407106800"/>
    <n v="1404749446"/>
    <b v="0"/>
    <n v="63"/>
    <b v="1"/>
    <s v="theater/plays"/>
    <n v="1.0032000000000001"/>
    <n v="79.62"/>
    <x v="1"/>
    <d v="2014-07-07T16:10:46"/>
    <d v="2014-08-03T23:00:00"/>
    <x v="6"/>
  </r>
  <r>
    <x v="0"/>
    <x v="1"/>
    <s v="GBP"/>
    <n v="1459845246"/>
    <n v="1457429646"/>
    <b v="0"/>
    <n v="9"/>
    <b v="1"/>
    <s v="theater/plays"/>
    <n v="1"/>
    <n v="27.78"/>
    <x v="1"/>
    <d v="2016-03-08T09:34:06"/>
    <d v="2016-04-05T08:34:06"/>
    <x v="6"/>
  </r>
  <r>
    <x v="0"/>
    <x v="1"/>
    <s v="GBP"/>
    <n v="1412974800"/>
    <n v="1411109167"/>
    <b v="0"/>
    <n v="34"/>
    <b v="1"/>
    <s v="theater/plays"/>
    <n v="1.1020000000000001"/>
    <n v="81.03"/>
    <x v="1"/>
    <d v="2014-09-19T06:46:07"/>
    <d v="2014-10-10T21:00:00"/>
    <x v="6"/>
  </r>
  <r>
    <x v="0"/>
    <x v="0"/>
    <s v="USD"/>
    <n v="1487944080"/>
    <n v="1486129680"/>
    <b v="0"/>
    <n v="112"/>
    <b v="1"/>
    <s v="theater/plays"/>
    <n v="1.0218"/>
    <n v="136.85"/>
    <x v="1"/>
    <d v="2017-02-03T13:48:00"/>
    <d v="2017-02-24T13:48:00"/>
    <x v="6"/>
  </r>
  <r>
    <x v="0"/>
    <x v="0"/>
    <s v="USD"/>
    <n v="1469721518"/>
    <n v="1467129518"/>
    <b v="0"/>
    <n v="47"/>
    <b v="1"/>
    <s v="theater/plays"/>
    <n v="1.0435000000000001"/>
    <n v="177.62"/>
    <x v="1"/>
    <d v="2016-06-28T15:58:38"/>
    <d v="2016-07-28T15:58:38"/>
    <x v="6"/>
  </r>
  <r>
    <x v="0"/>
    <x v="0"/>
    <s v="USD"/>
    <n v="1481066554"/>
    <n v="1478906554"/>
    <b v="0"/>
    <n v="38"/>
    <b v="1"/>
    <s v="theater/plays"/>
    <n v="1.3816999999999999"/>
    <n v="109.08"/>
    <x v="1"/>
    <d v="2016-11-11T23:22:34"/>
    <d v="2016-12-06T23:22:34"/>
    <x v="6"/>
  </r>
  <r>
    <x v="0"/>
    <x v="1"/>
    <s v="GBP"/>
    <n v="1465750800"/>
    <n v="1463771421"/>
    <b v="0"/>
    <n v="28"/>
    <b v="1"/>
    <s v="theater/plays"/>
    <n v="1"/>
    <n v="119.64"/>
    <x v="1"/>
    <d v="2016-05-20T19:10:21"/>
    <d v="2016-06-12T17:00:00"/>
    <x v="6"/>
  </r>
  <r>
    <x v="0"/>
    <x v="0"/>
    <s v="USD"/>
    <n v="1427864340"/>
    <n v="1425020810"/>
    <b v="0"/>
    <n v="78"/>
    <b v="1"/>
    <s v="theater/plays"/>
    <n v="1.0166999999999999"/>
    <n v="78.209999999999994"/>
    <x v="1"/>
    <d v="2015-02-27T07:06:50"/>
    <d v="2015-04-01T04:59:00"/>
    <x v="6"/>
  </r>
  <r>
    <x v="0"/>
    <x v="1"/>
    <s v="GBP"/>
    <n v="1460553480"/>
    <n v="1458770384"/>
    <b v="0"/>
    <n v="23"/>
    <b v="1"/>
    <s v="theater/plays"/>
    <n v="1.7142999999999999"/>
    <n v="52.17"/>
    <x v="1"/>
    <d v="2016-03-23T21:59:44"/>
    <d v="2016-04-13T13:18:00"/>
    <x v="6"/>
  </r>
  <r>
    <x v="0"/>
    <x v="0"/>
    <s v="USD"/>
    <n v="1409374093"/>
    <n v="1406782093"/>
    <b v="0"/>
    <n v="40"/>
    <b v="1"/>
    <s v="theater/plays"/>
    <n v="1.0144"/>
    <n v="114.13"/>
    <x v="1"/>
    <d v="2014-07-31T04:48:13"/>
    <d v="2014-08-30T04:48:13"/>
    <x v="6"/>
  </r>
  <r>
    <x v="0"/>
    <x v="0"/>
    <s v="USD"/>
    <n v="1429317420"/>
    <n v="1424226768"/>
    <b v="0"/>
    <n v="13"/>
    <b v="1"/>
    <s v="theater/plays"/>
    <n v="1.3"/>
    <n v="50"/>
    <x v="1"/>
    <d v="2015-02-18T02:32:48"/>
    <d v="2015-04-18T00:37:00"/>
    <x v="6"/>
  </r>
  <r>
    <x v="0"/>
    <x v="0"/>
    <s v="USD"/>
    <n v="1424910910"/>
    <n v="1424306110"/>
    <b v="0"/>
    <n v="18"/>
    <b v="1"/>
    <s v="theater/plays"/>
    <n v="1.1000000000000001"/>
    <n v="91.67"/>
    <x v="1"/>
    <d v="2015-02-19T00:35:10"/>
    <d v="2015-02-26T00:35:10"/>
    <x v="6"/>
  </r>
  <r>
    <x v="0"/>
    <x v="1"/>
    <s v="GBP"/>
    <n v="1462741200"/>
    <n v="1461503654"/>
    <b v="0"/>
    <n v="22"/>
    <b v="1"/>
    <s v="theater/plays"/>
    <n v="1.1944999999999999"/>
    <n v="108.59"/>
    <x v="1"/>
    <d v="2016-04-24T13:14:14"/>
    <d v="2016-05-08T21:00:00"/>
    <x v="6"/>
  </r>
  <r>
    <x v="0"/>
    <x v="0"/>
    <s v="USD"/>
    <n v="1461988740"/>
    <n v="1459949080"/>
    <b v="0"/>
    <n v="79"/>
    <b v="1"/>
    <s v="theater/plays"/>
    <n v="1.0028999999999999"/>
    <n v="69.819999999999993"/>
    <x v="1"/>
    <d v="2016-04-06T13:24:40"/>
    <d v="2016-04-30T03:59:00"/>
    <x v="6"/>
  </r>
  <r>
    <x v="0"/>
    <x v="0"/>
    <s v="USD"/>
    <n v="1465837200"/>
    <n v="1463971172"/>
    <b v="0"/>
    <n v="14"/>
    <b v="1"/>
    <s v="theater/plays"/>
    <n v="1.534"/>
    <n v="109.57"/>
    <x v="1"/>
    <d v="2016-05-23T02:39:32"/>
    <d v="2016-06-13T17:00:00"/>
    <x v="6"/>
  </r>
  <r>
    <x v="0"/>
    <x v="19"/>
    <s v="EUR"/>
    <n v="1448838000"/>
    <n v="1445791811"/>
    <b v="0"/>
    <n v="51"/>
    <b v="1"/>
    <s v="theater/plays"/>
    <n v="1.0443"/>
    <n v="71.67"/>
    <x v="1"/>
    <d v="2015-10-25T16:50:11"/>
    <d v="2015-11-29T23:00:00"/>
    <x v="6"/>
  </r>
  <r>
    <x v="0"/>
    <x v="1"/>
    <s v="GBP"/>
    <n v="1406113200"/>
    <n v="1402910965"/>
    <b v="0"/>
    <n v="54"/>
    <b v="1"/>
    <s v="theater/plays"/>
    <n v="1.0109999999999999"/>
    <n v="93.61"/>
    <x v="1"/>
    <d v="2014-06-16T09:29:25"/>
    <d v="2014-07-23T11:00:00"/>
    <x v="6"/>
  </r>
  <r>
    <x v="0"/>
    <x v="1"/>
    <s v="GBP"/>
    <n v="1467414000"/>
    <n v="1462492178"/>
    <b v="0"/>
    <n v="70"/>
    <b v="1"/>
    <s v="theater/plays"/>
    <n v="1.0751999999999999"/>
    <n v="76.8"/>
    <x v="1"/>
    <d v="2016-05-05T23:49:38"/>
    <d v="2016-07-01T23:00:00"/>
    <x v="6"/>
  </r>
  <r>
    <x v="0"/>
    <x v="1"/>
    <s v="GBP"/>
    <n v="1462230000"/>
    <n v="1461061350"/>
    <b v="0"/>
    <n v="44"/>
    <b v="1"/>
    <s v="theater/plays"/>
    <n v="3.15"/>
    <n v="35.799999999999997"/>
    <x v="1"/>
    <d v="2016-04-19T10:22:30"/>
    <d v="2016-05-02T23:00:00"/>
    <x v="6"/>
  </r>
  <r>
    <x v="0"/>
    <x v="0"/>
    <s v="USD"/>
    <n v="1446091260"/>
    <n v="1443029206"/>
    <b v="0"/>
    <n v="55"/>
    <b v="1"/>
    <s v="theater/plays"/>
    <n v="1.0193000000000001"/>
    <n v="55.6"/>
    <x v="1"/>
    <d v="2015-09-23T17:26:46"/>
    <d v="2015-10-29T04:01:00"/>
    <x v="6"/>
  </r>
  <r>
    <x v="0"/>
    <x v="1"/>
    <s v="GBP"/>
    <n v="1462879020"/>
    <n v="1461941527"/>
    <b v="0"/>
    <n v="15"/>
    <b v="1"/>
    <s v="theater/plays"/>
    <n v="1.2628999999999999"/>
    <n v="147.33000000000001"/>
    <x v="1"/>
    <d v="2016-04-29T14:52:07"/>
    <d v="2016-05-10T11:17:00"/>
    <x v="6"/>
  </r>
  <r>
    <x v="0"/>
    <x v="1"/>
    <s v="GBP"/>
    <n v="1468611272"/>
    <n v="1466019272"/>
    <b v="0"/>
    <n v="27"/>
    <b v="1"/>
    <s v="theater/plays"/>
    <n v="1.014"/>
    <n v="56.33"/>
    <x v="1"/>
    <d v="2016-06-15T19:34:32"/>
    <d v="2016-07-15T19:34:32"/>
    <x v="6"/>
  </r>
  <r>
    <x v="0"/>
    <x v="1"/>
    <s v="GBP"/>
    <n v="1406887310"/>
    <n v="1404295310"/>
    <b v="0"/>
    <n v="21"/>
    <b v="1"/>
    <s v="theater/plays"/>
    <n v="1.01"/>
    <n v="96.19"/>
    <x v="1"/>
    <d v="2014-07-02T10:01:50"/>
    <d v="2014-08-01T10:01:50"/>
    <x v="6"/>
  </r>
  <r>
    <x v="0"/>
    <x v="0"/>
    <s v="USD"/>
    <n v="1416385679"/>
    <n v="1413790079"/>
    <b v="0"/>
    <n v="162"/>
    <b v="1"/>
    <s v="theater/plays"/>
    <n v="1.0299"/>
    <n v="63.57"/>
    <x v="1"/>
    <d v="2014-10-20T07:27:59"/>
    <d v="2014-11-19T08:27:59"/>
    <x v="6"/>
  </r>
  <r>
    <x v="0"/>
    <x v="0"/>
    <s v="USD"/>
    <n v="1487985734"/>
    <n v="1484097734"/>
    <b v="0"/>
    <n v="23"/>
    <b v="1"/>
    <s v="theater/plays"/>
    <n v="1.0625"/>
    <n v="184.78"/>
    <x v="1"/>
    <d v="2017-01-11T01:22:14"/>
    <d v="2017-02-25T01:22:14"/>
    <x v="6"/>
  </r>
  <r>
    <x v="0"/>
    <x v="20"/>
    <s v="SGD"/>
    <n v="1481731140"/>
    <n v="1479866343"/>
    <b v="0"/>
    <n v="72"/>
    <b v="1"/>
    <s v="theater/plays"/>
    <n v="1.0138"/>
    <n v="126.72"/>
    <x v="1"/>
    <d v="2016-11-23T01:59:03"/>
    <d v="2016-12-14T15:59:00"/>
    <x v="6"/>
  </r>
  <r>
    <x v="0"/>
    <x v="0"/>
    <s v="USD"/>
    <n v="1409587140"/>
    <n v="1408062990"/>
    <b v="0"/>
    <n v="68"/>
    <b v="1"/>
    <s v="theater/plays"/>
    <n v="1.1346000000000001"/>
    <n v="83.43"/>
    <x v="1"/>
    <d v="2014-08-15T00:36:30"/>
    <d v="2014-09-01T15:59:00"/>
    <x v="6"/>
  </r>
  <r>
    <x v="0"/>
    <x v="0"/>
    <s v="USD"/>
    <n v="1425704100"/>
    <n v="1424484717"/>
    <b v="0"/>
    <n v="20"/>
    <b v="1"/>
    <s v="theater/plays"/>
    <n v="2.1800000000000002"/>
    <n v="54.5"/>
    <x v="1"/>
    <d v="2015-02-21T02:11:57"/>
    <d v="2015-03-07T04:55:00"/>
    <x v="6"/>
  </r>
  <r>
    <x v="0"/>
    <x v="0"/>
    <s v="USD"/>
    <n v="1408464000"/>
    <n v="1406831445"/>
    <b v="0"/>
    <n v="26"/>
    <b v="1"/>
    <s v="theater/plays"/>
    <n v="1.0142"/>
    <n v="302.31"/>
    <x v="1"/>
    <d v="2014-07-31T18:30:45"/>
    <d v="2014-08-19T16:00:00"/>
    <x v="6"/>
  </r>
  <r>
    <x v="0"/>
    <x v="1"/>
    <s v="GBP"/>
    <n v="1458075600"/>
    <n v="1456183649"/>
    <b v="0"/>
    <n v="72"/>
    <b v="1"/>
    <s v="theater/plays"/>
    <n v="1.0592999999999999"/>
    <n v="44.14"/>
    <x v="1"/>
    <d v="2016-02-22T23:27:29"/>
    <d v="2016-03-15T21:00:00"/>
    <x v="6"/>
  </r>
  <r>
    <x v="0"/>
    <x v="0"/>
    <s v="USD"/>
    <n v="1449973592"/>
    <n v="1447381592"/>
    <b v="0"/>
    <n v="3"/>
    <b v="1"/>
    <s v="theater/plays"/>
    <n v="1.04"/>
    <n v="866.67"/>
    <x v="1"/>
    <d v="2015-11-13T02:26:32"/>
    <d v="2015-12-13T02:26:32"/>
    <x v="6"/>
  </r>
  <r>
    <x v="0"/>
    <x v="0"/>
    <s v="USD"/>
    <n v="1431481037"/>
    <n v="1428889037"/>
    <b v="0"/>
    <n v="18"/>
    <b v="1"/>
    <s v="theater/plays"/>
    <n v="2.21"/>
    <n v="61.39"/>
    <x v="1"/>
    <d v="2015-04-13T01:37:17"/>
    <d v="2015-05-13T01:37:17"/>
    <x v="6"/>
  </r>
  <r>
    <x v="0"/>
    <x v="1"/>
    <s v="GBP"/>
    <n v="1438467894"/>
    <n v="1436307894"/>
    <b v="0"/>
    <n v="30"/>
    <b v="1"/>
    <s v="theater/plays"/>
    <n v="1.1867000000000001"/>
    <n v="29.67"/>
    <x v="1"/>
    <d v="2015-07-07T22:24:54"/>
    <d v="2015-08-01T22:24:54"/>
    <x v="6"/>
  </r>
  <r>
    <x v="0"/>
    <x v="0"/>
    <s v="USD"/>
    <n v="1420088400"/>
    <n v="1416977259"/>
    <b v="0"/>
    <n v="23"/>
    <b v="1"/>
    <s v="theater/plays"/>
    <n v="1.046"/>
    <n v="45.48"/>
    <x v="1"/>
    <d v="2014-11-26T04:47:39"/>
    <d v="2015-01-01T05:00:00"/>
    <x v="6"/>
  </r>
  <r>
    <x v="0"/>
    <x v="17"/>
    <s v="EUR"/>
    <n v="1484441980"/>
    <n v="1479257980"/>
    <b v="0"/>
    <n v="54"/>
    <b v="1"/>
    <s v="theater/plays"/>
    <n v="1.0389999999999999"/>
    <n v="96.2"/>
    <x v="1"/>
    <d v="2016-11-16T00:59:40"/>
    <d v="2017-01-15T00:59:40"/>
    <x v="6"/>
  </r>
  <r>
    <x v="0"/>
    <x v="0"/>
    <s v="USD"/>
    <n v="1481961600"/>
    <n v="1479283285"/>
    <b v="0"/>
    <n v="26"/>
    <b v="1"/>
    <s v="theater/plays"/>
    <n v="1.1773"/>
    <n v="67.92"/>
    <x v="1"/>
    <d v="2016-11-16T08:01:25"/>
    <d v="2016-12-17T08:00:00"/>
    <x v="6"/>
  </r>
  <r>
    <x v="0"/>
    <x v="0"/>
    <s v="USD"/>
    <n v="1449089965"/>
    <n v="1446670765"/>
    <b v="0"/>
    <n v="9"/>
    <b v="1"/>
    <s v="theater/plays"/>
    <n v="1.385"/>
    <n v="30.78"/>
    <x v="1"/>
    <d v="2015-11-04T20:59:25"/>
    <d v="2015-12-02T20:59:25"/>
    <x v="6"/>
  </r>
  <r>
    <x v="0"/>
    <x v="0"/>
    <s v="USD"/>
    <n v="1408942740"/>
    <n v="1407157756"/>
    <b v="0"/>
    <n v="27"/>
    <b v="1"/>
    <s v="theater/plays"/>
    <n v="1.0349999999999999"/>
    <n v="38.33"/>
    <x v="1"/>
    <d v="2014-08-04T13:09:16"/>
    <d v="2014-08-25T04:59:00"/>
    <x v="6"/>
  </r>
  <r>
    <x v="0"/>
    <x v="1"/>
    <s v="GBP"/>
    <n v="1437235200"/>
    <n v="1435177840"/>
    <b v="0"/>
    <n v="30"/>
    <b v="1"/>
    <s v="theater/plays"/>
    <n v="1.0024999999999999"/>
    <n v="66.83"/>
    <x v="1"/>
    <d v="2015-06-24T20:30:40"/>
    <d v="2015-07-18T16:00:00"/>
    <x v="6"/>
  </r>
  <r>
    <x v="0"/>
    <x v="5"/>
    <s v="CAD"/>
    <n v="1446053616"/>
    <n v="1443461616"/>
    <b v="0"/>
    <n v="52"/>
    <b v="1"/>
    <s v="theater/plays"/>
    <n v="1.0657000000000001"/>
    <n v="71.73"/>
    <x v="1"/>
    <d v="2015-09-28T17:33:36"/>
    <d v="2015-10-28T17:33:36"/>
    <x v="6"/>
  </r>
  <r>
    <x v="0"/>
    <x v="1"/>
    <s v="GBP"/>
    <n v="1400423973"/>
    <n v="1399387173"/>
    <b v="0"/>
    <n v="17"/>
    <b v="1"/>
    <s v="theater/plays"/>
    <n v="1"/>
    <n v="176.47"/>
    <x v="1"/>
    <d v="2014-05-06T14:39:33"/>
    <d v="2014-05-18T14:39:33"/>
    <x v="6"/>
  </r>
  <r>
    <x v="0"/>
    <x v="0"/>
    <s v="USD"/>
    <n v="1429976994"/>
    <n v="1424796594"/>
    <b v="0"/>
    <n v="19"/>
    <b v="1"/>
    <s v="theater/plays"/>
    <n v="1.0001"/>
    <n v="421.11"/>
    <x v="1"/>
    <d v="2015-02-24T16:49:54"/>
    <d v="2015-04-25T15:49:54"/>
    <x v="6"/>
  </r>
  <r>
    <x v="0"/>
    <x v="1"/>
    <s v="GBP"/>
    <n v="1426870560"/>
    <n v="1424280899"/>
    <b v="0"/>
    <n v="77"/>
    <b v="1"/>
    <s v="theater/plays"/>
    <n v="1.0105"/>
    <n v="104.99"/>
    <x v="1"/>
    <d v="2015-02-18T17:34:59"/>
    <d v="2015-03-20T16:56:00"/>
    <x v="6"/>
  </r>
  <r>
    <x v="0"/>
    <x v="1"/>
    <s v="GBP"/>
    <n v="1409490480"/>
    <n v="1407400306"/>
    <b v="0"/>
    <n v="21"/>
    <b v="1"/>
    <s v="theater/plays"/>
    <n v="1.0764"/>
    <n v="28.19"/>
    <x v="1"/>
    <d v="2014-08-07T08:31:46"/>
    <d v="2014-08-31T13:08:00"/>
    <x v="6"/>
  </r>
  <r>
    <x v="0"/>
    <x v="1"/>
    <s v="GBP"/>
    <n v="1440630000"/>
    <n v="1439122800"/>
    <b v="0"/>
    <n v="38"/>
    <b v="1"/>
    <s v="theater/plays"/>
    <n v="1.0365"/>
    <n v="54.55"/>
    <x v="1"/>
    <d v="2015-08-09T12:20:00"/>
    <d v="2015-08-26T23:00:00"/>
    <x v="6"/>
  </r>
  <r>
    <x v="0"/>
    <x v="0"/>
    <s v="USD"/>
    <n v="1417305178"/>
    <n v="1414277578"/>
    <b v="0"/>
    <n v="28"/>
    <b v="1"/>
    <s v="theater/plays"/>
    <n v="1.0443"/>
    <n v="111.89"/>
    <x v="1"/>
    <d v="2014-10-25T22:52:58"/>
    <d v="2014-11-29T23:52:58"/>
    <x v="6"/>
  </r>
  <r>
    <x v="0"/>
    <x v="0"/>
    <s v="USD"/>
    <n v="1426044383"/>
    <n v="1423455983"/>
    <b v="0"/>
    <n v="48"/>
    <b v="1"/>
    <s v="theater/plays"/>
    <n v="1.0225"/>
    <n v="85.21"/>
    <x v="1"/>
    <d v="2015-02-09T04:26:23"/>
    <d v="2015-03-11T03:26:23"/>
    <x v="6"/>
  </r>
  <r>
    <x v="0"/>
    <x v="1"/>
    <s v="GBP"/>
    <n v="1470092340"/>
    <n v="1467973256"/>
    <b v="0"/>
    <n v="46"/>
    <b v="1"/>
    <s v="theater/plays"/>
    <n v="1.0074000000000001"/>
    <n v="76.650000000000006"/>
    <x v="1"/>
    <d v="2016-07-08T10:20:56"/>
    <d v="2016-08-01T22:59:00"/>
    <x v="6"/>
  </r>
  <r>
    <x v="0"/>
    <x v="0"/>
    <s v="USD"/>
    <n v="1466707620"/>
    <n v="1464979620"/>
    <b v="0"/>
    <n v="30"/>
    <b v="1"/>
    <s v="theater/plays"/>
    <n v="1.1171"/>
    <n v="65.17"/>
    <x v="1"/>
    <d v="2016-06-03T18:47:00"/>
    <d v="2016-06-23T18:47:00"/>
    <x v="6"/>
  </r>
  <r>
    <x v="0"/>
    <x v="0"/>
    <s v="USD"/>
    <n v="1448074800"/>
    <n v="1444874768"/>
    <b v="0"/>
    <n v="64"/>
    <b v="1"/>
    <s v="theater/plays"/>
    <n v="1.0001"/>
    <n v="93.76"/>
    <x v="1"/>
    <d v="2015-10-15T02:06:08"/>
    <d v="2015-11-21T03:00:00"/>
    <x v="6"/>
  </r>
  <r>
    <x v="0"/>
    <x v="0"/>
    <s v="USD"/>
    <n v="1418244552"/>
    <n v="1415652552"/>
    <b v="0"/>
    <n v="15"/>
    <b v="1"/>
    <s v="theater/plays"/>
    <n v="1"/>
    <n v="133.33000000000001"/>
    <x v="1"/>
    <d v="2014-11-10T20:49:12"/>
    <d v="2014-12-10T20:49:12"/>
    <x v="6"/>
  </r>
  <r>
    <x v="0"/>
    <x v="0"/>
    <s v="USD"/>
    <n v="1417620506"/>
    <n v="1415028506"/>
    <b v="0"/>
    <n v="41"/>
    <b v="1"/>
    <s v="theater/plays"/>
    <n v="1.05"/>
    <n v="51.22"/>
    <x v="1"/>
    <d v="2014-11-03T15:28:26"/>
    <d v="2014-12-03T15:28:26"/>
    <x v="6"/>
  </r>
  <r>
    <x v="0"/>
    <x v="0"/>
    <s v="USD"/>
    <n v="1418581088"/>
    <n v="1415125088"/>
    <b v="0"/>
    <n v="35"/>
    <b v="1"/>
    <s v="theater/plays"/>
    <n v="1.1687000000000001"/>
    <n v="100.17"/>
    <x v="1"/>
    <d v="2014-11-04T18:18:08"/>
    <d v="2014-12-14T18:18:08"/>
    <x v="6"/>
  </r>
  <r>
    <x v="0"/>
    <x v="1"/>
    <s v="GBP"/>
    <n v="1434625441"/>
    <n v="1432033441"/>
    <b v="0"/>
    <n v="45"/>
    <b v="1"/>
    <s v="theater/plays"/>
    <n v="1.038"/>
    <n v="34.6"/>
    <x v="1"/>
    <d v="2015-05-19T11:04:01"/>
    <d v="2015-06-18T11:04:01"/>
    <x v="6"/>
  </r>
  <r>
    <x v="0"/>
    <x v="0"/>
    <s v="USD"/>
    <n v="1464960682"/>
    <n v="1462368682"/>
    <b v="0"/>
    <n v="62"/>
    <b v="1"/>
    <s v="theater/plays"/>
    <n v="1.145"/>
    <n v="184.68"/>
    <x v="1"/>
    <d v="2016-05-04T13:31:22"/>
    <d v="2016-06-03T13:31:22"/>
    <x v="6"/>
  </r>
  <r>
    <x v="0"/>
    <x v="0"/>
    <s v="USD"/>
    <n v="1405017345"/>
    <n v="1403721345"/>
    <b v="0"/>
    <n v="22"/>
    <b v="1"/>
    <s v="theater/plays"/>
    <n v="1.024"/>
    <n v="69.819999999999993"/>
    <x v="1"/>
    <d v="2014-06-25T18:35:45"/>
    <d v="2014-07-10T18:35:45"/>
    <x v="6"/>
  </r>
  <r>
    <x v="0"/>
    <x v="0"/>
    <s v="USD"/>
    <n v="1407536880"/>
    <n v="1404997548"/>
    <b v="0"/>
    <n v="18"/>
    <b v="1"/>
    <s v="theater/plays"/>
    <n v="2.23"/>
    <n v="61.94"/>
    <x v="1"/>
    <d v="2014-07-10T13:05:48"/>
    <d v="2014-08-08T22:28:00"/>
    <x v="6"/>
  </r>
  <r>
    <x v="0"/>
    <x v="1"/>
    <s v="GBP"/>
    <n v="1462565855"/>
    <n v="1458245855"/>
    <b v="0"/>
    <n v="12"/>
    <b v="1"/>
    <s v="theater/plays"/>
    <n v="1"/>
    <n v="41.67"/>
    <x v="1"/>
    <d v="2016-03-17T20:17:35"/>
    <d v="2016-05-06T20:17:35"/>
    <x v="6"/>
  </r>
  <r>
    <x v="0"/>
    <x v="0"/>
    <s v="USD"/>
    <n v="1415234760"/>
    <n v="1413065230"/>
    <b v="0"/>
    <n v="44"/>
    <b v="1"/>
    <s v="theater/plays"/>
    <n v="1.0580000000000001"/>
    <n v="36.07"/>
    <x v="1"/>
    <d v="2014-10-11T22:07:10"/>
    <d v="2014-11-06T00:46:00"/>
    <x v="6"/>
  </r>
  <r>
    <x v="0"/>
    <x v="1"/>
    <s v="GBP"/>
    <n v="1406470645"/>
    <n v="1403878645"/>
    <b v="0"/>
    <n v="27"/>
    <b v="1"/>
    <s v="theater/plays"/>
    <n v="1.4236"/>
    <n v="29"/>
    <x v="1"/>
    <d v="2014-06-27T14:17:25"/>
    <d v="2014-07-27T14:17:25"/>
    <x v="6"/>
  </r>
  <r>
    <x v="0"/>
    <x v="1"/>
    <s v="GBP"/>
    <n v="1433009400"/>
    <n v="1431795944"/>
    <b v="0"/>
    <n v="38"/>
    <b v="1"/>
    <s v="theater/plays"/>
    <n v="1.84"/>
    <n v="24.21"/>
    <x v="1"/>
    <d v="2015-05-16T17:05:44"/>
    <d v="2015-05-30T18:10:00"/>
    <x v="6"/>
  </r>
  <r>
    <x v="0"/>
    <x v="0"/>
    <s v="USD"/>
    <n v="1401595140"/>
    <n v="1399286589"/>
    <b v="0"/>
    <n v="28"/>
    <b v="1"/>
    <s v="theater/plays"/>
    <n v="1.0432999999999999"/>
    <n v="55.89"/>
    <x v="1"/>
    <d v="2014-05-05T10:43:09"/>
    <d v="2014-06-01T03:59:00"/>
    <x v="6"/>
  </r>
  <r>
    <x v="0"/>
    <x v="1"/>
    <s v="GBP"/>
    <n v="1455832800"/>
    <n v="1452338929"/>
    <b v="0"/>
    <n v="24"/>
    <b v="1"/>
    <s v="theater/plays"/>
    <n v="1.1200000000000001"/>
    <n v="11.67"/>
    <x v="1"/>
    <d v="2016-01-09T11:28:49"/>
    <d v="2016-02-18T22:00:00"/>
    <x v="6"/>
  </r>
  <r>
    <x v="0"/>
    <x v="0"/>
    <s v="USD"/>
    <n v="1416589200"/>
    <n v="1414605776"/>
    <b v="0"/>
    <n v="65"/>
    <b v="1"/>
    <s v="theater/plays"/>
    <n v="1.1108"/>
    <n v="68.349999999999994"/>
    <x v="1"/>
    <d v="2014-10-29T18:02:56"/>
    <d v="2014-11-21T17:00:00"/>
    <x v="6"/>
  </r>
  <r>
    <x v="0"/>
    <x v="1"/>
    <s v="GBP"/>
    <n v="1424556325"/>
    <n v="1421964325"/>
    <b v="0"/>
    <n v="46"/>
    <b v="1"/>
    <s v="theater/plays"/>
    <n v="1.0375000000000001"/>
    <n v="27.07"/>
    <x v="1"/>
    <d v="2015-01-22T22:05:25"/>
    <d v="2015-02-21T22:05:25"/>
    <x v="6"/>
  </r>
  <r>
    <x v="0"/>
    <x v="0"/>
    <s v="USD"/>
    <n v="1409266414"/>
    <n v="1405378414"/>
    <b v="0"/>
    <n v="85"/>
    <b v="1"/>
    <s v="theater/plays"/>
    <n v="1.0041"/>
    <n v="118.13"/>
    <x v="1"/>
    <d v="2014-07-14T22:53:34"/>
    <d v="2014-08-28T22:53:34"/>
    <x v="6"/>
  </r>
  <r>
    <x v="0"/>
    <x v="1"/>
    <s v="GBP"/>
    <n v="1438968146"/>
    <n v="1436376146"/>
    <b v="0"/>
    <n v="66"/>
    <b v="1"/>
    <s v="theater/plays"/>
    <n v="1.0185999999999999"/>
    <n v="44.76"/>
    <x v="1"/>
    <d v="2015-07-08T17:22:26"/>
    <d v="2015-08-07T17:22:26"/>
    <x v="6"/>
  </r>
  <r>
    <x v="0"/>
    <x v="0"/>
    <s v="USD"/>
    <n v="1447295460"/>
    <n v="1444747843"/>
    <b v="0"/>
    <n v="165"/>
    <b v="1"/>
    <s v="theater/plays"/>
    <n v="1.0976999999999999"/>
    <n v="99.79"/>
    <x v="1"/>
    <d v="2015-10-13T14:50:43"/>
    <d v="2015-11-12T02:31:00"/>
    <x v="6"/>
  </r>
  <r>
    <x v="0"/>
    <x v="1"/>
    <s v="GBP"/>
    <n v="1435230324"/>
    <n v="1432638324"/>
    <b v="0"/>
    <n v="17"/>
    <b v="1"/>
    <s v="theater/plays"/>
    <n v="1"/>
    <n v="117.65"/>
    <x v="1"/>
    <d v="2015-05-26T11:05:24"/>
    <d v="2015-06-25T11:05:24"/>
    <x v="6"/>
  </r>
  <r>
    <x v="0"/>
    <x v="0"/>
    <s v="USD"/>
    <n v="1434542702"/>
    <n v="1432814702"/>
    <b v="0"/>
    <n v="3"/>
    <b v="1"/>
    <s v="theater/plays"/>
    <n v="1.22"/>
    <n v="203.33"/>
    <x v="1"/>
    <d v="2015-05-28T12:05:02"/>
    <d v="2015-06-17T12:05:02"/>
    <x v="6"/>
  </r>
  <r>
    <x v="0"/>
    <x v="1"/>
    <s v="GBP"/>
    <n v="1456876740"/>
    <n v="1455063886"/>
    <b v="0"/>
    <n v="17"/>
    <b v="1"/>
    <s v="theater/plays"/>
    <n v="1.3756999999999999"/>
    <n v="28.32"/>
    <x v="1"/>
    <d v="2016-02-10T00:24:46"/>
    <d v="2016-03-01T23:59:00"/>
    <x v="6"/>
  </r>
  <r>
    <x v="0"/>
    <x v="0"/>
    <s v="USD"/>
    <n v="1405511376"/>
    <n v="1401623376"/>
    <b v="0"/>
    <n v="91"/>
    <b v="1"/>
    <s v="theater/plays"/>
    <n v="1.0031000000000001"/>
    <n v="110.23"/>
    <x v="1"/>
    <d v="2014-06-01T11:49:36"/>
    <d v="2014-07-16T11:49:36"/>
    <x v="6"/>
  </r>
  <r>
    <x v="0"/>
    <x v="1"/>
    <s v="GBP"/>
    <n v="1404641289"/>
    <n v="1402049289"/>
    <b v="0"/>
    <n v="67"/>
    <b v="1"/>
    <s v="theater/plays"/>
    <n v="1.071"/>
    <n v="31.97"/>
    <x v="1"/>
    <d v="2014-06-06T10:08:09"/>
    <d v="2014-07-06T10:08:09"/>
    <x v="6"/>
  </r>
  <r>
    <x v="0"/>
    <x v="0"/>
    <s v="USD"/>
    <n v="1405727304"/>
    <n v="1403135304"/>
    <b v="0"/>
    <n v="18"/>
    <b v="1"/>
    <s v="theater/plays"/>
    <n v="2.11"/>
    <n v="58.61"/>
    <x v="1"/>
    <d v="2014-06-18T23:48:24"/>
    <d v="2014-07-18T23:48:24"/>
    <x v="6"/>
  </r>
  <r>
    <x v="0"/>
    <x v="1"/>
    <s v="GBP"/>
    <n v="1469998680"/>
    <n v="1466710358"/>
    <b v="0"/>
    <n v="21"/>
    <b v="1"/>
    <s v="theater/plays"/>
    <n v="1.236"/>
    <n v="29.43"/>
    <x v="1"/>
    <d v="2016-06-23T19:32:38"/>
    <d v="2016-07-31T20:58:00"/>
    <x v="6"/>
  </r>
  <r>
    <x v="0"/>
    <x v="0"/>
    <s v="USD"/>
    <n v="1465196400"/>
    <n v="1462841990"/>
    <b v="0"/>
    <n v="40"/>
    <b v="1"/>
    <s v="theater/plays"/>
    <n v="1.085"/>
    <n v="81.38"/>
    <x v="1"/>
    <d v="2016-05-10T00:59:50"/>
    <d v="2016-06-06T07:00:00"/>
    <x v="6"/>
  </r>
  <r>
    <x v="0"/>
    <x v="0"/>
    <s v="USD"/>
    <n v="1444264372"/>
    <n v="1442536372"/>
    <b v="0"/>
    <n v="78"/>
    <b v="1"/>
    <s v="theater/plays"/>
    <n v="1.0357000000000001"/>
    <n v="199.17"/>
    <x v="1"/>
    <d v="2015-09-18T00:32:52"/>
    <d v="2015-10-08T00:32:52"/>
    <x v="6"/>
  </r>
  <r>
    <x v="0"/>
    <x v="1"/>
    <s v="GBP"/>
    <n v="1411858862"/>
    <n v="1409266862"/>
    <b v="0"/>
    <n v="26"/>
    <b v="1"/>
    <s v="theater/plays"/>
    <n v="1"/>
    <n v="115.38"/>
    <x v="1"/>
    <d v="2014-08-28T23:01:02"/>
    <d v="2014-09-27T23:01:02"/>
    <x v="6"/>
  </r>
  <r>
    <x v="0"/>
    <x v="0"/>
    <s v="USD"/>
    <n v="1425099540"/>
    <n v="1424280938"/>
    <b v="0"/>
    <n v="14"/>
    <b v="1"/>
    <s v="theater/plays"/>
    <n v="1.3"/>
    <n v="46.43"/>
    <x v="1"/>
    <d v="2015-02-18T17:35:38"/>
    <d v="2015-02-28T04:59:00"/>
    <x v="6"/>
  </r>
  <r>
    <x v="0"/>
    <x v="0"/>
    <s v="USD"/>
    <n v="1480579140"/>
    <n v="1478030325"/>
    <b v="0"/>
    <n v="44"/>
    <b v="1"/>
    <s v="theater/plays"/>
    <n v="1.0349999999999999"/>
    <n v="70.569999999999993"/>
    <x v="1"/>
    <d v="2016-11-01T19:58:45"/>
    <d v="2016-12-01T07:59:00"/>
    <x v="6"/>
  </r>
  <r>
    <x v="0"/>
    <x v="0"/>
    <s v="USD"/>
    <n v="1460935800"/>
    <n v="1459999656"/>
    <b v="0"/>
    <n v="9"/>
    <b v="1"/>
    <s v="theater/plays"/>
    <n v="1"/>
    <n v="22.22"/>
    <x v="1"/>
    <d v="2016-04-07T03:27:36"/>
    <d v="2016-04-17T23:30:00"/>
    <x v="6"/>
  </r>
  <r>
    <x v="0"/>
    <x v="1"/>
    <s v="GBP"/>
    <n v="1429813800"/>
    <n v="1427363645"/>
    <b v="0"/>
    <n v="30"/>
    <b v="1"/>
    <s v="theater/plays"/>
    <n v="1.196"/>
    <n v="159.47"/>
    <x v="1"/>
    <d v="2015-03-26T09:54:05"/>
    <d v="2015-04-23T18:30:00"/>
    <x v="6"/>
  </r>
  <r>
    <x v="0"/>
    <x v="0"/>
    <s v="USD"/>
    <n v="1414284180"/>
    <n v="1410558948"/>
    <b v="0"/>
    <n v="45"/>
    <b v="1"/>
    <s v="theater/plays"/>
    <n v="1"/>
    <n v="37.78"/>
    <x v="1"/>
    <d v="2014-09-12T21:55:48"/>
    <d v="2014-10-26T00:43:00"/>
    <x v="6"/>
  </r>
  <r>
    <x v="0"/>
    <x v="0"/>
    <s v="USD"/>
    <n v="1400875307"/>
    <n v="1398283307"/>
    <b v="0"/>
    <n v="56"/>
    <b v="1"/>
    <s v="theater/plays"/>
    <n v="1.0087999999999999"/>
    <n v="72.05"/>
    <x v="1"/>
    <d v="2014-04-23T20:01:47"/>
    <d v="2014-05-23T20:01:47"/>
    <x v="6"/>
  </r>
  <r>
    <x v="0"/>
    <x v="17"/>
    <s v="EUR"/>
    <n v="1459978200"/>
    <n v="1458416585"/>
    <b v="0"/>
    <n v="46"/>
    <b v="1"/>
    <s v="theater/plays"/>
    <n v="1.0654999999999999"/>
    <n v="63.7"/>
    <x v="1"/>
    <d v="2016-03-19T19:43:05"/>
    <d v="2016-04-06T21:30:00"/>
    <x v="6"/>
  </r>
  <r>
    <x v="0"/>
    <x v="1"/>
    <s v="GBP"/>
    <n v="1455408000"/>
    <n v="1454638202"/>
    <b v="0"/>
    <n v="34"/>
    <b v="1"/>
    <s v="theater/plays"/>
    <n v="1.38"/>
    <n v="28.41"/>
    <x v="1"/>
    <d v="2016-02-05T02:10:02"/>
    <d v="2016-02-14T00:00:00"/>
    <x v="6"/>
  </r>
  <r>
    <x v="0"/>
    <x v="0"/>
    <s v="USD"/>
    <n v="1425495563"/>
    <n v="1422903563"/>
    <b v="0"/>
    <n v="98"/>
    <b v="1"/>
    <s v="theater/plays"/>
    <n v="1.0115000000000001"/>
    <n v="103.21"/>
    <x v="1"/>
    <d v="2015-02-02T18:59:23"/>
    <d v="2015-03-04T18:59:23"/>
    <x v="6"/>
  </r>
  <r>
    <x v="0"/>
    <x v="1"/>
    <s v="GBP"/>
    <n v="1450051200"/>
    <n v="1447594176"/>
    <b v="0"/>
    <n v="46"/>
    <b v="1"/>
    <s v="theater/plays"/>
    <n v="1.091"/>
    <n v="71.150000000000006"/>
    <x v="1"/>
    <d v="2015-11-15T13:29:36"/>
    <d v="2015-12-14T00:00:00"/>
    <x v="6"/>
  </r>
  <r>
    <x v="0"/>
    <x v="0"/>
    <s v="USD"/>
    <n v="1429912341"/>
    <n v="1427320341"/>
    <b v="0"/>
    <n v="10"/>
    <b v="1"/>
    <s v="theater/plays"/>
    <n v="1.4"/>
    <n v="35"/>
    <x v="1"/>
    <d v="2015-03-25T21:52:21"/>
    <d v="2015-04-24T21:52:21"/>
    <x v="6"/>
  </r>
  <r>
    <x v="0"/>
    <x v="0"/>
    <s v="USD"/>
    <n v="1423119540"/>
    <n v="1421252084"/>
    <b v="0"/>
    <n v="76"/>
    <b v="1"/>
    <s v="theater/plays"/>
    <n v="1.0358000000000001"/>
    <n v="81.78"/>
    <x v="1"/>
    <d v="2015-01-14T16:14:44"/>
    <d v="2015-02-05T06:59:00"/>
    <x v="6"/>
  </r>
  <r>
    <x v="0"/>
    <x v="0"/>
    <s v="USD"/>
    <n v="1412434136"/>
    <n v="1409669336"/>
    <b v="0"/>
    <n v="104"/>
    <b v="1"/>
    <s v="theater/plays"/>
    <n v="1.0297000000000001"/>
    <n v="297.02999999999997"/>
    <x v="1"/>
    <d v="2014-09-02T14:48:56"/>
    <d v="2014-10-04T14:48:56"/>
    <x v="6"/>
  </r>
  <r>
    <x v="0"/>
    <x v="0"/>
    <s v="USD"/>
    <n v="1411264800"/>
    <n v="1409620903"/>
    <b v="0"/>
    <n v="87"/>
    <b v="1"/>
    <s v="theater/plays"/>
    <n v="1.0812999999999999"/>
    <n v="46.61"/>
    <x v="1"/>
    <d v="2014-09-02T01:21:43"/>
    <d v="2014-09-21T02:00:00"/>
    <x v="6"/>
  </r>
  <r>
    <x v="0"/>
    <x v="1"/>
    <s v="GBP"/>
    <n v="1404314952"/>
    <n v="1401722952"/>
    <b v="0"/>
    <n v="29"/>
    <b v="1"/>
    <s v="theater/plays"/>
    <n v="1"/>
    <n v="51.72"/>
    <x v="1"/>
    <d v="2014-06-02T15:29:12"/>
    <d v="2014-07-02T15:29:12"/>
    <x v="6"/>
  </r>
  <r>
    <x v="0"/>
    <x v="1"/>
    <s v="GBP"/>
    <n v="1425142800"/>
    <n v="1422983847"/>
    <b v="0"/>
    <n v="51"/>
    <b v="1"/>
    <s v="theater/plays"/>
    <n v="1.0275000000000001"/>
    <n v="40.29"/>
    <x v="1"/>
    <d v="2015-02-03T17:17:27"/>
    <d v="2015-02-28T17:00:00"/>
    <x v="6"/>
  </r>
  <r>
    <x v="0"/>
    <x v="1"/>
    <s v="GBP"/>
    <n v="1478046661"/>
    <n v="1476837061"/>
    <b v="0"/>
    <n v="12"/>
    <b v="1"/>
    <s v="theater/plays"/>
    <n v="1.3"/>
    <n v="16.25"/>
    <x v="1"/>
    <d v="2016-10-19T00:31:01"/>
    <d v="2016-11-02T00:31:01"/>
    <x v="6"/>
  </r>
  <r>
    <x v="0"/>
    <x v="1"/>
    <s v="GBP"/>
    <n v="1406760101"/>
    <n v="1404168101"/>
    <b v="0"/>
    <n v="72"/>
    <b v="1"/>
    <s v="theater/plays"/>
    <n v="1.0854999999999999"/>
    <n v="30.15"/>
    <x v="1"/>
    <d v="2014-06-30T22:41:41"/>
    <d v="2014-07-30T22:41:41"/>
    <x v="6"/>
  </r>
  <r>
    <x v="0"/>
    <x v="0"/>
    <s v="USD"/>
    <n v="1408383153"/>
    <n v="1405791153"/>
    <b v="0"/>
    <n v="21"/>
    <b v="1"/>
    <s v="theater/plays"/>
    <n v="1"/>
    <n v="95.24"/>
    <x v="1"/>
    <d v="2014-07-19T17:32:33"/>
    <d v="2014-08-18T17:32:33"/>
    <x v="6"/>
  </r>
  <r>
    <x v="0"/>
    <x v="0"/>
    <s v="USD"/>
    <n v="1454709600"/>
    <n v="1452520614"/>
    <b v="0"/>
    <n v="42"/>
    <b v="1"/>
    <s v="theater/plays"/>
    <n v="1.0965"/>
    <n v="52.21"/>
    <x v="1"/>
    <d v="2016-01-11T13:56:54"/>
    <d v="2016-02-05T22:00:00"/>
    <x v="6"/>
  </r>
  <r>
    <x v="0"/>
    <x v="0"/>
    <s v="USD"/>
    <n v="1402974000"/>
    <n v="1400290255"/>
    <b v="0"/>
    <n v="71"/>
    <b v="1"/>
    <s v="theater/plays"/>
    <n v="1.0025999999999999"/>
    <n v="134.15"/>
    <x v="1"/>
    <d v="2014-05-17T01:30:55"/>
    <d v="2014-06-17T03:00:00"/>
    <x v="6"/>
  </r>
  <r>
    <x v="0"/>
    <x v="0"/>
    <s v="USD"/>
    <n v="1404983269"/>
    <n v="1402391269"/>
    <b v="0"/>
    <n v="168"/>
    <b v="1"/>
    <s v="theater/plays"/>
    <n v="1.0555000000000001"/>
    <n v="62.83"/>
    <x v="1"/>
    <d v="2014-06-10T09:07:49"/>
    <d v="2014-07-10T09:07:49"/>
    <x v="6"/>
  </r>
  <r>
    <x v="0"/>
    <x v="0"/>
    <s v="USD"/>
    <n v="1470538800"/>
    <n v="1469112493"/>
    <b v="0"/>
    <n v="19"/>
    <b v="1"/>
    <s v="theater/plays"/>
    <n v="1.1200000000000001"/>
    <n v="58.95"/>
    <x v="1"/>
    <d v="2016-07-21T14:48:13"/>
    <d v="2016-08-07T03:00:00"/>
    <x v="6"/>
  </r>
  <r>
    <x v="0"/>
    <x v="0"/>
    <s v="USD"/>
    <n v="1408638480"/>
    <n v="1406811593"/>
    <b v="0"/>
    <n v="37"/>
    <b v="1"/>
    <s v="theater/plays"/>
    <n v="1.0589999999999999"/>
    <n v="143.11000000000001"/>
    <x v="1"/>
    <d v="2014-07-31T12:59:53"/>
    <d v="2014-08-21T16:28:00"/>
    <x v="6"/>
  </r>
  <r>
    <x v="0"/>
    <x v="0"/>
    <s v="USD"/>
    <n v="1440003820"/>
    <n v="1437411820"/>
    <b v="0"/>
    <n v="36"/>
    <b v="1"/>
    <s v="theater/plays"/>
    <n v="1.01"/>
    <n v="84.17"/>
    <x v="1"/>
    <d v="2015-07-20T17:03:40"/>
    <d v="2015-08-19T17:03:40"/>
    <x v="6"/>
  </r>
  <r>
    <x v="0"/>
    <x v="1"/>
    <s v="GBP"/>
    <n v="1430600400"/>
    <n v="1428358567"/>
    <b v="0"/>
    <n v="14"/>
    <b v="1"/>
    <s v="theater/plays"/>
    <n v="1.042"/>
    <n v="186.07"/>
    <x v="1"/>
    <d v="2015-04-06T22:16:07"/>
    <d v="2015-05-02T21:00:00"/>
    <x v="6"/>
  </r>
  <r>
    <x v="0"/>
    <x v="0"/>
    <s v="USD"/>
    <n v="1453179540"/>
    <n v="1452030730"/>
    <b v="0"/>
    <n v="18"/>
    <b v="1"/>
    <s v="theater/plays"/>
    <n v="1.3468"/>
    <n v="89.79"/>
    <x v="1"/>
    <d v="2016-01-05T21:52:10"/>
    <d v="2016-01-19T04:59:00"/>
    <x v="6"/>
  </r>
  <r>
    <x v="0"/>
    <x v="0"/>
    <s v="USD"/>
    <n v="1405095300"/>
    <n v="1403146628"/>
    <b v="0"/>
    <n v="82"/>
    <b v="1"/>
    <s v="theater/plays"/>
    <n v="1.0522"/>
    <n v="64.16"/>
    <x v="1"/>
    <d v="2014-06-19T02:57:08"/>
    <d v="2014-07-11T16:15:00"/>
    <x v="6"/>
  </r>
  <r>
    <x v="0"/>
    <x v="0"/>
    <s v="USD"/>
    <n v="1447445820"/>
    <n v="1445077121"/>
    <b v="0"/>
    <n v="43"/>
    <b v="1"/>
    <s v="theater/plays"/>
    <n v="1.026"/>
    <n v="59.65"/>
    <x v="1"/>
    <d v="2015-10-17T10:18:41"/>
    <d v="2015-11-13T20:17:00"/>
    <x v="6"/>
  </r>
  <r>
    <x v="0"/>
    <x v="0"/>
    <s v="USD"/>
    <n v="1433016672"/>
    <n v="1430424672"/>
    <b v="0"/>
    <n v="8"/>
    <b v="1"/>
    <s v="theater/plays"/>
    <n v="1"/>
    <n v="31.25"/>
    <x v="1"/>
    <d v="2015-04-30T20:11:12"/>
    <d v="2015-05-30T20:11:12"/>
    <x v="6"/>
  </r>
  <r>
    <x v="0"/>
    <x v="0"/>
    <s v="USD"/>
    <n v="1410266146"/>
    <n v="1407674146"/>
    <b v="0"/>
    <n v="45"/>
    <b v="1"/>
    <s v="theater/plays"/>
    <n v="1.855"/>
    <n v="41.22"/>
    <x v="1"/>
    <d v="2014-08-10T12:35:46"/>
    <d v="2014-09-09T12:35:46"/>
    <x v="6"/>
  </r>
  <r>
    <x v="0"/>
    <x v="2"/>
    <s v="AUD"/>
    <n v="1465394340"/>
    <n v="1464677986"/>
    <b v="0"/>
    <n v="20"/>
    <b v="1"/>
    <s v="theater/plays"/>
    <n v="2.89"/>
    <n v="43.35"/>
    <x v="1"/>
    <d v="2016-05-31T06:59:46"/>
    <d v="2016-06-08T13:59:00"/>
    <x v="6"/>
  </r>
  <r>
    <x v="0"/>
    <x v="1"/>
    <s v="GBP"/>
    <n v="1445604236"/>
    <n v="1443185036"/>
    <b v="0"/>
    <n v="31"/>
    <b v="1"/>
    <s v="theater/plays"/>
    <n v="1"/>
    <n v="64.52"/>
    <x v="1"/>
    <d v="2015-09-25T12:43:56"/>
    <d v="2015-10-23T12:43:56"/>
    <x v="6"/>
  </r>
  <r>
    <x v="0"/>
    <x v="1"/>
    <s v="GBP"/>
    <n v="1423138800"/>
    <n v="1421092725"/>
    <b v="0"/>
    <n v="25"/>
    <b v="1"/>
    <s v="theater/plays"/>
    <n v="1.0820000000000001"/>
    <n v="43.28"/>
    <x v="1"/>
    <d v="2015-01-12T19:58:45"/>
    <d v="2015-02-05T12:20:00"/>
    <x v="6"/>
  </r>
  <r>
    <x v="0"/>
    <x v="0"/>
    <s v="USD"/>
    <n v="1458332412"/>
    <n v="1454448012"/>
    <b v="0"/>
    <n v="14"/>
    <b v="1"/>
    <s v="theater/plays"/>
    <n v="1.0780000000000001"/>
    <n v="77"/>
    <x v="1"/>
    <d v="2016-02-02T21:20:12"/>
    <d v="2016-03-18T20:20:12"/>
    <x v="6"/>
  </r>
  <r>
    <x v="0"/>
    <x v="0"/>
    <s v="USD"/>
    <n v="1418784689"/>
    <n v="1416192689"/>
    <b v="0"/>
    <n v="45"/>
    <b v="1"/>
    <s v="theater/plays"/>
    <n v="1.0975999999999999"/>
    <n v="51.22"/>
    <x v="1"/>
    <d v="2014-11-17T02:51:29"/>
    <d v="2014-12-17T02:51:29"/>
    <x v="6"/>
  </r>
  <r>
    <x v="0"/>
    <x v="0"/>
    <s v="USD"/>
    <n v="1468036800"/>
    <n v="1465607738"/>
    <b v="0"/>
    <n v="20"/>
    <b v="1"/>
    <s v="theater/plays"/>
    <n v="1.7062999999999999"/>
    <n v="68.25"/>
    <x v="1"/>
    <d v="2016-06-11T01:15:38"/>
    <d v="2016-07-09T04:00:00"/>
    <x v="6"/>
  </r>
  <r>
    <x v="0"/>
    <x v="1"/>
    <s v="GBP"/>
    <n v="1427990071"/>
    <n v="1422809671"/>
    <b v="0"/>
    <n v="39"/>
    <b v="1"/>
    <s v="theater/plays"/>
    <n v="1.52"/>
    <n v="19.489999999999998"/>
    <x v="1"/>
    <d v="2015-02-01T16:54:31"/>
    <d v="2015-04-02T15:54:31"/>
    <x v="6"/>
  </r>
  <r>
    <x v="0"/>
    <x v="0"/>
    <s v="USD"/>
    <n v="1429636927"/>
    <n v="1427304127"/>
    <b v="0"/>
    <n v="16"/>
    <b v="1"/>
    <s v="theater/plays"/>
    <n v="1.0123"/>
    <n v="41.13"/>
    <x v="1"/>
    <d v="2015-03-25T17:22:07"/>
    <d v="2015-04-21T17:22:07"/>
    <x v="6"/>
  </r>
  <r>
    <x v="0"/>
    <x v="0"/>
    <s v="USD"/>
    <n v="1406087940"/>
    <n v="1404141626"/>
    <b v="0"/>
    <n v="37"/>
    <b v="1"/>
    <s v="theater/plays"/>
    <n v="1.532"/>
    <n v="41.41"/>
    <x v="1"/>
    <d v="2014-06-30T15:20:26"/>
    <d v="2014-07-23T03:59:00"/>
    <x v="6"/>
  </r>
  <r>
    <x v="0"/>
    <x v="1"/>
    <s v="GBP"/>
    <n v="1471130956"/>
    <n v="1465946956"/>
    <b v="0"/>
    <n v="14"/>
    <b v="1"/>
    <s v="theater/plays"/>
    <n v="1.2833000000000001"/>
    <n v="27.5"/>
    <x v="1"/>
    <d v="2016-06-14T23:29:16"/>
    <d v="2016-08-13T23:29:16"/>
    <x v="6"/>
  </r>
  <r>
    <x v="0"/>
    <x v="1"/>
    <s v="GBP"/>
    <n v="1406825159"/>
    <n v="1404233159"/>
    <b v="0"/>
    <n v="21"/>
    <b v="1"/>
    <s v="theater/plays"/>
    <n v="1.0071000000000001"/>
    <n v="33.57"/>
    <x v="1"/>
    <d v="2014-07-01T16:45:59"/>
    <d v="2014-07-31T16:45:59"/>
    <x v="6"/>
  </r>
  <r>
    <x v="0"/>
    <x v="0"/>
    <s v="USD"/>
    <n v="1476381627"/>
    <n v="1473789627"/>
    <b v="0"/>
    <n v="69"/>
    <b v="1"/>
    <s v="theater/plays"/>
    <n v="1.0065"/>
    <n v="145.87"/>
    <x v="1"/>
    <d v="2016-09-13T18:00:27"/>
    <d v="2016-10-13T18:00:27"/>
    <x v="6"/>
  </r>
  <r>
    <x v="0"/>
    <x v="0"/>
    <s v="USD"/>
    <n v="1406876340"/>
    <n v="1404190567"/>
    <b v="0"/>
    <n v="16"/>
    <b v="1"/>
    <s v="theater/plays"/>
    <n v="1.913"/>
    <n v="358.69"/>
    <x v="1"/>
    <d v="2014-07-01T04:56:07"/>
    <d v="2014-08-01T06:59:00"/>
    <x v="6"/>
  </r>
  <r>
    <x v="0"/>
    <x v="0"/>
    <s v="USD"/>
    <n v="1423720740"/>
    <n v="1421081857"/>
    <b v="0"/>
    <n v="55"/>
    <b v="1"/>
    <s v="theater/plays"/>
    <n v="1.4019999999999999"/>
    <n v="50.98"/>
    <x v="1"/>
    <d v="2015-01-12T16:57:37"/>
    <d v="2015-02-12T05:59:00"/>
    <x v="6"/>
  </r>
  <r>
    <x v="0"/>
    <x v="0"/>
    <s v="USD"/>
    <n v="1422937620"/>
    <n v="1420606303"/>
    <b v="0"/>
    <n v="27"/>
    <b v="1"/>
    <s v="theater/plays"/>
    <n v="1.2434000000000001"/>
    <n v="45.04"/>
    <x v="1"/>
    <d v="2015-01-07T04:51:43"/>
    <d v="2015-02-03T04:27:00"/>
    <x v="6"/>
  </r>
  <r>
    <x v="0"/>
    <x v="1"/>
    <s v="GBP"/>
    <n v="1463743860"/>
    <n v="1461151860"/>
    <b v="0"/>
    <n v="36"/>
    <b v="1"/>
    <s v="theater/plays"/>
    <n v="1.262"/>
    <n v="17.53"/>
    <x v="1"/>
    <d v="2016-04-20T11:31:00"/>
    <d v="2016-05-20T11:31:00"/>
    <x v="6"/>
  </r>
  <r>
    <x v="0"/>
    <x v="1"/>
    <s v="GBP"/>
    <n v="1408106352"/>
    <n v="1406896752"/>
    <b v="0"/>
    <n v="19"/>
    <b v="1"/>
    <s v="theater/plays"/>
    <n v="1.9"/>
    <n v="50"/>
    <x v="1"/>
    <d v="2014-08-01T12:39:12"/>
    <d v="2014-08-15T12:39:12"/>
    <x v="6"/>
  </r>
  <r>
    <x v="0"/>
    <x v="0"/>
    <s v="USD"/>
    <n v="1477710000"/>
    <n v="1475248279"/>
    <b v="0"/>
    <n v="12"/>
    <b v="1"/>
    <s v="theater/plays"/>
    <n v="1.39"/>
    <n v="57.92"/>
    <x v="1"/>
    <d v="2016-09-30T15:11:19"/>
    <d v="2016-10-29T03:00:00"/>
    <x v="6"/>
  </r>
  <r>
    <x v="0"/>
    <x v="0"/>
    <s v="USD"/>
    <n v="1436551200"/>
    <n v="1435181628"/>
    <b v="0"/>
    <n v="17"/>
    <b v="1"/>
    <s v="theater/plays"/>
    <n v="2.02"/>
    <n v="29.71"/>
    <x v="1"/>
    <d v="2015-06-24T21:33:48"/>
    <d v="2015-07-10T18:00:00"/>
    <x v="6"/>
  </r>
  <r>
    <x v="0"/>
    <x v="5"/>
    <s v="CAD"/>
    <n v="1476158340"/>
    <n v="1472594585"/>
    <b v="0"/>
    <n v="114"/>
    <b v="1"/>
    <s v="theater/plays"/>
    <n v="1.0338000000000001"/>
    <n v="90.68"/>
    <x v="1"/>
    <d v="2016-08-30T22:03:05"/>
    <d v="2016-10-11T03:59:00"/>
    <x v="6"/>
  </r>
  <r>
    <x v="0"/>
    <x v="0"/>
    <s v="USD"/>
    <n v="1471921637"/>
    <n v="1469329637"/>
    <b v="0"/>
    <n v="93"/>
    <b v="1"/>
    <s v="theater/plays"/>
    <n v="1.0232000000000001"/>
    <n v="55.01"/>
    <x v="1"/>
    <d v="2016-07-24T03:07:17"/>
    <d v="2016-08-23T03:07:17"/>
    <x v="6"/>
  </r>
  <r>
    <x v="0"/>
    <x v="1"/>
    <s v="GBP"/>
    <n v="1439136000"/>
    <n v="1436972472"/>
    <b v="0"/>
    <n v="36"/>
    <b v="1"/>
    <s v="theater/plays"/>
    <n v="1.03"/>
    <n v="57.22"/>
    <x v="1"/>
    <d v="2015-07-15T15:01:12"/>
    <d v="2015-08-09T16:00:00"/>
    <x v="6"/>
  </r>
  <r>
    <x v="0"/>
    <x v="0"/>
    <s v="USD"/>
    <n v="1461108450"/>
    <n v="1455928050"/>
    <b v="0"/>
    <n v="61"/>
    <b v="1"/>
    <s v="theater/plays"/>
    <n v="1.2714000000000001"/>
    <n v="72.95"/>
    <x v="1"/>
    <d v="2016-02-20T00:27:30"/>
    <d v="2016-04-19T23:27:30"/>
    <x v="6"/>
  </r>
  <r>
    <x v="0"/>
    <x v="0"/>
    <s v="USD"/>
    <n v="1426864032"/>
    <n v="1424275632"/>
    <b v="0"/>
    <n v="47"/>
    <b v="1"/>
    <s v="theater/plays"/>
    <n v="1.01"/>
    <n v="64.47"/>
    <x v="1"/>
    <d v="2015-02-18T16:07:12"/>
    <d v="2015-03-20T15:07:12"/>
    <x v="6"/>
  </r>
  <r>
    <x v="0"/>
    <x v="0"/>
    <s v="USD"/>
    <n v="1474426800"/>
    <n v="1471976529"/>
    <b v="0"/>
    <n v="17"/>
    <b v="1"/>
    <s v="theater/plays"/>
    <n v="1.2178"/>
    <n v="716.35"/>
    <x v="1"/>
    <d v="2016-08-23T18:22:09"/>
    <d v="2016-09-21T03:00:00"/>
    <x v="6"/>
  </r>
  <r>
    <x v="0"/>
    <x v="0"/>
    <s v="USD"/>
    <n v="1461857045"/>
    <n v="1459265045"/>
    <b v="0"/>
    <n v="63"/>
    <b v="1"/>
    <s v="theater/plays"/>
    <n v="1.1338999999999999"/>
    <n v="50.4"/>
    <x v="1"/>
    <d v="2016-03-29T15:24:05"/>
    <d v="2016-04-28T15:24:05"/>
    <x v="6"/>
  </r>
  <r>
    <x v="0"/>
    <x v="0"/>
    <s v="USD"/>
    <n v="1468618680"/>
    <n v="1465345902"/>
    <b v="0"/>
    <n v="9"/>
    <b v="1"/>
    <s v="theater/plays"/>
    <n v="1.5"/>
    <n v="41.67"/>
    <x v="1"/>
    <d v="2016-06-08T00:31:42"/>
    <d v="2016-07-15T21:38:00"/>
    <x v="6"/>
  </r>
  <r>
    <x v="0"/>
    <x v="1"/>
    <s v="GBP"/>
    <n v="1409515200"/>
    <n v="1405971690"/>
    <b v="0"/>
    <n v="30"/>
    <b v="1"/>
    <s v="theater/plays"/>
    <n v="2.1459999999999999"/>
    <n v="35.770000000000003"/>
    <x v="1"/>
    <d v="2014-07-21T19:41:30"/>
    <d v="2014-08-31T20:00:00"/>
    <x v="6"/>
  </r>
  <r>
    <x v="0"/>
    <x v="0"/>
    <s v="USD"/>
    <n v="1415253540"/>
    <n v="1413432331"/>
    <b v="0"/>
    <n v="23"/>
    <b v="1"/>
    <s v="theater/plays"/>
    <n v="1.0205"/>
    <n v="88.74"/>
    <x v="1"/>
    <d v="2014-10-16T04:05:31"/>
    <d v="2014-11-06T05:59:00"/>
    <x v="6"/>
  </r>
  <r>
    <x v="0"/>
    <x v="0"/>
    <s v="USD"/>
    <n v="1426883220"/>
    <n v="1425067296"/>
    <b v="0"/>
    <n v="33"/>
    <b v="1"/>
    <s v="theater/plays"/>
    <n v="1"/>
    <n v="148.47999999999999"/>
    <x v="1"/>
    <d v="2015-02-27T20:01:36"/>
    <d v="2015-03-20T20:27:00"/>
    <x v="6"/>
  </r>
  <r>
    <x v="0"/>
    <x v="1"/>
    <s v="GBP"/>
    <n v="1469016131"/>
    <n v="1466424131"/>
    <b v="0"/>
    <n v="39"/>
    <b v="1"/>
    <s v="theater/plays"/>
    <n v="1.01"/>
    <n v="51.79"/>
    <x v="1"/>
    <d v="2016-06-20T12:02:11"/>
    <d v="2016-07-20T12:02:11"/>
    <x v="6"/>
  </r>
  <r>
    <x v="0"/>
    <x v="1"/>
    <s v="GBP"/>
    <n v="1414972800"/>
    <n v="1412629704"/>
    <b v="0"/>
    <n v="17"/>
    <b v="1"/>
    <s v="theater/plays"/>
    <n v="1.1333"/>
    <n v="20"/>
    <x v="1"/>
    <d v="2014-10-06T21:08:24"/>
    <d v="2014-11-03T00:00:00"/>
    <x v="6"/>
  </r>
  <r>
    <x v="0"/>
    <x v="0"/>
    <s v="USD"/>
    <n v="1414378800"/>
    <n v="1412836990"/>
    <b v="0"/>
    <n v="6"/>
    <b v="1"/>
    <s v="theater/plays"/>
    <n v="1.04"/>
    <n v="52"/>
    <x v="1"/>
    <d v="2014-10-09T06:43:10"/>
    <d v="2014-10-27T03:00:00"/>
    <x v="6"/>
  </r>
  <r>
    <x v="0"/>
    <x v="0"/>
    <s v="USD"/>
    <n v="1431831600"/>
    <n v="1430761243"/>
    <b v="0"/>
    <n v="39"/>
    <b v="1"/>
    <s v="theater/plays"/>
    <n v="1.1533"/>
    <n v="53.23"/>
    <x v="1"/>
    <d v="2015-05-04T17:40:43"/>
    <d v="2015-05-17T03:00:00"/>
    <x v="6"/>
  </r>
  <r>
    <x v="0"/>
    <x v="0"/>
    <s v="USD"/>
    <n v="1426539600"/>
    <n v="1424296822"/>
    <b v="0"/>
    <n v="57"/>
    <b v="1"/>
    <s v="theater/plays"/>
    <n v="1.1285000000000001"/>
    <n v="39.6"/>
    <x v="1"/>
    <d v="2015-02-18T22:00:22"/>
    <d v="2015-03-16T21:00:00"/>
    <x v="6"/>
  </r>
  <r>
    <x v="0"/>
    <x v="1"/>
    <s v="GBP"/>
    <n v="1403382680"/>
    <n v="1400790680"/>
    <b v="0"/>
    <n v="56"/>
    <b v="1"/>
    <s v="theater/plays"/>
    <n v="1.2786999999999999"/>
    <n v="34.25"/>
    <x v="1"/>
    <d v="2014-05-22T20:31:20"/>
    <d v="2014-06-21T20:31:20"/>
    <x v="6"/>
  </r>
  <r>
    <x v="0"/>
    <x v="0"/>
    <s v="USD"/>
    <n v="1436562000"/>
    <n v="1434440227"/>
    <b v="0"/>
    <n v="13"/>
    <b v="1"/>
    <s v="theater/plays"/>
    <n v="1.4267000000000001"/>
    <n v="164.62"/>
    <x v="1"/>
    <d v="2015-06-16T07:37:07"/>
    <d v="2015-07-10T21:00:00"/>
    <x v="6"/>
  </r>
  <r>
    <x v="0"/>
    <x v="2"/>
    <s v="AUD"/>
    <n v="1420178188"/>
    <n v="1418709388"/>
    <b v="0"/>
    <n v="95"/>
    <b v="1"/>
    <s v="theater/plays"/>
    <n v="1.1879999999999999"/>
    <n v="125.05"/>
    <x v="1"/>
    <d v="2014-12-16T05:56:28"/>
    <d v="2015-01-02T05:56:28"/>
    <x v="6"/>
  </r>
  <r>
    <x v="0"/>
    <x v="1"/>
    <s v="GBP"/>
    <n v="1404671466"/>
    <n v="1402079466"/>
    <b v="0"/>
    <n v="80"/>
    <b v="1"/>
    <s v="theater/plays"/>
    <n v="1.3833"/>
    <n v="51.88"/>
    <x v="1"/>
    <d v="2014-06-06T18:31:06"/>
    <d v="2014-07-06T18:31:06"/>
    <x v="6"/>
  </r>
  <r>
    <x v="0"/>
    <x v="0"/>
    <s v="USD"/>
    <n v="1404403381"/>
    <n v="1401811381"/>
    <b v="0"/>
    <n v="133"/>
    <b v="1"/>
    <s v="theater/plays"/>
    <n v="1.5993999999999999"/>
    <n v="40.29"/>
    <x v="1"/>
    <d v="2014-06-03T16:03:01"/>
    <d v="2014-07-03T16:03:01"/>
    <x v="6"/>
  </r>
  <r>
    <x v="0"/>
    <x v="0"/>
    <s v="USD"/>
    <n v="1466014499"/>
    <n v="1463422499"/>
    <b v="0"/>
    <n v="44"/>
    <b v="1"/>
    <s v="theater/plays"/>
    <n v="1.1424000000000001"/>
    <n v="64.91"/>
    <x v="1"/>
    <d v="2016-05-16T18:14:59"/>
    <d v="2016-06-15T18:14:59"/>
    <x v="6"/>
  </r>
  <r>
    <x v="0"/>
    <x v="0"/>
    <s v="USD"/>
    <n v="1454431080"/>
    <n v="1451839080"/>
    <b v="0"/>
    <n v="30"/>
    <b v="1"/>
    <s v="theater/plays"/>
    <n v="1.0061"/>
    <n v="55.33"/>
    <x v="1"/>
    <d v="2016-01-03T16:38:00"/>
    <d v="2016-02-02T16:38:00"/>
    <x v="6"/>
  </r>
  <r>
    <x v="0"/>
    <x v="0"/>
    <s v="USD"/>
    <n v="1433314740"/>
    <n v="1430600401"/>
    <b v="0"/>
    <n v="56"/>
    <b v="1"/>
    <s v="theater/plays"/>
    <n v="1.552"/>
    <n v="83.14"/>
    <x v="1"/>
    <d v="2015-05-02T21:00:01"/>
    <d v="2015-06-03T06:59:00"/>
    <x v="6"/>
  </r>
  <r>
    <x v="0"/>
    <x v="1"/>
    <s v="GBP"/>
    <n v="1435185252"/>
    <n v="1432593252"/>
    <b v="0"/>
    <n v="66"/>
    <b v="1"/>
    <s v="theater/plays"/>
    <n v="1.2775000000000001"/>
    <n v="38.71"/>
    <x v="1"/>
    <d v="2015-05-25T22:34:12"/>
    <d v="2015-06-24T22:34:12"/>
    <x v="6"/>
  </r>
  <r>
    <x v="0"/>
    <x v="0"/>
    <s v="USD"/>
    <n v="1429286400"/>
    <n v="1427221560"/>
    <b v="0"/>
    <n v="29"/>
    <b v="1"/>
    <s v="theater/plays"/>
    <n v="1.212"/>
    <n v="125.38"/>
    <x v="1"/>
    <d v="2015-03-24T18:26:00"/>
    <d v="2015-04-17T16:00:00"/>
    <x v="6"/>
  </r>
  <r>
    <x v="0"/>
    <x v="1"/>
    <s v="GBP"/>
    <n v="1400965200"/>
    <n v="1398352531"/>
    <b v="0"/>
    <n v="72"/>
    <b v="1"/>
    <s v="theater/plays"/>
    <n v="1.127"/>
    <n v="78.260000000000005"/>
    <x v="1"/>
    <d v="2014-04-24T15:15:31"/>
    <d v="2014-05-24T21:00:00"/>
    <x v="6"/>
  </r>
  <r>
    <x v="0"/>
    <x v="0"/>
    <s v="USD"/>
    <n v="1460574924"/>
    <n v="1457982924"/>
    <b v="0"/>
    <n v="27"/>
    <b v="1"/>
    <s v="theater/plays"/>
    <n v="1.2749999999999999"/>
    <n v="47.22"/>
    <x v="1"/>
    <d v="2016-03-14T19:15:24"/>
    <d v="2016-04-13T19:15:24"/>
    <x v="6"/>
  </r>
  <r>
    <x v="0"/>
    <x v="0"/>
    <s v="USD"/>
    <n v="1431928784"/>
    <n v="1430114384"/>
    <b v="0"/>
    <n v="10"/>
    <b v="1"/>
    <s v="theater/plays"/>
    <n v="1.5820000000000001"/>
    <n v="79.099999999999994"/>
    <x v="1"/>
    <d v="2015-04-27T05:59:44"/>
    <d v="2015-05-18T05:59:44"/>
    <x v="6"/>
  </r>
  <r>
    <x v="0"/>
    <x v="0"/>
    <s v="USD"/>
    <n v="1445818397"/>
    <n v="1442794397"/>
    <b v="0"/>
    <n v="35"/>
    <b v="1"/>
    <s v="theater/plays"/>
    <n v="1.0527"/>
    <n v="114.29"/>
    <x v="1"/>
    <d v="2015-09-21T00:13:17"/>
    <d v="2015-10-26T00:13:17"/>
    <x v="6"/>
  </r>
  <r>
    <x v="0"/>
    <x v="0"/>
    <s v="USD"/>
    <n v="1408252260"/>
    <n v="1406580436"/>
    <b v="0"/>
    <n v="29"/>
    <b v="1"/>
    <s v="theater/plays"/>
    <n v="1"/>
    <n v="51.72"/>
    <x v="1"/>
    <d v="2014-07-28T20:47:16"/>
    <d v="2014-08-17T05:11:00"/>
    <x v="6"/>
  </r>
  <r>
    <x v="0"/>
    <x v="0"/>
    <s v="USD"/>
    <n v="1480140000"/>
    <n v="1479186575"/>
    <b v="0"/>
    <n v="13"/>
    <b v="1"/>
    <s v="theater/plays"/>
    <n v="1"/>
    <n v="30.77"/>
    <x v="1"/>
    <d v="2016-11-15T05:09:35"/>
    <d v="2016-11-26T06:00:00"/>
    <x v="6"/>
  </r>
  <r>
    <x v="0"/>
    <x v="5"/>
    <s v="CAD"/>
    <n v="1414862280"/>
    <n v="1412360309"/>
    <b v="0"/>
    <n v="72"/>
    <b v="1"/>
    <s v="theater/plays"/>
    <n v="1.0686"/>
    <n v="74.209999999999994"/>
    <x v="1"/>
    <d v="2014-10-03T18:18:29"/>
    <d v="2014-11-01T17:18:00"/>
    <x v="6"/>
  </r>
  <r>
    <x v="0"/>
    <x v="0"/>
    <s v="USD"/>
    <n v="1473625166"/>
    <n v="1470169166"/>
    <b v="0"/>
    <n v="78"/>
    <b v="1"/>
    <s v="theater/plays"/>
    <n v="1.244"/>
    <n v="47.85"/>
    <x v="1"/>
    <d v="2016-08-02T20:19:26"/>
    <d v="2016-09-11T20:19:26"/>
    <x v="6"/>
  </r>
  <r>
    <x v="0"/>
    <x v="0"/>
    <s v="USD"/>
    <n v="1464904800"/>
    <n v="1463852904"/>
    <b v="0"/>
    <n v="49"/>
    <b v="1"/>
    <s v="theater/plays"/>
    <n v="1.087"/>
    <n v="34.409999999999997"/>
    <x v="1"/>
    <d v="2016-05-21T17:48:24"/>
    <d v="2016-06-02T22:00:00"/>
    <x v="6"/>
  </r>
  <r>
    <x v="0"/>
    <x v="5"/>
    <s v="CAD"/>
    <n v="1464471840"/>
    <n v="1459309704"/>
    <b v="0"/>
    <n v="42"/>
    <b v="1"/>
    <s v="theater/plays"/>
    <n v="1.0242"/>
    <n v="40.24"/>
    <x v="1"/>
    <d v="2016-03-30T03:48:24"/>
    <d v="2016-05-28T21:44:00"/>
    <x v="6"/>
  </r>
  <r>
    <x v="0"/>
    <x v="0"/>
    <s v="USD"/>
    <n v="1435733940"/>
    <n v="1431046325"/>
    <b v="0"/>
    <n v="35"/>
    <b v="1"/>
    <s v="theater/plays"/>
    <n v="1.0549999999999999"/>
    <n v="60.29"/>
    <x v="1"/>
    <d v="2015-05-08T00:52:05"/>
    <d v="2015-07-01T06:59:00"/>
    <x v="6"/>
  </r>
  <r>
    <x v="0"/>
    <x v="0"/>
    <s v="USD"/>
    <n v="1457326740"/>
    <n v="1455919438"/>
    <b v="0"/>
    <n v="42"/>
    <b v="1"/>
    <s v="theater/plays"/>
    <n v="1.0629999999999999"/>
    <n v="25.31"/>
    <x v="1"/>
    <d v="2016-02-19T22:03:58"/>
    <d v="2016-03-07T04:59:00"/>
    <x v="6"/>
  </r>
  <r>
    <x v="0"/>
    <x v="1"/>
    <s v="GBP"/>
    <n v="1441995595"/>
    <n v="1439835595"/>
    <b v="0"/>
    <n v="42"/>
    <b v="1"/>
    <s v="theater/plays"/>
    <n v="1.0066999999999999"/>
    <n v="35.950000000000003"/>
    <x v="1"/>
    <d v="2015-08-17T18:19:55"/>
    <d v="2015-09-11T18:19:55"/>
    <x v="6"/>
  </r>
  <r>
    <x v="0"/>
    <x v="0"/>
    <s v="USD"/>
    <n v="1458100740"/>
    <n v="1456862924"/>
    <b v="0"/>
    <n v="31"/>
    <b v="1"/>
    <s v="theater/plays"/>
    <n v="1.054"/>
    <n v="136"/>
    <x v="1"/>
    <d v="2016-03-01T20:08:44"/>
    <d v="2016-03-16T03:59:00"/>
    <x v="6"/>
  </r>
  <r>
    <x v="0"/>
    <x v="1"/>
    <s v="GBP"/>
    <n v="1469359728"/>
    <n v="1466767728"/>
    <b v="0"/>
    <n v="38"/>
    <b v="1"/>
    <s v="theater/plays"/>
    <n v="1.0755999999999999"/>
    <n v="70.760000000000005"/>
    <x v="1"/>
    <d v="2016-06-24T11:28:48"/>
    <d v="2016-07-24T11:28:48"/>
    <x v="6"/>
  </r>
  <r>
    <x v="0"/>
    <x v="0"/>
    <s v="USD"/>
    <n v="1447959491"/>
    <n v="1445363891"/>
    <b v="0"/>
    <n v="8"/>
    <b v="1"/>
    <s v="theater/plays"/>
    <n v="1"/>
    <n v="125"/>
    <x v="1"/>
    <d v="2015-10-20T17:58:11"/>
    <d v="2015-11-19T18:58:11"/>
    <x v="6"/>
  </r>
  <r>
    <x v="0"/>
    <x v="0"/>
    <s v="USD"/>
    <n v="1399953600"/>
    <n v="1398983245"/>
    <b v="0"/>
    <n v="39"/>
    <b v="1"/>
    <s v="theater/plays"/>
    <n v="1.0376000000000001"/>
    <n v="66.510000000000005"/>
    <x v="1"/>
    <d v="2014-05-01T22:27:25"/>
    <d v="2014-05-13T04:00:00"/>
    <x v="6"/>
  </r>
  <r>
    <x v="0"/>
    <x v="0"/>
    <s v="USD"/>
    <n v="1408815440"/>
    <n v="1404927440"/>
    <b v="0"/>
    <n v="29"/>
    <b v="1"/>
    <s v="theater/plays"/>
    <n v="1.0149999999999999"/>
    <n v="105"/>
    <x v="1"/>
    <d v="2014-07-09T17:37:20"/>
    <d v="2014-08-23T17:37:20"/>
    <x v="6"/>
  </r>
  <r>
    <x v="0"/>
    <x v="0"/>
    <s v="USD"/>
    <n v="1464732537"/>
    <n v="1462140537"/>
    <b v="0"/>
    <n v="72"/>
    <b v="1"/>
    <s v="theater/plays"/>
    <n v="1.044"/>
    <n v="145"/>
    <x v="1"/>
    <d v="2016-05-01T22:08:57"/>
    <d v="2016-05-31T22:08:57"/>
    <x v="6"/>
  </r>
  <r>
    <x v="0"/>
    <x v="1"/>
    <s v="GBP"/>
    <n v="1462914000"/>
    <n v="1460914253"/>
    <b v="0"/>
    <n v="15"/>
    <b v="1"/>
    <s v="theater/plays"/>
    <n v="1.8"/>
    <n v="12"/>
    <x v="1"/>
    <d v="2016-04-17T17:30:53"/>
    <d v="2016-05-10T21:00:00"/>
    <x v="6"/>
  </r>
  <r>
    <x v="0"/>
    <x v="0"/>
    <s v="USD"/>
    <n v="1416545700"/>
    <n v="1415392666"/>
    <b v="0"/>
    <n v="33"/>
    <b v="1"/>
    <s v="theater/plays"/>
    <n v="1.0632999999999999"/>
    <n v="96.67"/>
    <x v="1"/>
    <d v="2014-11-07T20:37:46"/>
    <d v="2014-11-21T04:55:00"/>
    <x v="6"/>
  </r>
  <r>
    <x v="0"/>
    <x v="0"/>
    <s v="USD"/>
    <n v="1404312846"/>
    <n v="1402584846"/>
    <b v="0"/>
    <n v="15"/>
    <b v="1"/>
    <s v="theater/plays"/>
    <n v="1.0056"/>
    <n v="60.33"/>
    <x v="1"/>
    <d v="2014-06-12T14:54:06"/>
    <d v="2014-07-02T14:54:06"/>
    <x v="6"/>
  </r>
  <r>
    <x v="0"/>
    <x v="1"/>
    <s v="GBP"/>
    <n v="1415385000"/>
    <n v="1413406695"/>
    <b v="0"/>
    <n v="19"/>
    <b v="1"/>
    <s v="theater/plays"/>
    <n v="1.012"/>
    <n v="79.89"/>
    <x v="1"/>
    <d v="2014-10-15T20:58:15"/>
    <d v="2014-11-07T18:30:00"/>
    <x v="6"/>
  </r>
  <r>
    <x v="0"/>
    <x v="1"/>
    <s v="GBP"/>
    <n v="1429789992"/>
    <n v="1424609592"/>
    <b v="0"/>
    <n v="17"/>
    <b v="1"/>
    <s v="theater/plays"/>
    <n v="1"/>
    <n v="58.82"/>
    <x v="1"/>
    <d v="2015-02-22T12:53:12"/>
    <d v="2015-04-23T11:53:12"/>
    <x v="6"/>
  </r>
  <r>
    <x v="0"/>
    <x v="0"/>
    <s v="USD"/>
    <n v="1401857940"/>
    <n v="1400725112"/>
    <b v="0"/>
    <n v="44"/>
    <b v="1"/>
    <s v="theater/plays"/>
    <n v="1.1839"/>
    <n v="75.34"/>
    <x v="1"/>
    <d v="2014-05-22T02:18:32"/>
    <d v="2014-06-04T04:59:00"/>
    <x v="6"/>
  </r>
  <r>
    <x v="0"/>
    <x v="0"/>
    <s v="USD"/>
    <n v="1422853140"/>
    <n v="1421439552"/>
    <b v="0"/>
    <n v="10"/>
    <b v="1"/>
    <s v="theater/plays"/>
    <n v="1.1000000000000001"/>
    <n v="55"/>
    <x v="1"/>
    <d v="2015-01-16T20:19:12"/>
    <d v="2015-02-02T04:59:00"/>
    <x v="6"/>
  </r>
  <r>
    <x v="0"/>
    <x v="0"/>
    <s v="USD"/>
    <n v="1433097171"/>
    <n v="1430505171"/>
    <b v="0"/>
    <n v="46"/>
    <b v="1"/>
    <s v="theater/plays"/>
    <n v="1.0266999999999999"/>
    <n v="66.959999999999994"/>
    <x v="1"/>
    <d v="2015-05-01T18:32:51"/>
    <d v="2015-05-31T18:32:51"/>
    <x v="6"/>
  </r>
  <r>
    <x v="0"/>
    <x v="0"/>
    <s v="USD"/>
    <n v="1410145200"/>
    <n v="1407197670"/>
    <b v="0"/>
    <n v="11"/>
    <b v="1"/>
    <s v="theater/plays"/>
    <n v="1"/>
    <n v="227.27"/>
    <x v="1"/>
    <d v="2014-08-05T00:14:30"/>
    <d v="2014-09-08T03:00:00"/>
    <x v="6"/>
  </r>
  <r>
    <x v="0"/>
    <x v="1"/>
    <s v="GBP"/>
    <n v="1404471600"/>
    <n v="1401910634"/>
    <b v="0"/>
    <n v="13"/>
    <b v="1"/>
    <s v="theater/plays"/>
    <n v="1"/>
    <n v="307.69"/>
    <x v="1"/>
    <d v="2014-06-04T19:37:14"/>
    <d v="2014-07-04T11:00:00"/>
    <x v="6"/>
  </r>
  <r>
    <x v="0"/>
    <x v="0"/>
    <s v="USD"/>
    <n v="1412259660"/>
    <n v="1410461299"/>
    <b v="0"/>
    <n v="33"/>
    <b v="1"/>
    <s v="theater/plays"/>
    <n v="1.1005"/>
    <n v="50.02"/>
    <x v="1"/>
    <d v="2014-09-11T18:48:19"/>
    <d v="2014-10-02T14:21:00"/>
    <x v="6"/>
  </r>
  <r>
    <x v="0"/>
    <x v="1"/>
    <s v="GBP"/>
    <n v="1425478950"/>
    <n v="1422886950"/>
    <b v="0"/>
    <n v="28"/>
    <b v="1"/>
    <s v="theater/plays"/>
    <n v="1.0135000000000001"/>
    <n v="72.39"/>
    <x v="1"/>
    <d v="2015-02-02T14:22:30"/>
    <d v="2015-03-04T14:22:30"/>
    <x v="6"/>
  </r>
  <r>
    <x v="0"/>
    <x v="1"/>
    <s v="GBP"/>
    <n v="1441547220"/>
    <n v="1439322412"/>
    <b v="0"/>
    <n v="21"/>
    <b v="1"/>
    <s v="theater/plays"/>
    <n v="1.0075000000000001"/>
    <n v="95.95"/>
    <x v="1"/>
    <d v="2015-08-11T19:46:52"/>
    <d v="2015-09-06T13:47:00"/>
    <x v="6"/>
  </r>
  <r>
    <x v="0"/>
    <x v="0"/>
    <s v="USD"/>
    <n v="1411980020"/>
    <n v="1409388020"/>
    <b v="0"/>
    <n v="13"/>
    <b v="1"/>
    <s v="theater/plays"/>
    <n v="1.6942999999999999"/>
    <n v="45.62"/>
    <x v="1"/>
    <d v="2014-08-30T08:40:20"/>
    <d v="2014-09-29T08:40:20"/>
    <x v="6"/>
  </r>
  <r>
    <x v="0"/>
    <x v="1"/>
    <s v="GBP"/>
    <n v="1442311560"/>
    <n v="1439924246"/>
    <b v="0"/>
    <n v="34"/>
    <b v="1"/>
    <s v="theater/plays"/>
    <n v="1"/>
    <n v="41.03"/>
    <x v="1"/>
    <d v="2015-08-18T18:57:26"/>
    <d v="2015-09-15T10:06:00"/>
    <x v="6"/>
  </r>
  <r>
    <x v="0"/>
    <x v="1"/>
    <s v="GBP"/>
    <n v="1474844400"/>
    <n v="1469871148"/>
    <b v="0"/>
    <n v="80"/>
    <b v="1"/>
    <s v="theater/plays"/>
    <n v="1.1365000000000001"/>
    <n v="56.83"/>
    <x v="1"/>
    <d v="2016-07-30T09:32:28"/>
    <d v="2016-09-25T23:00:00"/>
    <x v="6"/>
  </r>
  <r>
    <x v="0"/>
    <x v="0"/>
    <s v="USD"/>
    <n v="1410580800"/>
    <n v="1409336373"/>
    <b v="0"/>
    <n v="74"/>
    <b v="1"/>
    <s v="theater/plays"/>
    <n v="1.0156000000000001"/>
    <n v="137.24"/>
    <x v="1"/>
    <d v="2014-08-29T18:19:33"/>
    <d v="2014-09-13T04:00:00"/>
    <x v="6"/>
  </r>
  <r>
    <x v="0"/>
    <x v="0"/>
    <s v="USD"/>
    <n v="1439136000"/>
    <n v="1438188106"/>
    <b v="0"/>
    <n v="7"/>
    <b v="1"/>
    <s v="theater/plays"/>
    <n v="1.06"/>
    <n v="75.709999999999994"/>
    <x v="1"/>
    <d v="2015-07-29T16:41:46"/>
    <d v="2015-08-09T16:00:00"/>
    <x v="6"/>
  </r>
  <r>
    <x v="0"/>
    <x v="0"/>
    <s v="USD"/>
    <n v="1461823140"/>
    <n v="1459411371"/>
    <b v="0"/>
    <n v="34"/>
    <b v="1"/>
    <s v="theater/plays"/>
    <n v="1.02"/>
    <n v="99"/>
    <x v="1"/>
    <d v="2016-03-31T08:02:51"/>
    <d v="2016-04-28T05:59:00"/>
    <x v="6"/>
  </r>
  <r>
    <x v="0"/>
    <x v="0"/>
    <s v="USD"/>
    <n v="1436587140"/>
    <n v="1434069205"/>
    <b v="0"/>
    <n v="86"/>
    <b v="1"/>
    <s v="theater/plays"/>
    <n v="1.1692"/>
    <n v="81.569999999999993"/>
    <x v="1"/>
    <d v="2015-06-12T00:33:25"/>
    <d v="2015-07-11T03:59:00"/>
    <x v="6"/>
  </r>
  <r>
    <x v="0"/>
    <x v="1"/>
    <s v="GBP"/>
    <n v="1484740918"/>
    <n v="1483012918"/>
    <b v="0"/>
    <n v="37"/>
    <b v="1"/>
    <s v="theater/plays"/>
    <n v="1.0115000000000001"/>
    <n v="45.11"/>
    <x v="1"/>
    <d v="2016-12-29T12:01:58"/>
    <d v="2017-01-18T12:01:58"/>
    <x v="6"/>
  </r>
  <r>
    <x v="0"/>
    <x v="0"/>
    <s v="USD"/>
    <n v="1436749200"/>
    <n v="1434997018"/>
    <b v="0"/>
    <n v="18"/>
    <b v="1"/>
    <s v="theater/plays"/>
    <n v="1.32"/>
    <n v="36.67"/>
    <x v="1"/>
    <d v="2015-06-22T18:16:58"/>
    <d v="2015-07-13T01:00:00"/>
    <x v="6"/>
  </r>
  <r>
    <x v="0"/>
    <x v="1"/>
    <s v="GBP"/>
    <n v="1460318400"/>
    <n v="1457881057"/>
    <b v="0"/>
    <n v="22"/>
    <b v="1"/>
    <s v="theater/plays"/>
    <n v="1"/>
    <n v="125"/>
    <x v="1"/>
    <d v="2016-03-13T14:57:37"/>
    <d v="2016-04-10T20:00:00"/>
    <x v="6"/>
  </r>
  <r>
    <x v="0"/>
    <x v="0"/>
    <s v="USD"/>
    <n v="1467301334"/>
    <n v="1464709334"/>
    <b v="0"/>
    <n v="26"/>
    <b v="1"/>
    <s v="theater/plays"/>
    <n v="1.28"/>
    <n v="49.23"/>
    <x v="1"/>
    <d v="2016-05-31T15:42:14"/>
    <d v="2016-06-30T15:42:14"/>
    <x v="6"/>
  </r>
  <r>
    <x v="0"/>
    <x v="0"/>
    <s v="USD"/>
    <n v="1411012740"/>
    <n v="1409667827"/>
    <b v="0"/>
    <n v="27"/>
    <b v="1"/>
    <s v="theater/plays"/>
    <n v="1.1896"/>
    <n v="42.3"/>
    <x v="1"/>
    <d v="2014-09-02T14:23:47"/>
    <d v="2014-09-18T03:59:00"/>
    <x v="6"/>
  </r>
  <r>
    <x v="0"/>
    <x v="0"/>
    <s v="USD"/>
    <n v="1447269367"/>
    <n v="1444673767"/>
    <b v="0"/>
    <n v="8"/>
    <b v="1"/>
    <s v="theater/plays"/>
    <n v="1.262"/>
    <n v="78.88"/>
    <x v="1"/>
    <d v="2015-10-12T18:16:07"/>
    <d v="2015-11-11T19:16:07"/>
    <x v="6"/>
  </r>
  <r>
    <x v="0"/>
    <x v="0"/>
    <s v="USD"/>
    <n v="1443711623"/>
    <n v="1440687623"/>
    <b v="0"/>
    <n v="204"/>
    <b v="1"/>
    <s v="theater/plays"/>
    <n v="1.5620000000000001"/>
    <n v="38.28"/>
    <x v="1"/>
    <d v="2015-08-27T15:00:23"/>
    <d v="2015-10-01T15:00:23"/>
    <x v="6"/>
  </r>
  <r>
    <x v="0"/>
    <x v="1"/>
    <s v="GBP"/>
    <n v="1443808800"/>
    <n v="1441120910"/>
    <b v="0"/>
    <n v="46"/>
    <b v="1"/>
    <s v="theater/plays"/>
    <n v="1.0315000000000001"/>
    <n v="44.85"/>
    <x v="1"/>
    <d v="2015-09-01T15:21:50"/>
    <d v="2015-10-02T18:00:00"/>
    <x v="6"/>
  </r>
  <r>
    <x v="0"/>
    <x v="1"/>
    <s v="GBP"/>
    <n v="1450612740"/>
    <n v="1448040425"/>
    <b v="0"/>
    <n v="17"/>
    <b v="1"/>
    <s v="theater/plays"/>
    <n v="1.5333000000000001"/>
    <n v="13.53"/>
    <x v="1"/>
    <d v="2015-11-20T17:27:05"/>
    <d v="2015-12-20T11:59:00"/>
    <x v="6"/>
  </r>
  <r>
    <x v="0"/>
    <x v="5"/>
    <s v="CAD"/>
    <n v="1416211140"/>
    <n v="1413016216"/>
    <b v="0"/>
    <n v="28"/>
    <b v="1"/>
    <s v="theater/plays"/>
    <n v="1.8044"/>
    <n v="43.5"/>
    <x v="1"/>
    <d v="2014-10-11T08:30:16"/>
    <d v="2014-11-17T07:59:00"/>
    <x v="6"/>
  </r>
  <r>
    <x v="0"/>
    <x v="1"/>
    <s v="GBP"/>
    <n v="1471428340"/>
    <n v="1469009140"/>
    <b v="0"/>
    <n v="83"/>
    <b v="1"/>
    <s v="theater/plays"/>
    <n v="1.2845"/>
    <n v="30.95"/>
    <x v="1"/>
    <d v="2016-07-20T10:05:40"/>
    <d v="2016-08-17T10:05:40"/>
    <x v="6"/>
  </r>
  <r>
    <x v="0"/>
    <x v="0"/>
    <s v="USD"/>
    <n v="1473358122"/>
    <n v="1471543722"/>
    <b v="0"/>
    <n v="13"/>
    <b v="1"/>
    <s v="theater/plays"/>
    <n v="1.1967000000000001"/>
    <n v="55.23"/>
    <x v="1"/>
    <d v="2016-08-18T18:08:42"/>
    <d v="2016-09-08T18:08:42"/>
    <x v="6"/>
  </r>
  <r>
    <x v="0"/>
    <x v="1"/>
    <s v="GBP"/>
    <n v="1466899491"/>
    <n v="1464307491"/>
    <b v="0"/>
    <n v="8"/>
    <b v="1"/>
    <s v="theater/plays"/>
    <n v="1.23"/>
    <n v="46.13"/>
    <x v="1"/>
    <d v="2016-05-27T00:04:51"/>
    <d v="2016-06-26T00:04:51"/>
    <x v="6"/>
  </r>
  <r>
    <x v="0"/>
    <x v="1"/>
    <s v="GBP"/>
    <n v="1441042275"/>
    <n v="1438882275"/>
    <b v="0"/>
    <n v="32"/>
    <b v="1"/>
    <s v="theater/plays"/>
    <n v="1.05"/>
    <n v="39.380000000000003"/>
    <x v="1"/>
    <d v="2015-08-06T17:31:15"/>
    <d v="2015-08-31T17:31:15"/>
    <x v="6"/>
  </r>
  <r>
    <x v="0"/>
    <x v="0"/>
    <s v="USD"/>
    <n v="1410099822"/>
    <n v="1404915822"/>
    <b v="0"/>
    <n v="85"/>
    <b v="1"/>
    <s v="theater/plays"/>
    <n v="1.0224"/>
    <n v="66.150000000000006"/>
    <x v="1"/>
    <d v="2014-07-09T14:23:42"/>
    <d v="2014-09-07T14:23:42"/>
    <x v="6"/>
  </r>
  <r>
    <x v="0"/>
    <x v="12"/>
    <s v="EUR"/>
    <n v="1435255659"/>
    <n v="1432663659"/>
    <b v="0"/>
    <n v="29"/>
    <b v="1"/>
    <s v="theater/plays"/>
    <n v="1.0467"/>
    <n v="54.14"/>
    <x v="1"/>
    <d v="2015-05-26T18:07:39"/>
    <d v="2015-06-25T18:07:39"/>
    <x v="6"/>
  </r>
  <r>
    <x v="0"/>
    <x v="0"/>
    <s v="USD"/>
    <n v="1425758257"/>
    <n v="1423166257"/>
    <b v="0"/>
    <n v="24"/>
    <b v="1"/>
    <s v="theater/plays"/>
    <n v="1"/>
    <n v="104.17"/>
    <x v="1"/>
    <d v="2015-02-05T19:57:37"/>
    <d v="2015-03-07T19:57:37"/>
    <x v="6"/>
  </r>
  <r>
    <x v="0"/>
    <x v="0"/>
    <s v="USD"/>
    <n v="1428780159"/>
    <n v="1426188159"/>
    <b v="0"/>
    <n v="8"/>
    <b v="1"/>
    <s v="theater/plays"/>
    <n v="1.004"/>
    <n v="31.38"/>
    <x v="1"/>
    <d v="2015-03-12T19:22:39"/>
    <d v="2015-04-11T19:22:39"/>
    <x v="6"/>
  </r>
  <r>
    <x v="0"/>
    <x v="0"/>
    <s v="USD"/>
    <n v="1427860740"/>
    <n v="1426002684"/>
    <b v="0"/>
    <n v="19"/>
    <b v="1"/>
    <s v="theater/plays"/>
    <n v="1.0226999999999999"/>
    <n v="59.21"/>
    <x v="1"/>
    <d v="2015-03-10T15:51:24"/>
    <d v="2015-04-01T03:59:00"/>
    <x v="6"/>
  </r>
  <r>
    <x v="0"/>
    <x v="0"/>
    <s v="USD"/>
    <n v="1463198340"/>
    <n v="1461117201"/>
    <b v="0"/>
    <n v="336"/>
    <b v="1"/>
    <s v="theater/plays"/>
    <n v="1.1440999999999999"/>
    <n v="119.18"/>
    <x v="1"/>
    <d v="2016-04-20T01:53:21"/>
    <d v="2016-05-14T03:59:00"/>
    <x v="6"/>
  </r>
  <r>
    <x v="0"/>
    <x v="0"/>
    <s v="USD"/>
    <n v="1457139600"/>
    <n v="1455230214"/>
    <b v="0"/>
    <n v="13"/>
    <b v="1"/>
    <s v="theater/plays"/>
    <n v="1.0189999999999999"/>
    <n v="164.62"/>
    <x v="1"/>
    <d v="2016-02-11T22:36:54"/>
    <d v="2016-03-05T01:00:00"/>
    <x v="6"/>
  </r>
  <r>
    <x v="0"/>
    <x v="1"/>
    <s v="GBP"/>
    <n v="1441358873"/>
    <n v="1438939673"/>
    <b v="0"/>
    <n v="42"/>
    <b v="1"/>
    <s v="theater/plays"/>
    <n v="1.02"/>
    <n v="24.29"/>
    <x v="1"/>
    <d v="2015-08-07T09:27:53"/>
    <d v="2015-09-04T09:27:53"/>
    <x v="6"/>
  </r>
  <r>
    <x v="0"/>
    <x v="1"/>
    <s v="GBP"/>
    <n v="1462224398"/>
    <n v="1459632398"/>
    <b v="0"/>
    <n v="64"/>
    <b v="1"/>
    <s v="theater/plays"/>
    <n v="1.048"/>
    <n v="40.94"/>
    <x v="1"/>
    <d v="2016-04-02T21:26:38"/>
    <d v="2016-05-02T21:26:38"/>
    <x v="6"/>
  </r>
  <r>
    <x v="0"/>
    <x v="0"/>
    <s v="USD"/>
    <n v="1400796420"/>
    <n v="1398342170"/>
    <b v="0"/>
    <n v="25"/>
    <b v="1"/>
    <s v="theater/plays"/>
    <n v="1.0183"/>
    <n v="61.1"/>
    <x v="1"/>
    <d v="2014-04-24T12:22:50"/>
    <d v="2014-05-22T22:07:00"/>
    <x v="6"/>
  </r>
  <r>
    <x v="0"/>
    <x v="1"/>
    <s v="GBP"/>
    <n v="1403964324"/>
    <n v="1401372324"/>
    <b v="0"/>
    <n v="20"/>
    <b v="1"/>
    <s v="theater/plays"/>
    <n v="1"/>
    <n v="38.65"/>
    <x v="1"/>
    <d v="2014-05-29T14:05:24"/>
    <d v="2014-06-28T14:05:24"/>
    <x v="6"/>
  </r>
  <r>
    <x v="0"/>
    <x v="0"/>
    <s v="USD"/>
    <n v="1439337600"/>
    <n v="1436575280"/>
    <b v="0"/>
    <n v="104"/>
    <b v="1"/>
    <s v="theater/plays"/>
    <n v="1.0627"/>
    <n v="56.2"/>
    <x v="1"/>
    <d v="2015-07-11T00:41:20"/>
    <d v="2015-08-12T00:00:00"/>
    <x v="6"/>
  </r>
  <r>
    <x v="0"/>
    <x v="0"/>
    <s v="USD"/>
    <n v="1423674000"/>
    <n v="1421025159"/>
    <b v="0"/>
    <n v="53"/>
    <b v="1"/>
    <s v="theater/plays"/>
    <n v="1.1342000000000001"/>
    <n v="107"/>
    <x v="1"/>
    <d v="2015-01-12T01:12:39"/>
    <d v="2015-02-11T17:00:00"/>
    <x v="6"/>
  </r>
  <r>
    <x v="0"/>
    <x v="13"/>
    <s v="EUR"/>
    <n v="1479382594"/>
    <n v="1476786994"/>
    <b v="0"/>
    <n v="14"/>
    <b v="1"/>
    <s v="theater/plays"/>
    <n v="1"/>
    <n v="171.43"/>
    <x v="1"/>
    <d v="2016-10-18T10:36:34"/>
    <d v="2016-11-17T11:36:34"/>
    <x v="6"/>
  </r>
  <r>
    <x v="0"/>
    <x v="1"/>
    <s v="GBP"/>
    <n v="1408289724"/>
    <n v="1403105724"/>
    <b v="0"/>
    <n v="20"/>
    <b v="1"/>
    <s v="theater/plays"/>
    <n v="1.0044999999999999"/>
    <n v="110.5"/>
    <x v="1"/>
    <d v="2014-06-18T15:35:24"/>
    <d v="2014-08-17T15:35:24"/>
    <x v="6"/>
  </r>
  <r>
    <x v="0"/>
    <x v="0"/>
    <s v="USD"/>
    <n v="1399271911"/>
    <n v="1396334311"/>
    <b v="0"/>
    <n v="558"/>
    <b v="1"/>
    <s v="theater/plays"/>
    <n v="1.0004"/>
    <n v="179.28"/>
    <x v="1"/>
    <d v="2014-04-01T06:38:31"/>
    <d v="2014-05-05T06:38:31"/>
    <x v="6"/>
  </r>
  <r>
    <x v="0"/>
    <x v="1"/>
    <s v="GBP"/>
    <n v="1435352400"/>
    <n v="1431718575"/>
    <b v="0"/>
    <n v="22"/>
    <b v="1"/>
    <s v="theater/plays"/>
    <n v="1.44"/>
    <n v="22.91"/>
    <x v="1"/>
    <d v="2015-05-15T19:36:15"/>
    <d v="2015-06-26T21:00:00"/>
    <x v="6"/>
  </r>
  <r>
    <x v="0"/>
    <x v="2"/>
    <s v="AUD"/>
    <n v="1438333080"/>
    <n v="1436408308"/>
    <b v="0"/>
    <n v="24"/>
    <b v="1"/>
    <s v="theater/plays"/>
    <n v="1.0349999999999999"/>
    <n v="43.13"/>
    <x v="1"/>
    <d v="2015-07-09T02:18:28"/>
    <d v="2015-07-31T08:58:00"/>
    <x v="6"/>
  </r>
  <r>
    <x v="0"/>
    <x v="5"/>
    <s v="CAD"/>
    <n v="1432694700"/>
    <n v="1429651266"/>
    <b v="0"/>
    <n v="74"/>
    <b v="1"/>
    <s v="theater/plays"/>
    <n v="1.0844"/>
    <n v="46.89"/>
    <x v="1"/>
    <d v="2015-04-21T21:21:06"/>
    <d v="2015-05-27T02:45:00"/>
    <x v="6"/>
  </r>
  <r>
    <x v="0"/>
    <x v="0"/>
    <s v="USD"/>
    <n v="1438799760"/>
    <n v="1437236378"/>
    <b v="0"/>
    <n v="54"/>
    <b v="1"/>
    <s v="theater/plays"/>
    <n v="1.024"/>
    <n v="47.41"/>
    <x v="1"/>
    <d v="2015-07-18T16:19:38"/>
    <d v="2015-08-05T18:36:00"/>
    <x v="6"/>
  </r>
  <r>
    <x v="0"/>
    <x v="1"/>
    <s v="GBP"/>
    <n v="1457906400"/>
    <n v="1457115427"/>
    <b v="0"/>
    <n v="31"/>
    <b v="1"/>
    <s v="theater/plays"/>
    <n v="1.4888999999999999"/>
    <n v="15.13"/>
    <x v="1"/>
    <d v="2016-03-04T18:17:07"/>
    <d v="2016-03-13T22:00:00"/>
    <x v="6"/>
  </r>
  <r>
    <x v="0"/>
    <x v="1"/>
    <s v="GBP"/>
    <n v="1470078000"/>
    <n v="1467648456"/>
    <b v="0"/>
    <n v="25"/>
    <b v="1"/>
    <s v="theater/plays"/>
    <n v="1.0548999999999999"/>
    <n v="21.1"/>
    <x v="1"/>
    <d v="2016-07-04T16:07:36"/>
    <d v="2016-08-01T19:00:00"/>
    <x v="6"/>
  </r>
  <r>
    <x v="0"/>
    <x v="1"/>
    <s v="GBP"/>
    <n v="1444060800"/>
    <n v="1440082649"/>
    <b v="0"/>
    <n v="17"/>
    <b v="1"/>
    <s v="theater/plays"/>
    <n v="1.0049999999999999"/>
    <n v="59.12"/>
    <x v="1"/>
    <d v="2015-08-20T14:57:29"/>
    <d v="2015-10-05T16:00:00"/>
    <x v="6"/>
  </r>
  <r>
    <x v="0"/>
    <x v="0"/>
    <s v="USD"/>
    <n v="1420048208"/>
    <n v="1417456208"/>
    <b v="0"/>
    <n v="12"/>
    <b v="1"/>
    <s v="theater/plays"/>
    <n v="1.3056000000000001"/>
    <n v="97.92"/>
    <x v="1"/>
    <d v="2014-12-01T17:50:08"/>
    <d v="2014-12-31T17:50:08"/>
    <x v="6"/>
  </r>
  <r>
    <x v="0"/>
    <x v="1"/>
    <s v="GBP"/>
    <n v="1422015083"/>
    <n v="1419423083"/>
    <b v="0"/>
    <n v="38"/>
    <b v="1"/>
    <s v="theater/plays"/>
    <n v="1.0475000000000001"/>
    <n v="55.13"/>
    <x v="1"/>
    <d v="2014-12-24T12:11:23"/>
    <d v="2015-01-23T12:11:23"/>
    <x v="6"/>
  </r>
  <r>
    <x v="0"/>
    <x v="1"/>
    <s v="GBP"/>
    <n v="1433964444"/>
    <n v="1431372444"/>
    <b v="0"/>
    <n v="41"/>
    <b v="1"/>
    <s v="theater/plays"/>
    <n v="1.0880000000000001"/>
    <n v="26.54"/>
    <x v="1"/>
    <d v="2015-05-11T19:27:24"/>
    <d v="2015-06-10T19:27:24"/>
    <x v="6"/>
  </r>
  <r>
    <x v="0"/>
    <x v="0"/>
    <s v="USD"/>
    <n v="1410975994"/>
    <n v="1408383994"/>
    <b v="0"/>
    <n v="19"/>
    <b v="1"/>
    <s v="theater/plays"/>
    <n v="1.1100000000000001"/>
    <n v="58.42"/>
    <x v="1"/>
    <d v="2014-08-18T17:46:34"/>
    <d v="2014-09-17T17:46:34"/>
    <x v="6"/>
  </r>
  <r>
    <x v="0"/>
    <x v="0"/>
    <s v="USD"/>
    <n v="1420734696"/>
    <n v="1418142696"/>
    <b v="0"/>
    <n v="41"/>
    <b v="1"/>
    <s v="theater/plays"/>
    <n v="1.0047999999999999"/>
    <n v="122.54"/>
    <x v="1"/>
    <d v="2014-12-09T16:31:36"/>
    <d v="2015-01-08T16:31:36"/>
    <x v="6"/>
  </r>
  <r>
    <x v="0"/>
    <x v="0"/>
    <s v="USD"/>
    <n v="1420009200"/>
    <n v="1417593483"/>
    <b v="0"/>
    <n v="26"/>
    <b v="1"/>
    <s v="theater/plays"/>
    <n v="1.1435"/>
    <n v="87.96"/>
    <x v="1"/>
    <d v="2014-12-03T07:58:03"/>
    <d v="2014-12-31T07:00:00"/>
    <x v="6"/>
  </r>
  <r>
    <x v="0"/>
    <x v="1"/>
    <s v="GBP"/>
    <n v="1414701413"/>
    <n v="1412109413"/>
    <b v="0"/>
    <n v="25"/>
    <b v="1"/>
    <s v="theater/plays"/>
    <n v="1.2206999999999999"/>
    <n v="73.239999999999995"/>
    <x v="1"/>
    <d v="2014-09-30T20:36:53"/>
    <d v="2014-10-30T20:36:53"/>
    <x v="6"/>
  </r>
  <r>
    <x v="0"/>
    <x v="1"/>
    <s v="GBP"/>
    <n v="1434894082"/>
    <n v="1432302082"/>
    <b v="0"/>
    <n v="9"/>
    <b v="1"/>
    <s v="theater/plays"/>
    <n v="1"/>
    <n v="55.56"/>
    <x v="1"/>
    <d v="2015-05-22T13:41:22"/>
    <d v="2015-06-21T13:41:22"/>
    <x v="6"/>
  </r>
  <r>
    <x v="0"/>
    <x v="1"/>
    <s v="GBP"/>
    <n v="1415440846"/>
    <n v="1412845246"/>
    <b v="0"/>
    <n v="78"/>
    <b v="1"/>
    <s v="theater/plays"/>
    <n v="1.028"/>
    <n v="39.54"/>
    <x v="1"/>
    <d v="2014-10-09T09:00:46"/>
    <d v="2014-11-08T10:00:46"/>
    <x v="6"/>
  </r>
  <r>
    <x v="0"/>
    <x v="0"/>
    <s v="USD"/>
    <n v="1415921848"/>
    <n v="1413326248"/>
    <b v="0"/>
    <n v="45"/>
    <b v="1"/>
    <s v="theater/plays"/>
    <n v="1.0611999999999999"/>
    <n v="136.78"/>
    <x v="1"/>
    <d v="2014-10-14T22:37:28"/>
    <d v="2014-11-13T23:37:28"/>
    <x v="6"/>
  </r>
  <r>
    <x v="0"/>
    <x v="0"/>
    <s v="USD"/>
    <n v="1470887940"/>
    <n v="1468176527"/>
    <b v="0"/>
    <n v="102"/>
    <b v="1"/>
    <s v="theater/plays"/>
    <n v="1.0133000000000001"/>
    <n v="99.34"/>
    <x v="1"/>
    <d v="2016-07-10T18:48:47"/>
    <d v="2016-08-11T03:59:00"/>
    <x v="6"/>
  </r>
  <r>
    <x v="0"/>
    <x v="0"/>
    <s v="USD"/>
    <n v="1480947054"/>
    <n v="1475759454"/>
    <b v="0"/>
    <n v="5"/>
    <b v="1"/>
    <s v="theater/plays"/>
    <n v="1"/>
    <n v="20"/>
    <x v="1"/>
    <d v="2016-10-06T13:10:54"/>
    <d v="2016-12-05T14:10:54"/>
    <x v="6"/>
  </r>
  <r>
    <x v="0"/>
    <x v="0"/>
    <s v="USD"/>
    <n v="1430029680"/>
    <n v="1427741583"/>
    <b v="0"/>
    <n v="27"/>
    <b v="1"/>
    <s v="theater/plays"/>
    <n v="1.3"/>
    <n v="28.89"/>
    <x v="1"/>
    <d v="2015-03-30T18:53:03"/>
    <d v="2015-04-26T06:28:00"/>
    <x v="6"/>
  </r>
  <r>
    <x v="0"/>
    <x v="1"/>
    <s v="GBP"/>
    <n v="1462037777"/>
    <n v="1459445777"/>
    <b v="0"/>
    <n v="37"/>
    <b v="1"/>
    <s v="theater/plays"/>
    <n v="1.0001"/>
    <n v="40.549999999999997"/>
    <x v="1"/>
    <d v="2016-03-31T17:36:17"/>
    <d v="2016-04-30T17:36:17"/>
    <x v="6"/>
  </r>
  <r>
    <x v="0"/>
    <x v="1"/>
    <s v="GBP"/>
    <n v="1459444656"/>
    <n v="1456856256"/>
    <b v="0"/>
    <n v="14"/>
    <b v="1"/>
    <s v="theater/plays"/>
    <n v="1"/>
    <n v="35.71"/>
    <x v="1"/>
    <d v="2016-03-01T18:17:36"/>
    <d v="2016-03-31T17:17:36"/>
    <x v="6"/>
  </r>
  <r>
    <x v="0"/>
    <x v="0"/>
    <s v="USD"/>
    <n v="1425185940"/>
    <n v="1421900022"/>
    <b v="0"/>
    <n v="27"/>
    <b v="1"/>
    <s v="theater/plays"/>
    <n v="1.1389"/>
    <n v="37.96"/>
    <x v="1"/>
    <d v="2015-01-22T04:13:42"/>
    <d v="2015-03-01T04:59:00"/>
    <x v="6"/>
  </r>
  <r>
    <x v="0"/>
    <x v="1"/>
    <s v="GBP"/>
    <n v="1406719110"/>
    <n v="1405509510"/>
    <b v="0"/>
    <n v="45"/>
    <b v="1"/>
    <s v="theater/plays"/>
    <n v="1"/>
    <n v="33.33"/>
    <x v="1"/>
    <d v="2014-07-16T11:18:30"/>
    <d v="2014-07-30T11:18:30"/>
    <x v="6"/>
  </r>
  <r>
    <x v="0"/>
    <x v="0"/>
    <s v="USD"/>
    <n v="1459822682"/>
    <n v="1458613082"/>
    <b v="0"/>
    <n v="49"/>
    <b v="1"/>
    <s v="theater/plays"/>
    <n v="2.87"/>
    <n v="58.57"/>
    <x v="1"/>
    <d v="2016-03-22T02:18:02"/>
    <d v="2016-04-05T02:18:02"/>
    <x v="6"/>
  </r>
  <r>
    <x v="0"/>
    <x v="0"/>
    <s v="USD"/>
    <n v="1460970805"/>
    <n v="1455790405"/>
    <b v="0"/>
    <n v="24"/>
    <b v="1"/>
    <s v="theater/plays"/>
    <n v="1.085"/>
    <n v="135.63"/>
    <x v="1"/>
    <d v="2016-02-18T10:13:25"/>
    <d v="2016-04-18T09:13:25"/>
    <x v="6"/>
  </r>
  <r>
    <x v="0"/>
    <x v="1"/>
    <s v="GBP"/>
    <n v="1436772944"/>
    <n v="1434180944"/>
    <b v="0"/>
    <n v="112"/>
    <b v="1"/>
    <s v="theater/plays"/>
    <n v="1.155"/>
    <n v="30.94"/>
    <x v="1"/>
    <d v="2015-06-13T07:35:44"/>
    <d v="2015-07-13T07:35:44"/>
    <x v="6"/>
  </r>
  <r>
    <x v="0"/>
    <x v="0"/>
    <s v="USD"/>
    <n v="1419181890"/>
    <n v="1416589890"/>
    <b v="0"/>
    <n v="23"/>
    <b v="1"/>
    <s v="theater/plays"/>
    <n v="1.1912"/>
    <n v="176.09"/>
    <x v="1"/>
    <d v="2014-11-21T17:11:30"/>
    <d v="2014-12-21T17:11:30"/>
    <x v="6"/>
  </r>
  <r>
    <x v="0"/>
    <x v="0"/>
    <s v="USD"/>
    <n v="1474649070"/>
    <n v="1469465070"/>
    <b v="0"/>
    <n v="54"/>
    <b v="1"/>
    <s v="theater/plays"/>
    <n v="1.0943000000000001"/>
    <n v="151.97999999999999"/>
    <x v="1"/>
    <d v="2016-07-25T16:44:30"/>
    <d v="2016-09-23T16:44:30"/>
    <x v="6"/>
  </r>
  <r>
    <x v="0"/>
    <x v="1"/>
    <s v="GBP"/>
    <n v="1467054000"/>
    <n v="1463144254"/>
    <b v="0"/>
    <n v="28"/>
    <b v="1"/>
    <s v="theater/plays"/>
    <n v="1.266"/>
    <n v="22.61"/>
    <x v="1"/>
    <d v="2016-05-13T12:57:34"/>
    <d v="2016-06-27T19:00:00"/>
    <x v="6"/>
  </r>
  <r>
    <x v="0"/>
    <x v="1"/>
    <s v="GBP"/>
    <n v="1430348400"/>
    <n v="1428436410"/>
    <b v="0"/>
    <n v="11"/>
    <b v="1"/>
    <s v="theater/plays"/>
    <n v="1.0049999999999999"/>
    <n v="18.27"/>
    <x v="1"/>
    <d v="2015-04-07T19:53:30"/>
    <d v="2015-04-29T23:00:00"/>
    <x v="6"/>
  </r>
  <r>
    <x v="0"/>
    <x v="0"/>
    <s v="USD"/>
    <n v="1432654347"/>
    <n v="1430494347"/>
    <b v="0"/>
    <n v="62"/>
    <b v="1"/>
    <s v="theater/plays"/>
    <n v="1.2749999999999999"/>
    <n v="82.26"/>
    <x v="1"/>
    <d v="2015-05-01T15:32:27"/>
    <d v="2015-05-26T15:32:27"/>
    <x v="6"/>
  </r>
  <r>
    <x v="0"/>
    <x v="1"/>
    <s v="GBP"/>
    <n v="1413792034"/>
    <n v="1411200034"/>
    <b v="0"/>
    <n v="73"/>
    <b v="1"/>
    <s v="theater/plays"/>
    <n v="1.0005999999999999"/>
    <n v="68.53"/>
    <x v="1"/>
    <d v="2014-09-20T08:00:34"/>
    <d v="2014-10-20T08:00:34"/>
    <x v="6"/>
  </r>
  <r>
    <x v="0"/>
    <x v="0"/>
    <s v="USD"/>
    <n v="1422075540"/>
    <n v="1419979544"/>
    <b v="0"/>
    <n v="18"/>
    <b v="1"/>
    <s v="theater/plays"/>
    <n v="1.75"/>
    <n v="68.06"/>
    <x v="1"/>
    <d v="2014-12-30T22:45:44"/>
    <d v="2015-01-24T04:59:00"/>
    <x v="6"/>
  </r>
  <r>
    <x v="0"/>
    <x v="0"/>
    <s v="USD"/>
    <n v="1423630740"/>
    <n v="1418673307"/>
    <b v="0"/>
    <n v="35"/>
    <b v="1"/>
    <s v="theater/plays"/>
    <n v="1.2725"/>
    <n v="72.709999999999994"/>
    <x v="1"/>
    <d v="2014-12-15T19:55:07"/>
    <d v="2015-02-11T04:59:00"/>
    <x v="6"/>
  </r>
  <r>
    <x v="0"/>
    <x v="0"/>
    <s v="USD"/>
    <n v="1420489560"/>
    <n v="1417469639"/>
    <b v="0"/>
    <n v="43"/>
    <b v="1"/>
    <s v="theater/plays"/>
    <n v="1.1063000000000001"/>
    <n v="77.19"/>
    <x v="1"/>
    <d v="2014-12-01T21:33:59"/>
    <d v="2015-01-05T20:26:00"/>
    <x v="6"/>
  </r>
  <r>
    <x v="0"/>
    <x v="0"/>
    <s v="USD"/>
    <n v="1472952982"/>
    <n v="1470792982"/>
    <b v="0"/>
    <n v="36"/>
    <b v="1"/>
    <s v="theater/plays"/>
    <n v="1.2594000000000001"/>
    <n v="55.97"/>
    <x v="1"/>
    <d v="2016-08-10T01:36:22"/>
    <d v="2016-09-04T01:36:22"/>
    <x v="6"/>
  </r>
  <r>
    <x v="0"/>
    <x v="0"/>
    <s v="USD"/>
    <n v="1426229940"/>
    <n v="1423959123"/>
    <b v="0"/>
    <n v="62"/>
    <b v="1"/>
    <s v="theater/plays"/>
    <n v="1.1850000000000001"/>
    <n v="49.69"/>
    <x v="1"/>
    <d v="2015-02-15T00:12:03"/>
    <d v="2015-03-13T06:59:00"/>
    <x v="6"/>
  </r>
  <r>
    <x v="0"/>
    <x v="5"/>
    <s v="CAD"/>
    <n v="1409072982"/>
    <n v="1407258582"/>
    <b v="0"/>
    <n v="15"/>
    <b v="1"/>
    <s v="theater/plays"/>
    <n v="1.0772999999999999"/>
    <n v="79"/>
    <x v="1"/>
    <d v="2014-08-05T17:09:42"/>
    <d v="2014-08-26T17:09:42"/>
    <x v="6"/>
  </r>
  <r>
    <x v="0"/>
    <x v="0"/>
    <s v="USD"/>
    <n v="1456984740"/>
    <n v="1455717790"/>
    <b v="0"/>
    <n v="33"/>
    <b v="1"/>
    <s v="theater/plays"/>
    <n v="1.026"/>
    <n v="77.73"/>
    <x v="1"/>
    <d v="2016-02-17T14:03:10"/>
    <d v="2016-03-03T05:59:00"/>
    <x v="6"/>
  </r>
  <r>
    <x v="0"/>
    <x v="0"/>
    <s v="USD"/>
    <n v="1409720340"/>
    <n v="1408129822"/>
    <b v="0"/>
    <n v="27"/>
    <b v="1"/>
    <s v="theater/plays"/>
    <n v="1.101"/>
    <n v="40.78"/>
    <x v="1"/>
    <d v="2014-08-15T19:10:22"/>
    <d v="2014-09-03T04:59:00"/>
    <x v="6"/>
  </r>
  <r>
    <x v="0"/>
    <x v="0"/>
    <s v="USD"/>
    <n v="1440892800"/>
    <n v="1438715077"/>
    <b v="0"/>
    <n v="17"/>
    <b v="1"/>
    <s v="theater/plays"/>
    <n v="2.02"/>
    <n v="59.41"/>
    <x v="1"/>
    <d v="2015-08-04T19:04:37"/>
    <d v="2015-08-30T00:00:00"/>
    <x v="6"/>
  </r>
  <r>
    <x v="0"/>
    <x v="0"/>
    <s v="USD"/>
    <n v="1476390164"/>
    <n v="1473970964"/>
    <b v="0"/>
    <n v="4"/>
    <b v="1"/>
    <s v="theater/plays"/>
    <n v="1.3"/>
    <n v="3.25"/>
    <x v="1"/>
    <d v="2016-09-15T20:22:44"/>
    <d v="2016-10-13T20:22:44"/>
    <x v="6"/>
  </r>
  <r>
    <x v="0"/>
    <x v="1"/>
    <s v="GBP"/>
    <n v="1421452682"/>
    <n v="1418860682"/>
    <b v="0"/>
    <n v="53"/>
    <b v="1"/>
    <s v="theater/plays"/>
    <n v="1.0435000000000001"/>
    <n v="39.380000000000003"/>
    <x v="1"/>
    <d v="2014-12-17T23:58:02"/>
    <d v="2015-01-16T23:58:02"/>
    <x v="6"/>
  </r>
  <r>
    <x v="0"/>
    <x v="0"/>
    <s v="USD"/>
    <n v="1463520479"/>
    <n v="1458336479"/>
    <b v="0"/>
    <n v="49"/>
    <b v="1"/>
    <s v="theater/plays"/>
    <n v="1.0004999999999999"/>
    <n v="81.67"/>
    <x v="1"/>
    <d v="2016-03-18T21:27:59"/>
    <d v="2016-05-17T21:27:59"/>
    <x v="6"/>
  </r>
  <r>
    <x v="0"/>
    <x v="0"/>
    <s v="USD"/>
    <n v="1446759880"/>
    <n v="1444164280"/>
    <b v="0"/>
    <n v="57"/>
    <b v="1"/>
    <s v="theater/plays"/>
    <n v="1.7067000000000001"/>
    <n v="44.91"/>
    <x v="1"/>
    <d v="2015-10-06T20:44:40"/>
    <d v="2015-11-05T21:44:40"/>
    <x v="6"/>
  </r>
  <r>
    <x v="0"/>
    <x v="0"/>
    <s v="USD"/>
    <n v="1461913140"/>
    <n v="1461370956"/>
    <b v="0"/>
    <n v="69"/>
    <b v="1"/>
    <s v="theater/plays"/>
    <n v="1.1283000000000001"/>
    <n v="49.06"/>
    <x v="1"/>
    <d v="2016-04-23T00:22:36"/>
    <d v="2016-04-29T06:59:00"/>
    <x v="6"/>
  </r>
  <r>
    <x v="0"/>
    <x v="1"/>
    <s v="GBP"/>
    <n v="1455390126"/>
    <n v="1452798126"/>
    <b v="0"/>
    <n v="15"/>
    <b v="1"/>
    <s v="theater/plays"/>
    <n v="1.84"/>
    <n v="30.67"/>
    <x v="1"/>
    <d v="2016-01-14T19:02:06"/>
    <d v="2016-02-13T19:02:06"/>
    <x v="6"/>
  </r>
  <r>
    <x v="0"/>
    <x v="1"/>
    <s v="GBP"/>
    <n v="1471185057"/>
    <n v="1468593057"/>
    <b v="0"/>
    <n v="64"/>
    <b v="1"/>
    <s v="theater/plays"/>
    <n v="1.3027"/>
    <n v="61.06"/>
    <x v="1"/>
    <d v="2016-07-15T14:30:57"/>
    <d v="2016-08-14T14:30:57"/>
    <x v="6"/>
  </r>
  <r>
    <x v="0"/>
    <x v="1"/>
    <s v="GBP"/>
    <n v="1450137600"/>
    <n v="1448924882"/>
    <b v="0"/>
    <n v="20"/>
    <b v="1"/>
    <s v="theater/plays"/>
    <n v="1.0545"/>
    <n v="29"/>
    <x v="1"/>
    <d v="2015-11-30T23:08:02"/>
    <d v="2015-12-15T00:00:00"/>
    <x v="6"/>
  </r>
  <r>
    <x v="0"/>
    <x v="1"/>
    <s v="GBP"/>
    <n v="1466172000"/>
    <n v="1463418090"/>
    <b v="0"/>
    <n v="27"/>
    <b v="1"/>
    <s v="theater/plays"/>
    <n v="1"/>
    <n v="29.63"/>
    <x v="1"/>
    <d v="2016-05-16T17:01:30"/>
    <d v="2016-06-17T14:00:00"/>
    <x v="6"/>
  </r>
  <r>
    <x v="0"/>
    <x v="1"/>
    <s v="GBP"/>
    <n v="1459378085"/>
    <n v="1456789685"/>
    <b v="0"/>
    <n v="21"/>
    <b v="1"/>
    <s v="theater/plays"/>
    <n v="1.5331999999999999"/>
    <n v="143.1"/>
    <x v="1"/>
    <d v="2016-02-29T23:48:05"/>
    <d v="2016-03-30T22:48:05"/>
    <x v="6"/>
  </r>
  <r>
    <x v="0"/>
    <x v="1"/>
    <s v="GBP"/>
    <n v="1439806936"/>
    <n v="1437214936"/>
    <b v="0"/>
    <n v="31"/>
    <b v="1"/>
    <s v="theater/plays"/>
    <n v="1.623"/>
    <n v="52.35"/>
    <x v="1"/>
    <d v="2015-07-18T10:22:16"/>
    <d v="2015-08-17T10:22:16"/>
    <x v="6"/>
  </r>
  <r>
    <x v="0"/>
    <x v="1"/>
    <s v="GBP"/>
    <n v="1428483201"/>
    <n v="1425891201"/>
    <b v="0"/>
    <n v="51"/>
    <b v="1"/>
    <s v="theater/plays"/>
    <n v="1.36"/>
    <n v="66.67"/>
    <x v="1"/>
    <d v="2015-03-09T08:53:21"/>
    <d v="2015-04-08T08:53:21"/>
    <x v="6"/>
  </r>
  <r>
    <x v="0"/>
    <x v="5"/>
    <s v="CAD"/>
    <n v="1402334811"/>
    <n v="1401470811"/>
    <b v="0"/>
    <n v="57"/>
    <b v="1"/>
    <s v="theater/plays"/>
    <n v="1.444"/>
    <n v="126.67"/>
    <x v="1"/>
    <d v="2014-05-30T17:26:51"/>
    <d v="2014-06-09T17:26:51"/>
    <x v="6"/>
  </r>
  <r>
    <x v="0"/>
    <x v="0"/>
    <s v="USD"/>
    <n v="1403964574"/>
    <n v="1401372574"/>
    <b v="0"/>
    <n v="20"/>
    <b v="1"/>
    <s v="theater/plays"/>
    <n v="1"/>
    <n v="62.5"/>
    <x v="1"/>
    <d v="2014-05-29T14:09:34"/>
    <d v="2014-06-28T14:09:34"/>
    <x v="6"/>
  </r>
  <r>
    <x v="0"/>
    <x v="0"/>
    <s v="USD"/>
    <n v="1434675616"/>
    <n v="1432083616"/>
    <b v="0"/>
    <n v="71"/>
    <b v="1"/>
    <s v="theater/plays"/>
    <n v="1.008"/>
    <n v="35.49"/>
    <x v="1"/>
    <d v="2015-05-20T01:00:16"/>
    <d v="2015-06-19T01:00:16"/>
    <x v="6"/>
  </r>
  <r>
    <x v="0"/>
    <x v="1"/>
    <s v="GBP"/>
    <n v="1449756896"/>
    <n v="1447164896"/>
    <b v="0"/>
    <n v="72"/>
    <b v="1"/>
    <s v="theater/plays"/>
    <n v="1.0680000000000001"/>
    <n v="37.08"/>
    <x v="1"/>
    <d v="2015-11-10T14:14:56"/>
    <d v="2015-12-10T14:14:56"/>
    <x v="6"/>
  </r>
  <r>
    <x v="0"/>
    <x v="1"/>
    <s v="GBP"/>
    <n v="1426801664"/>
    <n v="1424213264"/>
    <b v="0"/>
    <n v="45"/>
    <b v="1"/>
    <s v="theater/plays"/>
    <n v="1.248"/>
    <n v="69.33"/>
    <x v="1"/>
    <d v="2015-02-17T22:47:44"/>
    <d v="2015-03-19T21:47:44"/>
    <x v="6"/>
  </r>
  <r>
    <x v="0"/>
    <x v="1"/>
    <s v="GBP"/>
    <n v="1488240000"/>
    <n v="1486996729"/>
    <b v="0"/>
    <n v="51"/>
    <b v="1"/>
    <s v="theater/plays"/>
    <n v="1.1892"/>
    <n v="17.25"/>
    <x v="1"/>
    <d v="2017-02-13T14:38:49"/>
    <d v="2017-02-28T00:00:00"/>
    <x v="6"/>
  </r>
  <r>
    <x v="0"/>
    <x v="1"/>
    <s v="GBP"/>
    <n v="1433343850"/>
    <n v="1430751850"/>
    <b v="0"/>
    <n v="56"/>
    <b v="1"/>
    <s v="theater/plays"/>
    <n v="1.01"/>
    <n v="36.07"/>
    <x v="1"/>
    <d v="2015-05-04T15:04:10"/>
    <d v="2015-06-03T15:04:10"/>
    <x v="6"/>
  </r>
  <r>
    <x v="0"/>
    <x v="0"/>
    <s v="USD"/>
    <n v="1479592800"/>
    <n v="1476760226"/>
    <b v="0"/>
    <n v="17"/>
    <b v="1"/>
    <s v="theater/plays"/>
    <n v="1.1299999999999999"/>
    <n v="66.47"/>
    <x v="1"/>
    <d v="2016-10-18T03:10:26"/>
    <d v="2016-11-19T22:00:00"/>
    <x v="6"/>
  </r>
  <r>
    <x v="0"/>
    <x v="0"/>
    <s v="USD"/>
    <n v="1425528000"/>
    <n v="1422916261"/>
    <b v="0"/>
    <n v="197"/>
    <b v="1"/>
    <s v="theater/plays"/>
    <n v="1.0519000000000001"/>
    <n v="56.07"/>
    <x v="1"/>
    <d v="2015-02-02T22:31:01"/>
    <d v="2015-03-05T04:00:00"/>
    <x v="6"/>
  </r>
  <r>
    <x v="0"/>
    <x v="0"/>
    <s v="USD"/>
    <n v="1475269200"/>
    <n v="1473200844"/>
    <b v="0"/>
    <n v="70"/>
    <b v="1"/>
    <s v="theater/plays"/>
    <n v="1.0972999999999999"/>
    <n v="47.03"/>
    <x v="1"/>
    <d v="2016-09-06T22:27:24"/>
    <d v="2016-09-30T21:00:00"/>
    <x v="6"/>
  </r>
  <r>
    <x v="0"/>
    <x v="0"/>
    <s v="USD"/>
    <n v="1411874580"/>
    <n v="1409030371"/>
    <b v="0"/>
    <n v="21"/>
    <b v="1"/>
    <s v="theater/plays"/>
    <n v="1.0009999999999999"/>
    <n v="47.67"/>
    <x v="1"/>
    <d v="2014-08-26T05:19:31"/>
    <d v="2014-09-28T03:23:00"/>
    <x v="6"/>
  </r>
  <r>
    <x v="0"/>
    <x v="0"/>
    <s v="USD"/>
    <n v="1406358000"/>
    <n v="1404841270"/>
    <b v="0"/>
    <n v="34"/>
    <b v="1"/>
    <s v="theater/plays"/>
    <n v="1.2"/>
    <n v="88.24"/>
    <x v="1"/>
    <d v="2014-07-08T17:41:10"/>
    <d v="2014-07-26T07:00:00"/>
    <x v="6"/>
  </r>
  <r>
    <x v="0"/>
    <x v="0"/>
    <s v="USD"/>
    <n v="1471977290"/>
    <n v="1466793290"/>
    <b v="0"/>
    <n v="39"/>
    <b v="1"/>
    <s v="theater/plays"/>
    <n v="1.0492999999999999"/>
    <n v="80.72"/>
    <x v="1"/>
    <d v="2016-06-24T18:34:50"/>
    <d v="2016-08-23T18:34:50"/>
    <x v="6"/>
  </r>
  <r>
    <x v="0"/>
    <x v="1"/>
    <s v="GBP"/>
    <n v="1435851577"/>
    <n v="1433259577"/>
    <b v="0"/>
    <n v="78"/>
    <b v="1"/>
    <s v="theater/plays"/>
    <n v="1.0266999999999999"/>
    <n v="39.49"/>
    <x v="1"/>
    <d v="2015-06-02T15:39:37"/>
    <d v="2015-07-02T15:39:37"/>
    <x v="6"/>
  </r>
  <r>
    <x v="0"/>
    <x v="1"/>
    <s v="GBP"/>
    <n v="1408204857"/>
    <n v="1406390457"/>
    <b v="0"/>
    <n v="48"/>
    <b v="1"/>
    <s v="theater/plays"/>
    <n v="1.0183"/>
    <n v="84.85"/>
    <x v="1"/>
    <d v="2014-07-26T16:00:57"/>
    <d v="2014-08-16T16:00:57"/>
    <x v="6"/>
  </r>
  <r>
    <x v="0"/>
    <x v="0"/>
    <s v="USD"/>
    <n v="1463803140"/>
    <n v="1459446487"/>
    <b v="0"/>
    <n v="29"/>
    <b v="1"/>
    <s v="theater/plays"/>
    <n v="1"/>
    <n v="68.97"/>
    <x v="1"/>
    <d v="2016-03-31T17:48:07"/>
    <d v="2016-05-21T03:59:00"/>
    <x v="6"/>
  </r>
  <r>
    <x v="2"/>
    <x v="0"/>
    <s v="USD"/>
    <n v="1450040396"/>
    <n v="1444852796"/>
    <b v="0"/>
    <n v="0"/>
    <b v="0"/>
    <s v="theater/musical"/>
    <n v="0"/>
    <n v="0"/>
    <x v="1"/>
    <d v="2015-10-14T19:59:56"/>
    <d v="2015-12-13T20:59:56"/>
    <x v="40"/>
  </r>
  <r>
    <x v="2"/>
    <x v="0"/>
    <s v="USD"/>
    <n v="1462467600"/>
    <n v="1457403364"/>
    <b v="0"/>
    <n v="2"/>
    <b v="0"/>
    <s v="theater/musical"/>
    <n v="0"/>
    <n v="1"/>
    <x v="1"/>
    <d v="2016-03-08T02:16:04"/>
    <d v="2016-05-05T17:00:00"/>
    <x v="40"/>
  </r>
  <r>
    <x v="2"/>
    <x v="1"/>
    <s v="GBP"/>
    <n v="1417295990"/>
    <n v="1414700390"/>
    <b v="0"/>
    <n v="1"/>
    <b v="0"/>
    <s v="theater/musical"/>
    <n v="2.9999999999999997E-4"/>
    <n v="1"/>
    <x v="1"/>
    <d v="2014-10-30T20:19:50"/>
    <d v="2014-11-29T21:19:50"/>
    <x v="40"/>
  </r>
  <r>
    <x v="2"/>
    <x v="0"/>
    <s v="USD"/>
    <n v="1411444740"/>
    <n v="1409335497"/>
    <b v="0"/>
    <n v="59"/>
    <b v="0"/>
    <s v="theater/musical"/>
    <n v="0.51019999999999999"/>
    <n v="147.88"/>
    <x v="1"/>
    <d v="2014-08-29T18:04:57"/>
    <d v="2014-09-23T03:59:00"/>
    <x v="40"/>
  </r>
  <r>
    <x v="2"/>
    <x v="1"/>
    <s v="GBP"/>
    <n v="1416781749"/>
    <n v="1415053749"/>
    <b v="0"/>
    <n v="1"/>
    <b v="0"/>
    <s v="theater/musical"/>
    <n v="0.2"/>
    <n v="100"/>
    <x v="1"/>
    <d v="2014-11-03T22:29:09"/>
    <d v="2014-11-23T22:29:09"/>
    <x v="40"/>
  </r>
  <r>
    <x v="2"/>
    <x v="0"/>
    <s v="USD"/>
    <n v="1479517200"/>
    <n v="1475765867"/>
    <b v="0"/>
    <n v="31"/>
    <b v="0"/>
    <s v="theater/musical"/>
    <n v="0.35239999999999999"/>
    <n v="56.84"/>
    <x v="1"/>
    <d v="2016-10-06T14:57:47"/>
    <d v="2016-11-19T01:00:00"/>
    <x v="40"/>
  </r>
  <r>
    <x v="2"/>
    <x v="5"/>
    <s v="CAD"/>
    <n v="1484366340"/>
    <n v="1480219174"/>
    <b v="0"/>
    <n v="18"/>
    <b v="0"/>
    <s v="theater/musical"/>
    <n v="4.2500000000000003E-2"/>
    <n v="176.94"/>
    <x v="1"/>
    <d v="2016-11-27T03:59:34"/>
    <d v="2017-01-14T03:59:00"/>
    <x v="40"/>
  </r>
  <r>
    <x v="2"/>
    <x v="0"/>
    <s v="USD"/>
    <n v="1461186676"/>
    <n v="1458594676"/>
    <b v="0"/>
    <n v="10"/>
    <b v="0"/>
    <s v="theater/musical"/>
    <n v="0.36459999999999998"/>
    <n v="127.6"/>
    <x v="1"/>
    <d v="2016-03-21T21:11:16"/>
    <d v="2016-04-20T21:11:16"/>
    <x v="40"/>
  </r>
  <r>
    <x v="2"/>
    <x v="0"/>
    <s v="USD"/>
    <n v="1442248829"/>
    <n v="1439224829"/>
    <b v="0"/>
    <n v="0"/>
    <b v="0"/>
    <s v="theater/musical"/>
    <n v="0"/>
    <n v="0"/>
    <x v="1"/>
    <d v="2015-08-10T16:40:29"/>
    <d v="2015-09-14T16:40:29"/>
    <x v="40"/>
  </r>
  <r>
    <x v="2"/>
    <x v="0"/>
    <s v="USD"/>
    <n v="1420130935"/>
    <n v="1417538935"/>
    <b v="0"/>
    <n v="14"/>
    <b v="0"/>
    <s v="theater/musical"/>
    <n v="0.30869999999999997"/>
    <n v="66.14"/>
    <x v="1"/>
    <d v="2014-12-02T16:48:55"/>
    <d v="2015-01-01T16:48:55"/>
    <x v="40"/>
  </r>
  <r>
    <x v="2"/>
    <x v="5"/>
    <s v="CAD"/>
    <n v="1429456132"/>
    <n v="1424275732"/>
    <b v="0"/>
    <n v="2"/>
    <b v="0"/>
    <s v="theater/musical"/>
    <n v="6.5500000000000003E-2"/>
    <n v="108"/>
    <x v="1"/>
    <d v="2015-02-18T16:08:52"/>
    <d v="2015-04-19T15:08:52"/>
    <x v="40"/>
  </r>
  <r>
    <x v="2"/>
    <x v="0"/>
    <s v="USD"/>
    <n v="1475853060"/>
    <n v="1470672906"/>
    <b v="0"/>
    <n v="1"/>
    <b v="0"/>
    <s v="theater/musical"/>
    <n v="0"/>
    <n v="1"/>
    <x v="1"/>
    <d v="2016-08-08T16:15:06"/>
    <d v="2016-10-07T15:11:00"/>
    <x v="40"/>
  </r>
  <r>
    <x v="2"/>
    <x v="0"/>
    <s v="USD"/>
    <n v="1431283530"/>
    <n v="1428691530"/>
    <b v="0"/>
    <n v="3"/>
    <b v="0"/>
    <s v="theater/musical"/>
    <n v="5.5E-2"/>
    <n v="18.329999999999998"/>
    <x v="1"/>
    <d v="2015-04-10T18:45:30"/>
    <d v="2015-05-10T18:45:30"/>
    <x v="40"/>
  </r>
  <r>
    <x v="2"/>
    <x v="0"/>
    <s v="USD"/>
    <n v="1412485200"/>
    <n v="1410966179"/>
    <b v="0"/>
    <n v="0"/>
    <b v="0"/>
    <s v="theater/musical"/>
    <n v="0"/>
    <n v="0"/>
    <x v="1"/>
    <d v="2014-09-17T15:02:59"/>
    <d v="2014-10-05T05:00:00"/>
    <x v="40"/>
  </r>
  <r>
    <x v="2"/>
    <x v="12"/>
    <s v="EUR"/>
    <n v="1448902800"/>
    <n v="1445369727"/>
    <b v="0"/>
    <n v="2"/>
    <b v="0"/>
    <s v="theater/musical"/>
    <n v="2.1399999999999999E-2"/>
    <n v="7.5"/>
    <x v="1"/>
    <d v="2015-10-20T19:35:27"/>
    <d v="2015-11-30T17:00:00"/>
    <x v="40"/>
  </r>
  <r>
    <x v="2"/>
    <x v="0"/>
    <s v="USD"/>
    <n v="1447734439"/>
    <n v="1444274839"/>
    <b v="0"/>
    <n v="0"/>
    <b v="0"/>
    <s v="theater/musical"/>
    <n v="0"/>
    <n v="0"/>
    <x v="1"/>
    <d v="2015-10-08T03:27:19"/>
    <d v="2015-11-17T04:27:19"/>
    <x v="40"/>
  </r>
  <r>
    <x v="2"/>
    <x v="0"/>
    <s v="USD"/>
    <n v="1457413140"/>
    <n v="1454996887"/>
    <b v="0"/>
    <n v="12"/>
    <b v="0"/>
    <s v="theater/musical"/>
    <n v="0.16420000000000001"/>
    <n v="68.42"/>
    <x v="1"/>
    <d v="2016-02-09T05:48:07"/>
    <d v="2016-03-08T04:59:00"/>
    <x v="40"/>
  </r>
  <r>
    <x v="2"/>
    <x v="5"/>
    <s v="CAD"/>
    <n v="1479773838"/>
    <n v="1477178238"/>
    <b v="0"/>
    <n v="1"/>
    <b v="0"/>
    <s v="theater/musical"/>
    <n v="1E-3"/>
    <n v="1"/>
    <x v="1"/>
    <d v="2016-10-22T23:17:18"/>
    <d v="2016-11-22T00:17:18"/>
    <x v="40"/>
  </r>
  <r>
    <x v="2"/>
    <x v="0"/>
    <s v="USD"/>
    <n v="1434497400"/>
    <n v="1431770802"/>
    <b v="0"/>
    <n v="8"/>
    <b v="0"/>
    <s v="theater/musical"/>
    <n v="4.8099999999999997E-2"/>
    <n v="60.13"/>
    <x v="1"/>
    <d v="2015-05-16T10:06:42"/>
    <d v="2015-06-16T23:30:00"/>
    <x v="40"/>
  </r>
  <r>
    <x v="2"/>
    <x v="1"/>
    <s v="GBP"/>
    <n v="1475258327"/>
    <n v="1471370327"/>
    <b v="0"/>
    <n v="2"/>
    <b v="0"/>
    <s v="theater/musical"/>
    <n v="0.06"/>
    <n v="15"/>
    <x v="1"/>
    <d v="2016-08-16T17:58:47"/>
    <d v="2016-09-30T17:58:47"/>
    <x v="40"/>
  </r>
  <r>
    <x v="0"/>
    <x v="0"/>
    <s v="USD"/>
    <n v="1412492445"/>
    <n v="1409900445"/>
    <b v="0"/>
    <n v="73"/>
    <b v="1"/>
    <s v="theater/plays"/>
    <n v="1.0038"/>
    <n v="550.04"/>
    <x v="1"/>
    <d v="2014-09-05T07:00:45"/>
    <d v="2014-10-05T07:00:45"/>
    <x v="6"/>
  </r>
  <r>
    <x v="0"/>
    <x v="5"/>
    <s v="CAD"/>
    <n v="1402938394"/>
    <n v="1400691994"/>
    <b v="0"/>
    <n v="8"/>
    <b v="1"/>
    <s v="theater/plays"/>
    <n v="1.04"/>
    <n v="97.5"/>
    <x v="1"/>
    <d v="2014-05-21T17:06:34"/>
    <d v="2014-06-16T17:06:34"/>
    <x v="6"/>
  </r>
  <r>
    <x v="0"/>
    <x v="1"/>
    <s v="GBP"/>
    <n v="1454412584"/>
    <n v="1452598184"/>
    <b v="0"/>
    <n v="17"/>
    <b v="1"/>
    <s v="theater/plays"/>
    <n v="1"/>
    <n v="29.41"/>
    <x v="1"/>
    <d v="2016-01-12T11:29:44"/>
    <d v="2016-02-02T11:29:44"/>
    <x v="6"/>
  </r>
  <r>
    <x v="0"/>
    <x v="0"/>
    <s v="USD"/>
    <n v="1407686340"/>
    <n v="1404833442"/>
    <b v="0"/>
    <n v="9"/>
    <b v="1"/>
    <s v="theater/plays"/>
    <n v="1.04"/>
    <n v="57.78"/>
    <x v="1"/>
    <d v="2014-07-08T15:30:42"/>
    <d v="2014-08-10T15:59:00"/>
    <x v="6"/>
  </r>
  <r>
    <x v="0"/>
    <x v="5"/>
    <s v="CAD"/>
    <n v="1472097540"/>
    <n v="1471188502"/>
    <b v="0"/>
    <n v="17"/>
    <b v="1"/>
    <s v="theater/plays"/>
    <n v="2.5066999999999999"/>
    <n v="44.24"/>
    <x v="1"/>
    <d v="2016-08-14T15:28:22"/>
    <d v="2016-08-25T03:59:00"/>
    <x v="6"/>
  </r>
  <r>
    <x v="0"/>
    <x v="1"/>
    <s v="GBP"/>
    <n v="1438764207"/>
    <n v="1436172207"/>
    <b v="0"/>
    <n v="33"/>
    <b v="1"/>
    <s v="theater/plays"/>
    <n v="1.0049999999999999"/>
    <n v="60.91"/>
    <x v="1"/>
    <d v="2015-07-06T08:43:27"/>
    <d v="2015-08-05T08:43:27"/>
    <x v="6"/>
  </r>
  <r>
    <x v="0"/>
    <x v="1"/>
    <s v="GBP"/>
    <n v="1459702800"/>
    <n v="1457690386"/>
    <b v="0"/>
    <n v="38"/>
    <b v="1"/>
    <s v="theater/plays"/>
    <n v="1.744"/>
    <n v="68.84"/>
    <x v="1"/>
    <d v="2016-03-11T09:59:46"/>
    <d v="2016-04-03T17:00:00"/>
    <x v="6"/>
  </r>
  <r>
    <x v="0"/>
    <x v="0"/>
    <s v="USD"/>
    <n v="1437202740"/>
    <n v="1434654998"/>
    <b v="0"/>
    <n v="79"/>
    <b v="1"/>
    <s v="theater/plays"/>
    <n v="1.1626000000000001"/>
    <n v="73.58"/>
    <x v="1"/>
    <d v="2015-06-18T19:16:38"/>
    <d v="2015-07-18T06:59:00"/>
    <x v="6"/>
  </r>
  <r>
    <x v="0"/>
    <x v="16"/>
    <s v="CHF"/>
    <n v="1485989940"/>
    <n v="1483393836"/>
    <b v="0"/>
    <n v="46"/>
    <b v="1"/>
    <s v="theater/plays"/>
    <n v="1.0582"/>
    <n v="115.02"/>
    <x v="1"/>
    <d v="2017-01-02T21:50:36"/>
    <d v="2017-02-01T22:59:00"/>
    <x v="6"/>
  </r>
  <r>
    <x v="0"/>
    <x v="8"/>
    <s v="DKK"/>
    <n v="1464817320"/>
    <n v="1462806419"/>
    <b v="0"/>
    <n v="20"/>
    <b v="1"/>
    <s v="theater/plays"/>
    <n v="1.1074999999999999"/>
    <n v="110.75"/>
    <x v="1"/>
    <d v="2016-05-09T15:06:59"/>
    <d v="2016-06-01T21:42:00"/>
    <x v="6"/>
  </r>
  <r>
    <x v="0"/>
    <x v="0"/>
    <s v="USD"/>
    <n v="1404273540"/>
    <n v="1400272580"/>
    <b v="0"/>
    <n v="20"/>
    <b v="1"/>
    <s v="theater/plays"/>
    <n v="1.0066999999999999"/>
    <n v="75.5"/>
    <x v="1"/>
    <d v="2014-05-16T20:36:20"/>
    <d v="2014-07-02T03:59:00"/>
    <x v="6"/>
  </r>
  <r>
    <x v="0"/>
    <x v="0"/>
    <s v="USD"/>
    <n v="1426775940"/>
    <n v="1424414350"/>
    <b v="0"/>
    <n v="13"/>
    <b v="1"/>
    <s v="theater/plays"/>
    <n v="1.0203"/>
    <n v="235.46"/>
    <x v="1"/>
    <d v="2015-02-20T06:39:10"/>
    <d v="2015-03-19T14:39:00"/>
    <x v="6"/>
  </r>
  <r>
    <x v="0"/>
    <x v="1"/>
    <s v="GBP"/>
    <n v="1419368925"/>
    <n v="1417208925"/>
    <b v="0"/>
    <n v="22"/>
    <b v="1"/>
    <s v="theater/plays"/>
    <n v="1"/>
    <n v="11.36"/>
    <x v="1"/>
    <d v="2014-11-28T21:08:45"/>
    <d v="2014-12-23T21:08:45"/>
    <x v="6"/>
  </r>
  <r>
    <x v="0"/>
    <x v="0"/>
    <s v="USD"/>
    <n v="1460260800"/>
    <n v="1458336672"/>
    <b v="0"/>
    <n v="36"/>
    <b v="1"/>
    <s v="theater/plays"/>
    <n v="1.1100000000000001"/>
    <n v="92.5"/>
    <x v="1"/>
    <d v="2016-03-18T21:31:12"/>
    <d v="2016-04-10T04:00:00"/>
    <x v="6"/>
  </r>
  <r>
    <x v="0"/>
    <x v="5"/>
    <s v="CAD"/>
    <n v="1427775414"/>
    <n v="1425187014"/>
    <b v="0"/>
    <n v="40"/>
    <b v="1"/>
    <s v="theater/plays"/>
    <n v="1.0143"/>
    <n v="202.85"/>
    <x v="1"/>
    <d v="2015-03-01T05:16:54"/>
    <d v="2015-03-31T04:16:54"/>
    <x v="6"/>
  </r>
  <r>
    <x v="0"/>
    <x v="1"/>
    <s v="GBP"/>
    <n v="1482321030"/>
    <n v="1477133430"/>
    <b v="0"/>
    <n v="9"/>
    <b v="1"/>
    <s v="theater/plays"/>
    <n v="1.04"/>
    <n v="26"/>
    <x v="1"/>
    <d v="2016-10-22T10:50:30"/>
    <d v="2016-12-21T11:50:30"/>
    <x v="6"/>
  </r>
  <r>
    <x v="0"/>
    <x v="0"/>
    <s v="USD"/>
    <n v="1466056689"/>
    <n v="1464847089"/>
    <b v="0"/>
    <n v="19"/>
    <b v="1"/>
    <s v="theater/plays"/>
    <n v="1.0938000000000001"/>
    <n v="46.05"/>
    <x v="1"/>
    <d v="2016-06-02T05:58:09"/>
    <d v="2016-06-16T05:58:09"/>
    <x v="6"/>
  </r>
  <r>
    <x v="0"/>
    <x v="6"/>
    <s v="EUR"/>
    <n v="1446062040"/>
    <n v="1445109822"/>
    <b v="0"/>
    <n v="14"/>
    <b v="1"/>
    <s v="theater/plays"/>
    <n v="1.1516"/>
    <n v="51"/>
    <x v="1"/>
    <d v="2015-10-17T19:23:42"/>
    <d v="2015-10-28T19:54:00"/>
    <x v="6"/>
  </r>
  <r>
    <x v="0"/>
    <x v="0"/>
    <s v="USD"/>
    <n v="1406185200"/>
    <n v="1404337382"/>
    <b v="0"/>
    <n v="38"/>
    <b v="1"/>
    <s v="theater/plays"/>
    <n v="1"/>
    <n v="31.58"/>
    <x v="1"/>
    <d v="2014-07-02T21:43:02"/>
    <d v="2014-07-24T07:00:00"/>
    <x v="6"/>
  </r>
  <r>
    <x v="0"/>
    <x v="1"/>
    <s v="GBP"/>
    <n v="1437261419"/>
    <n v="1434669419"/>
    <b v="0"/>
    <n v="58"/>
    <b v="1"/>
    <s v="theater/plays"/>
    <n v="1.0317000000000001"/>
    <n v="53.36"/>
    <x v="1"/>
    <d v="2015-06-18T23:16:59"/>
    <d v="2015-07-18T23:16:59"/>
    <x v="6"/>
  </r>
  <r>
    <x v="0"/>
    <x v="0"/>
    <s v="USD"/>
    <n v="1437676380"/>
    <n v="1435670452"/>
    <b v="0"/>
    <n v="28"/>
    <b v="1"/>
    <s v="theater/plays"/>
    <n v="1.0349999999999999"/>
    <n v="36.96"/>
    <x v="1"/>
    <d v="2015-06-30T13:20:52"/>
    <d v="2015-07-23T18:33:00"/>
    <x v="6"/>
  </r>
  <r>
    <x v="0"/>
    <x v="1"/>
    <s v="GBP"/>
    <n v="1434039137"/>
    <n v="1431447137"/>
    <b v="0"/>
    <n v="17"/>
    <b v="1"/>
    <s v="theater/plays"/>
    <n v="1.3819999999999999"/>
    <n v="81.290000000000006"/>
    <x v="1"/>
    <d v="2015-05-12T16:12:17"/>
    <d v="2015-06-11T16:12:17"/>
    <x v="6"/>
  </r>
  <r>
    <x v="0"/>
    <x v="1"/>
    <s v="GBP"/>
    <n v="1433113200"/>
    <n v="1431951611"/>
    <b v="0"/>
    <n v="12"/>
    <b v="1"/>
    <s v="theater/plays"/>
    <n v="1.0954999999999999"/>
    <n v="20.079999999999998"/>
    <x v="1"/>
    <d v="2015-05-18T12:20:11"/>
    <d v="2015-05-31T23:00:00"/>
    <x v="6"/>
  </r>
  <r>
    <x v="0"/>
    <x v="0"/>
    <s v="USD"/>
    <n v="1405915140"/>
    <n v="1404140667"/>
    <b v="0"/>
    <n v="40"/>
    <b v="1"/>
    <s v="theater/plays"/>
    <n v="1.0085999999999999"/>
    <n v="88.25"/>
    <x v="1"/>
    <d v="2014-06-30T15:04:27"/>
    <d v="2014-07-21T03:59:00"/>
    <x v="6"/>
  </r>
  <r>
    <x v="0"/>
    <x v="1"/>
    <s v="GBP"/>
    <n v="1411771384"/>
    <n v="1409179384"/>
    <b v="0"/>
    <n v="57"/>
    <b v="1"/>
    <s v="theater/plays"/>
    <n v="1.0153000000000001"/>
    <n v="53.44"/>
    <x v="1"/>
    <d v="2014-08-27T22:43:04"/>
    <d v="2014-09-26T22:43:04"/>
    <x v="6"/>
  </r>
  <r>
    <x v="0"/>
    <x v="1"/>
    <s v="GBP"/>
    <n v="1415191920"/>
    <n v="1412233497"/>
    <b v="0"/>
    <n v="114"/>
    <b v="1"/>
    <s v="theater/plays"/>
    <n v="1.1363000000000001"/>
    <n v="39.869999999999997"/>
    <x v="1"/>
    <d v="2014-10-02T07:04:57"/>
    <d v="2014-11-05T12:52:00"/>
    <x v="6"/>
  </r>
  <r>
    <x v="0"/>
    <x v="12"/>
    <s v="EUR"/>
    <n v="1472936229"/>
    <n v="1467752229"/>
    <b v="0"/>
    <n v="31"/>
    <b v="1"/>
    <s v="theater/plays"/>
    <n v="1"/>
    <n v="145.16"/>
    <x v="1"/>
    <d v="2016-07-05T20:57:09"/>
    <d v="2016-09-03T20:57:09"/>
    <x v="6"/>
  </r>
  <r>
    <x v="0"/>
    <x v="1"/>
    <s v="GBP"/>
    <n v="1463353200"/>
    <n v="1462285182"/>
    <b v="0"/>
    <n v="3"/>
    <b v="1"/>
    <s v="theater/plays"/>
    <n v="1.4"/>
    <n v="23.33"/>
    <x v="1"/>
    <d v="2016-05-03T14:19:42"/>
    <d v="2016-05-15T23:00:00"/>
    <x v="6"/>
  </r>
  <r>
    <x v="0"/>
    <x v="0"/>
    <s v="USD"/>
    <n v="1410550484"/>
    <n v="1408995284"/>
    <b v="0"/>
    <n v="16"/>
    <b v="1"/>
    <s v="theater/plays"/>
    <n v="1.2875000000000001"/>
    <n v="64.38"/>
    <x v="1"/>
    <d v="2014-08-25T19:34:44"/>
    <d v="2014-09-12T19:34:44"/>
    <x v="6"/>
  </r>
  <r>
    <x v="0"/>
    <x v="0"/>
    <s v="USD"/>
    <n v="1404359940"/>
    <n v="1402580818"/>
    <b v="0"/>
    <n v="199"/>
    <b v="1"/>
    <s v="theater/plays"/>
    <n v="1.0289999999999999"/>
    <n v="62.05"/>
    <x v="1"/>
    <d v="2014-06-12T13:46:58"/>
    <d v="2014-07-03T03:59:00"/>
    <x v="6"/>
  </r>
  <r>
    <x v="0"/>
    <x v="1"/>
    <s v="GBP"/>
    <n v="1433076298"/>
    <n v="1430052298"/>
    <b v="0"/>
    <n v="31"/>
    <b v="1"/>
    <s v="theater/plays"/>
    <n v="1.0249999999999999"/>
    <n v="66.13"/>
    <x v="1"/>
    <d v="2015-04-26T12:44:58"/>
    <d v="2015-05-31T12:44:58"/>
    <x v="6"/>
  </r>
  <r>
    <x v="0"/>
    <x v="0"/>
    <s v="USD"/>
    <n v="1404190740"/>
    <n v="1401214581"/>
    <b v="0"/>
    <n v="30"/>
    <b v="1"/>
    <s v="theater/plays"/>
    <n v="1.101"/>
    <n v="73.400000000000006"/>
    <x v="1"/>
    <d v="2014-05-27T18:16:21"/>
    <d v="2014-07-01T04:59:00"/>
    <x v="6"/>
  </r>
  <r>
    <x v="0"/>
    <x v="0"/>
    <s v="USD"/>
    <n v="1475664834"/>
    <n v="1473850434"/>
    <b v="0"/>
    <n v="34"/>
    <b v="1"/>
    <s v="theater/plays"/>
    <n v="1.1276999999999999"/>
    <n v="99.5"/>
    <x v="1"/>
    <d v="2016-09-14T10:53:54"/>
    <d v="2016-10-05T10:53:54"/>
    <x v="6"/>
  </r>
  <r>
    <x v="0"/>
    <x v="0"/>
    <s v="USD"/>
    <n v="1452872290"/>
    <n v="1452008290"/>
    <b v="0"/>
    <n v="18"/>
    <b v="1"/>
    <s v="theater/plays"/>
    <n v="1.119"/>
    <n v="62.17"/>
    <x v="1"/>
    <d v="2016-01-05T15:38:10"/>
    <d v="2016-01-15T15:38:10"/>
    <x v="6"/>
  </r>
  <r>
    <x v="0"/>
    <x v="0"/>
    <s v="USD"/>
    <n v="1402901940"/>
    <n v="1399998418"/>
    <b v="0"/>
    <n v="67"/>
    <b v="1"/>
    <s v="theater/plays"/>
    <n v="1.3919999999999999"/>
    <n v="62.33"/>
    <x v="1"/>
    <d v="2014-05-13T16:26:58"/>
    <d v="2014-06-16T06:59:00"/>
    <x v="6"/>
  </r>
  <r>
    <x v="0"/>
    <x v="0"/>
    <s v="USD"/>
    <n v="1476931696"/>
    <n v="1474339696"/>
    <b v="0"/>
    <n v="66"/>
    <b v="1"/>
    <s v="theater/plays"/>
    <n v="1.1086"/>
    <n v="58.79"/>
    <x v="1"/>
    <d v="2016-09-20T02:48:16"/>
    <d v="2016-10-20T02:48:16"/>
    <x v="6"/>
  </r>
  <r>
    <x v="0"/>
    <x v="0"/>
    <s v="USD"/>
    <n v="1441167586"/>
    <n v="1438575586"/>
    <b v="0"/>
    <n v="23"/>
    <b v="1"/>
    <s v="theater/plays"/>
    <n v="1.3907"/>
    <n v="45.35"/>
    <x v="1"/>
    <d v="2015-08-03T04:19:46"/>
    <d v="2015-09-02T04:19:46"/>
    <x v="6"/>
  </r>
  <r>
    <x v="0"/>
    <x v="0"/>
    <s v="USD"/>
    <n v="1400533200"/>
    <n v="1398348859"/>
    <b v="0"/>
    <n v="126"/>
    <b v="1"/>
    <s v="theater/plays"/>
    <n v="1.0569999999999999"/>
    <n v="41.94"/>
    <x v="1"/>
    <d v="2014-04-24T14:14:19"/>
    <d v="2014-05-19T21:00:00"/>
    <x v="6"/>
  </r>
  <r>
    <x v="0"/>
    <x v="0"/>
    <s v="USD"/>
    <n v="1440820740"/>
    <n v="1439567660"/>
    <b v="0"/>
    <n v="6"/>
    <b v="1"/>
    <s v="theater/plays"/>
    <n v="1.0143"/>
    <n v="59.17"/>
    <x v="1"/>
    <d v="2015-08-14T15:54:20"/>
    <d v="2015-08-29T03:59:00"/>
    <x v="6"/>
  </r>
  <r>
    <x v="0"/>
    <x v="0"/>
    <s v="USD"/>
    <n v="1403846055"/>
    <n v="1401254055"/>
    <b v="0"/>
    <n v="25"/>
    <b v="1"/>
    <s v="theater/plays"/>
    <n v="1.0024999999999999"/>
    <n v="200.49"/>
    <x v="1"/>
    <d v="2014-05-28T05:14:15"/>
    <d v="2014-06-27T05:14:15"/>
    <x v="6"/>
  </r>
  <r>
    <x v="0"/>
    <x v="1"/>
    <s v="GBP"/>
    <n v="1407524004"/>
    <n v="1404932004"/>
    <b v="0"/>
    <n v="39"/>
    <b v="1"/>
    <s v="theater/plays"/>
    <n v="1.0916999999999999"/>
    <n v="83.97"/>
    <x v="1"/>
    <d v="2014-07-09T18:53:24"/>
    <d v="2014-08-08T18:53:24"/>
    <x v="6"/>
  </r>
  <r>
    <x v="0"/>
    <x v="0"/>
    <s v="USD"/>
    <n v="1434925500"/>
    <n v="1432410639"/>
    <b v="0"/>
    <n v="62"/>
    <b v="1"/>
    <s v="theater/plays"/>
    <n v="1.1833"/>
    <n v="57.26"/>
    <x v="1"/>
    <d v="2015-05-23T19:50:39"/>
    <d v="2015-06-21T22:25:00"/>
    <x v="6"/>
  </r>
  <r>
    <x v="0"/>
    <x v="0"/>
    <s v="USD"/>
    <n v="1417101683"/>
    <n v="1414506083"/>
    <b v="0"/>
    <n v="31"/>
    <b v="1"/>
    <s v="theater/plays"/>
    <n v="1.2"/>
    <n v="58.06"/>
    <x v="1"/>
    <d v="2014-10-28T14:21:23"/>
    <d v="2014-11-27T15:21:23"/>
    <x v="6"/>
  </r>
  <r>
    <x v="0"/>
    <x v="0"/>
    <s v="USD"/>
    <n v="1425272340"/>
    <n v="1421426929"/>
    <b v="0"/>
    <n v="274"/>
    <b v="1"/>
    <s v="theater/plays"/>
    <n v="1.2796000000000001"/>
    <n v="186.8"/>
    <x v="1"/>
    <d v="2015-01-16T16:48:49"/>
    <d v="2015-03-02T04:59:00"/>
    <x v="6"/>
  </r>
  <r>
    <x v="0"/>
    <x v="0"/>
    <s v="USD"/>
    <n v="1411084800"/>
    <n v="1410304179"/>
    <b v="0"/>
    <n v="17"/>
    <b v="1"/>
    <s v="theater/plays"/>
    <n v="1.26"/>
    <n v="74.12"/>
    <x v="1"/>
    <d v="2014-09-09T23:09:39"/>
    <d v="2014-09-19T00:00:00"/>
    <x v="6"/>
  </r>
  <r>
    <x v="0"/>
    <x v="1"/>
    <s v="GBP"/>
    <n v="1448922600"/>
    <n v="1446352529"/>
    <b v="0"/>
    <n v="14"/>
    <b v="1"/>
    <s v="theater/plays"/>
    <n v="1.2912999999999999"/>
    <n v="30.71"/>
    <x v="1"/>
    <d v="2015-11-01T04:35:29"/>
    <d v="2015-11-30T22:30:00"/>
    <x v="6"/>
  </r>
  <r>
    <x v="0"/>
    <x v="0"/>
    <s v="USD"/>
    <n v="1465178400"/>
    <n v="1461985967"/>
    <b v="0"/>
    <n v="60"/>
    <b v="1"/>
    <s v="theater/plays"/>
    <n v="1.0743"/>
    <n v="62.67"/>
    <x v="1"/>
    <d v="2016-04-30T03:12:47"/>
    <d v="2016-06-06T02:00:00"/>
    <x v="6"/>
  </r>
  <r>
    <x v="0"/>
    <x v="0"/>
    <s v="USD"/>
    <n v="1421009610"/>
    <n v="1419281610"/>
    <b v="0"/>
    <n v="33"/>
    <b v="1"/>
    <s v="theater/plays"/>
    <n v="1.0013000000000001"/>
    <n v="121.36"/>
    <x v="1"/>
    <d v="2014-12-22T20:53:30"/>
    <d v="2015-01-11T20:53:30"/>
    <x v="6"/>
  </r>
  <r>
    <x v="0"/>
    <x v="1"/>
    <s v="GBP"/>
    <n v="1423838916"/>
    <n v="1418654916"/>
    <b v="0"/>
    <n v="78"/>
    <b v="1"/>
    <s v="theater/plays"/>
    <n v="1.55"/>
    <n v="39.74"/>
    <x v="1"/>
    <d v="2014-12-15T14:48:36"/>
    <d v="2015-02-13T14:48:36"/>
    <x v="6"/>
  </r>
  <r>
    <x v="0"/>
    <x v="1"/>
    <s v="GBP"/>
    <n v="1462878648"/>
    <n v="1461064248"/>
    <b v="0"/>
    <n v="30"/>
    <b v="1"/>
    <s v="theater/plays"/>
    <n v="1.08"/>
    <n v="72"/>
    <x v="1"/>
    <d v="2016-04-19T11:10:48"/>
    <d v="2016-05-10T11:10:48"/>
    <x v="6"/>
  </r>
  <r>
    <x v="0"/>
    <x v="0"/>
    <s v="USD"/>
    <n v="1456946487"/>
    <n v="1454354487"/>
    <b v="0"/>
    <n v="136"/>
    <b v="1"/>
    <s v="theater/plays"/>
    <n v="1.1052"/>
    <n v="40.630000000000003"/>
    <x v="1"/>
    <d v="2016-02-01T19:21:27"/>
    <d v="2016-03-02T19:21:27"/>
    <x v="6"/>
  </r>
  <r>
    <x v="0"/>
    <x v="0"/>
    <s v="USD"/>
    <n v="1413383216"/>
    <n v="1410791216"/>
    <b v="0"/>
    <n v="40"/>
    <b v="1"/>
    <s v="theater/plays"/>
    <n v="1.008"/>
    <n v="63"/>
    <x v="1"/>
    <d v="2014-09-15T14:26:56"/>
    <d v="2014-10-15T14:26:56"/>
    <x v="6"/>
  </r>
  <r>
    <x v="0"/>
    <x v="0"/>
    <s v="USD"/>
    <n v="1412092800"/>
    <n v="1409493800"/>
    <b v="0"/>
    <n v="18"/>
    <b v="1"/>
    <s v="theater/plays"/>
    <n v="1.212"/>
    <n v="33.67"/>
    <x v="1"/>
    <d v="2014-08-31T14:03:20"/>
    <d v="2014-09-30T16:00:00"/>
    <x v="6"/>
  </r>
  <r>
    <x v="0"/>
    <x v="1"/>
    <s v="GBP"/>
    <n v="1433422793"/>
    <n v="1430830793"/>
    <b v="0"/>
    <n v="39"/>
    <b v="1"/>
    <s v="theater/plays"/>
    <n v="1.0033000000000001"/>
    <n v="38.590000000000003"/>
    <x v="1"/>
    <d v="2015-05-05T12:59:53"/>
    <d v="2015-06-04T12:59:53"/>
    <x v="6"/>
  </r>
  <r>
    <x v="0"/>
    <x v="1"/>
    <s v="GBP"/>
    <n v="1468191540"/>
    <n v="1464958484"/>
    <b v="0"/>
    <n v="21"/>
    <b v="1"/>
    <s v="theater/plays"/>
    <n v="1.0916999999999999"/>
    <n v="155.94999999999999"/>
    <x v="1"/>
    <d v="2016-06-03T12:54:44"/>
    <d v="2016-07-10T22:59:00"/>
    <x v="6"/>
  </r>
  <r>
    <x v="0"/>
    <x v="0"/>
    <s v="USD"/>
    <n v="1471071540"/>
    <n v="1467720388"/>
    <b v="0"/>
    <n v="30"/>
    <b v="1"/>
    <s v="theater/plays"/>
    <n v="1.2343"/>
    <n v="43.2"/>
    <x v="1"/>
    <d v="2016-07-05T12:06:28"/>
    <d v="2016-08-13T06:59:00"/>
    <x v="6"/>
  </r>
  <r>
    <x v="0"/>
    <x v="1"/>
    <s v="GBP"/>
    <n v="1464712394"/>
    <n v="1459528394"/>
    <b v="0"/>
    <n v="27"/>
    <b v="1"/>
    <s v="theater/plays"/>
    <n v="1.3633999999999999"/>
    <n v="15.15"/>
    <x v="1"/>
    <d v="2016-04-01T16:33:14"/>
    <d v="2016-05-31T16:33:14"/>
    <x v="6"/>
  </r>
  <r>
    <x v="0"/>
    <x v="0"/>
    <s v="USD"/>
    <n v="1403546400"/>
    <n v="1401714114"/>
    <b v="0"/>
    <n v="35"/>
    <b v="1"/>
    <s v="theater/plays"/>
    <n v="1.0347"/>
    <n v="83.57"/>
    <x v="1"/>
    <d v="2014-06-02T13:01:54"/>
    <d v="2014-06-23T18:00:00"/>
    <x v="6"/>
  </r>
  <r>
    <x v="0"/>
    <x v="0"/>
    <s v="USD"/>
    <n v="1410558949"/>
    <n v="1409262949"/>
    <b v="0"/>
    <n v="13"/>
    <b v="1"/>
    <s v="theater/plays"/>
    <n v="1.2133"/>
    <n v="140"/>
    <x v="1"/>
    <d v="2014-08-28T21:55:49"/>
    <d v="2014-09-12T21:55:49"/>
    <x v="6"/>
  </r>
  <r>
    <x v="0"/>
    <x v="0"/>
    <s v="USD"/>
    <n v="1469165160"/>
    <n v="1467335378"/>
    <b v="0"/>
    <n v="23"/>
    <b v="1"/>
    <s v="theater/plays"/>
    <n v="1.86"/>
    <n v="80.87"/>
    <x v="1"/>
    <d v="2016-07-01T01:09:38"/>
    <d v="2016-07-22T05:26:00"/>
    <x v="6"/>
  </r>
  <r>
    <x v="0"/>
    <x v="0"/>
    <s v="USD"/>
    <n v="1404444286"/>
    <n v="1403234686"/>
    <b v="0"/>
    <n v="39"/>
    <b v="1"/>
    <s v="theater/plays"/>
    <n v="3"/>
    <n v="53.85"/>
    <x v="1"/>
    <d v="2014-06-20T03:24:46"/>
    <d v="2014-07-04T03:24:46"/>
    <x v="6"/>
  </r>
  <r>
    <x v="0"/>
    <x v="1"/>
    <s v="GBP"/>
    <n v="1403715546"/>
    <n v="1401123546"/>
    <b v="0"/>
    <n v="35"/>
    <b v="1"/>
    <s v="theater/plays"/>
    <n v="1.0825"/>
    <n v="30.93"/>
    <x v="1"/>
    <d v="2014-05-26T16:59:06"/>
    <d v="2014-06-25T16:59:06"/>
    <x v="6"/>
  </r>
  <r>
    <x v="0"/>
    <x v="0"/>
    <s v="USD"/>
    <n v="1428068988"/>
    <n v="1425908988"/>
    <b v="0"/>
    <n v="27"/>
    <b v="1"/>
    <s v="theater/plays"/>
    <n v="1.4115"/>
    <n v="67.959999999999994"/>
    <x v="1"/>
    <d v="2015-03-09T13:49:48"/>
    <d v="2015-04-03T13:49:48"/>
    <x v="6"/>
  </r>
  <r>
    <x v="0"/>
    <x v="0"/>
    <s v="USD"/>
    <n v="1402848000"/>
    <n v="1400606573"/>
    <b v="0"/>
    <n v="21"/>
    <b v="1"/>
    <s v="theater/plays"/>
    <n v="1.1399999999999999"/>
    <n v="27.14"/>
    <x v="1"/>
    <d v="2014-05-20T17:22:53"/>
    <d v="2014-06-15T16:00:00"/>
    <x v="6"/>
  </r>
  <r>
    <x v="0"/>
    <x v="0"/>
    <s v="USD"/>
    <n v="1433055540"/>
    <n v="1431230867"/>
    <b v="0"/>
    <n v="104"/>
    <b v="1"/>
    <s v="theater/plays"/>
    <n v="1.5373000000000001"/>
    <n v="110.87"/>
    <x v="1"/>
    <d v="2015-05-10T04:07:47"/>
    <d v="2015-05-31T06:59:00"/>
    <x v="6"/>
  </r>
  <r>
    <x v="0"/>
    <x v="0"/>
    <s v="USD"/>
    <n v="1465062166"/>
    <n v="1463334166"/>
    <b v="0"/>
    <n v="19"/>
    <b v="1"/>
    <s v="theater/plays"/>
    <n v="1.0149999999999999"/>
    <n v="106.84"/>
    <x v="1"/>
    <d v="2016-05-15T17:42:46"/>
    <d v="2016-06-04T17:42:46"/>
    <x v="6"/>
  </r>
  <r>
    <x v="0"/>
    <x v="0"/>
    <s v="USD"/>
    <n v="1432612740"/>
    <n v="1429881667"/>
    <b v="0"/>
    <n v="97"/>
    <b v="1"/>
    <s v="theater/plays"/>
    <n v="1.0235000000000001"/>
    <n v="105.52"/>
    <x v="1"/>
    <d v="2015-04-24T13:21:07"/>
    <d v="2015-05-26T03:59:00"/>
    <x v="6"/>
  </r>
  <r>
    <x v="0"/>
    <x v="1"/>
    <s v="GBP"/>
    <n v="1427806320"/>
    <n v="1422834819"/>
    <b v="0"/>
    <n v="27"/>
    <b v="1"/>
    <s v="theater/plays"/>
    <n v="1.0257000000000001"/>
    <n v="132.96"/>
    <x v="1"/>
    <d v="2015-02-01T23:53:39"/>
    <d v="2015-03-31T12:52:00"/>
    <x v="6"/>
  </r>
  <r>
    <x v="0"/>
    <x v="0"/>
    <s v="USD"/>
    <n v="1453411109"/>
    <n v="1450819109"/>
    <b v="0"/>
    <n v="24"/>
    <b v="1"/>
    <s v="theater/plays"/>
    <n v="1.5575000000000001"/>
    <n v="51.92"/>
    <x v="1"/>
    <d v="2015-12-22T21:18:29"/>
    <d v="2016-01-21T21:18:29"/>
    <x v="6"/>
  </r>
  <r>
    <x v="0"/>
    <x v="1"/>
    <s v="GBP"/>
    <n v="1431204449"/>
    <n v="1428526049"/>
    <b v="0"/>
    <n v="13"/>
    <b v="1"/>
    <s v="theater/plays"/>
    <n v="1.0075000000000001"/>
    <n v="310"/>
    <x v="1"/>
    <d v="2015-04-08T20:47:29"/>
    <d v="2015-05-09T20:47:29"/>
    <x v="6"/>
  </r>
  <r>
    <x v="0"/>
    <x v="1"/>
    <s v="GBP"/>
    <n v="1425057075"/>
    <n v="1422465075"/>
    <b v="0"/>
    <n v="46"/>
    <b v="1"/>
    <s v="theater/plays"/>
    <n v="2.3940000000000001"/>
    <n v="26.02"/>
    <x v="1"/>
    <d v="2015-01-28T17:11:15"/>
    <d v="2015-02-27T17:11:15"/>
    <x v="6"/>
  </r>
  <r>
    <x v="0"/>
    <x v="1"/>
    <s v="GBP"/>
    <n v="1434994266"/>
    <n v="1432402266"/>
    <b v="0"/>
    <n v="4"/>
    <b v="1"/>
    <s v="theater/plays"/>
    <n v="2.1"/>
    <n v="105"/>
    <x v="1"/>
    <d v="2015-05-23T17:31:06"/>
    <d v="2015-06-22T17:31:06"/>
    <x v="6"/>
  </r>
  <r>
    <x v="0"/>
    <x v="0"/>
    <s v="USD"/>
    <n v="1435881006"/>
    <n v="1433980206"/>
    <b v="0"/>
    <n v="40"/>
    <b v="1"/>
    <s v="theater/plays"/>
    <n v="1.0451999999999999"/>
    <n v="86.23"/>
    <x v="1"/>
    <d v="2015-06-10T23:50:06"/>
    <d v="2015-07-02T23:50:06"/>
    <x v="6"/>
  </r>
  <r>
    <x v="0"/>
    <x v="0"/>
    <s v="USD"/>
    <n v="1415230084"/>
    <n v="1413412084"/>
    <b v="0"/>
    <n v="44"/>
    <b v="1"/>
    <s v="theater/plays"/>
    <n v="1.008"/>
    <n v="114.55"/>
    <x v="1"/>
    <d v="2014-10-15T22:28:04"/>
    <d v="2014-11-05T23:28:04"/>
    <x v="6"/>
  </r>
  <r>
    <x v="0"/>
    <x v="5"/>
    <s v="CAD"/>
    <n v="1455231540"/>
    <n v="1452614847"/>
    <b v="0"/>
    <n v="35"/>
    <b v="1"/>
    <s v="theater/plays"/>
    <n v="1.1120000000000001"/>
    <n v="47.66"/>
    <x v="1"/>
    <d v="2016-01-12T16:07:27"/>
    <d v="2016-02-11T22:59:00"/>
    <x v="6"/>
  </r>
  <r>
    <x v="0"/>
    <x v="1"/>
    <s v="GBP"/>
    <n v="1417374262"/>
    <n v="1414778662"/>
    <b v="0"/>
    <n v="63"/>
    <b v="1"/>
    <s v="theater/plays"/>
    <n v="1.0204"/>
    <n v="72.89"/>
    <x v="1"/>
    <d v="2014-10-31T18:04:22"/>
    <d v="2014-11-30T19:04:22"/>
    <x v="6"/>
  </r>
  <r>
    <x v="0"/>
    <x v="1"/>
    <s v="GBP"/>
    <n v="1462402800"/>
    <n v="1459856860"/>
    <b v="0"/>
    <n v="89"/>
    <b v="1"/>
    <s v="theater/plays"/>
    <n v="1.0255000000000001"/>
    <n v="49.55"/>
    <x v="1"/>
    <d v="2016-04-05T11:47:40"/>
    <d v="2016-05-04T23:00:00"/>
    <x v="6"/>
  </r>
  <r>
    <x v="0"/>
    <x v="1"/>
    <s v="GBP"/>
    <n v="1455831000"/>
    <n v="1454366467"/>
    <b v="0"/>
    <n v="15"/>
    <b v="1"/>
    <s v="theater/plays"/>
    <n v="1.27"/>
    <n v="25.4"/>
    <x v="1"/>
    <d v="2016-02-01T22:41:07"/>
    <d v="2016-02-18T21:30:00"/>
    <x v="6"/>
  </r>
  <r>
    <x v="0"/>
    <x v="0"/>
    <s v="USD"/>
    <n v="1461963600"/>
    <n v="1459567371"/>
    <b v="0"/>
    <n v="46"/>
    <b v="1"/>
    <s v="theater/plays"/>
    <n v="3.3871000000000002"/>
    <n v="62.59"/>
    <x v="1"/>
    <d v="2016-04-02T03:22:51"/>
    <d v="2016-04-29T21:00:00"/>
    <x v="6"/>
  </r>
  <r>
    <x v="0"/>
    <x v="0"/>
    <s v="USD"/>
    <n v="1476939300"/>
    <n v="1474273294"/>
    <b v="0"/>
    <n v="33"/>
    <b v="1"/>
    <s v="theater/plays"/>
    <n v="1.0075000000000001"/>
    <n v="61.06"/>
    <x v="1"/>
    <d v="2016-09-19T08:21:34"/>
    <d v="2016-10-20T04:55:00"/>
    <x v="6"/>
  </r>
  <r>
    <x v="2"/>
    <x v="0"/>
    <s v="USD"/>
    <n v="1439957176"/>
    <n v="1437365176"/>
    <b v="0"/>
    <n v="31"/>
    <b v="0"/>
    <s v="theater/plays"/>
    <n v="9.3100000000000002E-2"/>
    <n v="60.06"/>
    <x v="1"/>
    <d v="2015-07-20T04:06:16"/>
    <d v="2015-08-19T04:06:16"/>
    <x v="6"/>
  </r>
  <r>
    <x v="2"/>
    <x v="0"/>
    <s v="USD"/>
    <n v="1427082912"/>
    <n v="1423198512"/>
    <b v="0"/>
    <n v="5"/>
    <b v="0"/>
    <s v="theater/plays"/>
    <n v="7.2400000000000006E-2"/>
    <n v="72.400000000000006"/>
    <x v="1"/>
    <d v="2015-02-06T04:55:12"/>
    <d v="2015-03-23T03:55:12"/>
    <x v="6"/>
  </r>
  <r>
    <x v="2"/>
    <x v="0"/>
    <s v="USD"/>
    <n v="1439828159"/>
    <n v="1437236159"/>
    <b v="0"/>
    <n v="1"/>
    <b v="0"/>
    <s v="theater/plays"/>
    <n v="0.1"/>
    <n v="100"/>
    <x v="1"/>
    <d v="2015-07-18T16:15:59"/>
    <d v="2015-08-17T16:15:59"/>
    <x v="6"/>
  </r>
  <r>
    <x v="2"/>
    <x v="0"/>
    <s v="USD"/>
    <n v="1420860180"/>
    <n v="1418234646"/>
    <b v="0"/>
    <n v="12"/>
    <b v="0"/>
    <s v="theater/plays"/>
    <n v="0.11269999999999999"/>
    <n v="51.67"/>
    <x v="1"/>
    <d v="2014-12-10T18:04:06"/>
    <d v="2015-01-10T03:23:00"/>
    <x v="6"/>
  </r>
  <r>
    <x v="2"/>
    <x v="9"/>
    <s v="EUR"/>
    <n v="1422100800"/>
    <n v="1416932133"/>
    <b v="0"/>
    <n v="4"/>
    <b v="0"/>
    <s v="theater/plays"/>
    <n v="0.15409999999999999"/>
    <n v="32.75"/>
    <x v="1"/>
    <d v="2014-11-25T16:15:33"/>
    <d v="2015-01-24T12:00:00"/>
    <x v="6"/>
  </r>
  <r>
    <x v="2"/>
    <x v="0"/>
    <s v="USD"/>
    <n v="1429396200"/>
    <n v="1428539708"/>
    <b v="0"/>
    <n v="0"/>
    <b v="0"/>
    <s v="theater/plays"/>
    <n v="0"/>
    <n v="0"/>
    <x v="1"/>
    <d v="2015-04-09T00:35:08"/>
    <d v="2015-04-18T22:30:00"/>
    <x v="6"/>
  </r>
  <r>
    <x v="2"/>
    <x v="0"/>
    <s v="USD"/>
    <n v="1432589896"/>
    <n v="1427405896"/>
    <b v="0"/>
    <n v="7"/>
    <b v="0"/>
    <s v="theater/plays"/>
    <n v="0.28470000000000001"/>
    <n v="61"/>
    <x v="1"/>
    <d v="2015-03-26T21:38:16"/>
    <d v="2015-05-25T21:38:16"/>
    <x v="6"/>
  </r>
  <r>
    <x v="2"/>
    <x v="1"/>
    <s v="GBP"/>
    <n v="1432831089"/>
    <n v="1430239089"/>
    <b v="0"/>
    <n v="2"/>
    <b v="0"/>
    <s v="theater/plays"/>
    <n v="0.1333"/>
    <n v="10"/>
    <x v="1"/>
    <d v="2015-04-28T16:38:09"/>
    <d v="2015-05-28T16:38:09"/>
    <x v="6"/>
  </r>
  <r>
    <x v="2"/>
    <x v="1"/>
    <s v="GBP"/>
    <n v="1427133600"/>
    <n v="1423847093"/>
    <b v="0"/>
    <n v="1"/>
    <b v="0"/>
    <s v="theater/plays"/>
    <n v="6.7000000000000002E-3"/>
    <n v="10"/>
    <x v="1"/>
    <d v="2015-02-13T17:04:53"/>
    <d v="2015-03-23T18:00:00"/>
    <x v="6"/>
  </r>
  <r>
    <x v="2"/>
    <x v="0"/>
    <s v="USD"/>
    <n v="1447311540"/>
    <n v="1445358903"/>
    <b v="0"/>
    <n v="4"/>
    <b v="0"/>
    <s v="theater/plays"/>
    <n v="0.21429999999999999"/>
    <n v="37.5"/>
    <x v="1"/>
    <d v="2015-10-20T16:35:03"/>
    <d v="2015-11-12T06:59:00"/>
    <x v="6"/>
  </r>
  <r>
    <x v="2"/>
    <x v="1"/>
    <s v="GBP"/>
    <n v="1405461600"/>
    <n v="1403562705"/>
    <b v="0"/>
    <n v="6"/>
    <b v="0"/>
    <s v="theater/plays"/>
    <n v="0.18"/>
    <n v="45"/>
    <x v="1"/>
    <d v="2014-06-23T22:31:45"/>
    <d v="2014-07-15T22:00:00"/>
    <x v="6"/>
  </r>
  <r>
    <x v="2"/>
    <x v="1"/>
    <s v="GBP"/>
    <n v="1468752468"/>
    <n v="1467024468"/>
    <b v="0"/>
    <n v="8"/>
    <b v="0"/>
    <s v="theater/plays"/>
    <n v="0.20130000000000001"/>
    <n v="100.63"/>
    <x v="1"/>
    <d v="2016-06-27T10:47:48"/>
    <d v="2016-07-17T10:47:48"/>
    <x v="6"/>
  </r>
  <r>
    <x v="2"/>
    <x v="0"/>
    <s v="USD"/>
    <n v="1407808438"/>
    <n v="1405217355"/>
    <b v="0"/>
    <n v="14"/>
    <b v="0"/>
    <s v="theater/plays"/>
    <n v="0.17899999999999999"/>
    <n v="25.57"/>
    <x v="1"/>
    <d v="2014-07-13T02:09:15"/>
    <d v="2014-08-12T01:53:58"/>
    <x v="6"/>
  </r>
  <r>
    <x v="2"/>
    <x v="0"/>
    <s v="USD"/>
    <n v="1450389950"/>
    <n v="1447797950"/>
    <b v="0"/>
    <n v="0"/>
    <b v="0"/>
    <s v="theater/plays"/>
    <n v="0"/>
    <n v="0"/>
    <x v="1"/>
    <d v="2015-11-17T22:05:50"/>
    <d v="2015-12-17T22:05:50"/>
    <x v="6"/>
  </r>
  <r>
    <x v="2"/>
    <x v="0"/>
    <s v="USD"/>
    <n v="1409980144"/>
    <n v="1407388144"/>
    <b v="0"/>
    <n v="4"/>
    <b v="0"/>
    <s v="theater/plays"/>
    <n v="0.02"/>
    <n v="25"/>
    <x v="1"/>
    <d v="2014-08-07T05:09:04"/>
    <d v="2014-09-06T05:09:04"/>
    <x v="6"/>
  </r>
  <r>
    <x v="2"/>
    <x v="0"/>
    <s v="USD"/>
    <n v="1404406964"/>
    <n v="1401814964"/>
    <b v="0"/>
    <n v="0"/>
    <b v="0"/>
    <s v="theater/plays"/>
    <n v="0"/>
    <n v="0"/>
    <x v="1"/>
    <d v="2014-06-03T17:02:44"/>
    <d v="2014-07-03T17:02:44"/>
    <x v="6"/>
  </r>
  <r>
    <x v="2"/>
    <x v="0"/>
    <s v="USD"/>
    <n v="1404532740"/>
    <n v="1401823952"/>
    <b v="0"/>
    <n v="0"/>
    <b v="0"/>
    <s v="theater/plays"/>
    <n v="0"/>
    <n v="0"/>
    <x v="1"/>
    <d v="2014-06-03T19:32:32"/>
    <d v="2014-07-05T03:59:00"/>
    <x v="6"/>
  </r>
  <r>
    <x v="2"/>
    <x v="0"/>
    <s v="USD"/>
    <n v="1407689102"/>
    <n v="1405097102"/>
    <b v="0"/>
    <n v="1"/>
    <b v="0"/>
    <s v="theater/plays"/>
    <n v="0.1"/>
    <n v="10"/>
    <x v="1"/>
    <d v="2014-07-11T16:45:02"/>
    <d v="2014-08-10T16:45:02"/>
    <x v="6"/>
  </r>
  <r>
    <x v="2"/>
    <x v="0"/>
    <s v="USD"/>
    <n v="1475918439"/>
    <n v="1473326439"/>
    <b v="0"/>
    <n v="1"/>
    <b v="0"/>
    <s v="theater/plays"/>
    <n v="2.3800000000000002E-2"/>
    <n v="202"/>
    <x v="1"/>
    <d v="2016-09-08T09:20:39"/>
    <d v="2016-10-08T09:20:39"/>
    <x v="6"/>
  </r>
  <r>
    <x v="2"/>
    <x v="1"/>
    <s v="GBP"/>
    <n v="1436137140"/>
    <n v="1433833896"/>
    <b v="0"/>
    <n v="1"/>
    <b v="0"/>
    <s v="theater/plays"/>
    <n v="0.01"/>
    <n v="25"/>
    <x v="1"/>
    <d v="2015-06-09T07:11:36"/>
    <d v="2015-07-05T22:59:00"/>
    <x v="6"/>
  </r>
  <r>
    <x v="0"/>
    <x v="0"/>
    <s v="USD"/>
    <n v="1455602340"/>
    <n v="1453827436"/>
    <b v="0"/>
    <n v="52"/>
    <b v="1"/>
    <s v="theater/musical"/>
    <n v="1.0351999999999999"/>
    <n v="99.54"/>
    <x v="1"/>
    <d v="2016-01-26T16:57:16"/>
    <d v="2016-02-16T05:59:00"/>
    <x v="40"/>
  </r>
  <r>
    <x v="0"/>
    <x v="0"/>
    <s v="USD"/>
    <n v="1461902340"/>
    <n v="1459220588"/>
    <b v="0"/>
    <n v="7"/>
    <b v="1"/>
    <s v="theater/musical"/>
    <n v="1.05"/>
    <n v="75"/>
    <x v="1"/>
    <d v="2016-03-29T03:03:08"/>
    <d v="2016-04-29T03:59:00"/>
    <x v="40"/>
  </r>
  <r>
    <x v="0"/>
    <x v="0"/>
    <s v="USD"/>
    <n v="1423555140"/>
    <n v="1421105608"/>
    <b v="0"/>
    <n v="28"/>
    <b v="1"/>
    <s v="theater/musical"/>
    <n v="1.0044999999999999"/>
    <n v="215.25"/>
    <x v="1"/>
    <d v="2015-01-12T23:33:28"/>
    <d v="2015-02-10T07:59:00"/>
    <x v="40"/>
  </r>
  <r>
    <x v="0"/>
    <x v="0"/>
    <s v="USD"/>
    <n v="1459641073"/>
    <n v="1454460673"/>
    <b v="0"/>
    <n v="11"/>
    <b v="1"/>
    <s v="theater/musical"/>
    <n v="1.3260000000000001"/>
    <n v="120.55"/>
    <x v="1"/>
    <d v="2016-02-03T00:51:13"/>
    <d v="2016-04-02T23:51:13"/>
    <x v="40"/>
  </r>
  <r>
    <x v="0"/>
    <x v="1"/>
    <s v="GBP"/>
    <n v="1476651600"/>
    <n v="1473189335"/>
    <b v="0"/>
    <n v="15"/>
    <b v="1"/>
    <s v="theater/musical"/>
    <n v="1.1299999999999999"/>
    <n v="37.67"/>
    <x v="1"/>
    <d v="2016-09-06T19:15:35"/>
    <d v="2016-10-16T21:00:00"/>
    <x v="40"/>
  </r>
  <r>
    <x v="0"/>
    <x v="0"/>
    <s v="USD"/>
    <n v="1433289600"/>
    <n v="1430768800"/>
    <b v="0"/>
    <n v="30"/>
    <b v="1"/>
    <s v="theater/musical"/>
    <n v="1.0334000000000001"/>
    <n v="172.23"/>
    <x v="1"/>
    <d v="2015-05-04T19:46:40"/>
    <d v="2015-06-03T00:00:00"/>
    <x v="40"/>
  </r>
  <r>
    <x v="0"/>
    <x v="0"/>
    <s v="USD"/>
    <n v="1406350740"/>
    <n v="1403125737"/>
    <b v="0"/>
    <n v="27"/>
    <b v="1"/>
    <s v="theater/musical"/>
    <n v="1.2"/>
    <n v="111.11"/>
    <x v="1"/>
    <d v="2014-06-18T21:08:57"/>
    <d v="2014-07-26T04:59:00"/>
    <x v="40"/>
  </r>
  <r>
    <x v="0"/>
    <x v="1"/>
    <s v="GBP"/>
    <n v="1460753307"/>
    <n v="1458161307"/>
    <b v="0"/>
    <n v="28"/>
    <b v="1"/>
    <s v="theater/musical"/>
    <n v="1.2964"/>
    <n v="25.46"/>
    <x v="1"/>
    <d v="2016-03-16T20:48:27"/>
    <d v="2016-04-15T20:48:27"/>
    <x v="40"/>
  </r>
  <r>
    <x v="0"/>
    <x v="0"/>
    <s v="USD"/>
    <n v="1402515198"/>
    <n v="1399923198"/>
    <b v="0"/>
    <n v="17"/>
    <b v="1"/>
    <s v="theater/musical"/>
    <n v="1.0111000000000001"/>
    <n v="267.64999999999998"/>
    <x v="1"/>
    <d v="2014-05-12T19:33:18"/>
    <d v="2014-06-11T19:33:18"/>
    <x v="40"/>
  </r>
  <r>
    <x v="0"/>
    <x v="0"/>
    <s v="USD"/>
    <n v="1417465515"/>
    <n v="1415737515"/>
    <b v="0"/>
    <n v="50"/>
    <b v="1"/>
    <s v="theater/musical"/>
    <n v="1.0851"/>
    <n v="75.959999999999994"/>
    <x v="1"/>
    <d v="2014-11-11T20:25:15"/>
    <d v="2014-12-01T20:25:15"/>
    <x v="40"/>
  </r>
  <r>
    <x v="0"/>
    <x v="0"/>
    <s v="USD"/>
    <n v="1400475600"/>
    <n v="1397819938"/>
    <b v="0"/>
    <n v="26"/>
    <b v="1"/>
    <s v="theater/musical"/>
    <n v="1.0233000000000001"/>
    <n v="59.04"/>
    <x v="1"/>
    <d v="2014-04-18T11:18:58"/>
    <d v="2014-05-19T05:00:00"/>
    <x v="40"/>
  </r>
  <r>
    <x v="0"/>
    <x v="0"/>
    <s v="USD"/>
    <n v="1440556553"/>
    <n v="1435372553"/>
    <b v="0"/>
    <n v="88"/>
    <b v="1"/>
    <s v="theater/musical"/>
    <n v="1.1024"/>
    <n v="50.11"/>
    <x v="1"/>
    <d v="2015-06-27T02:35:53"/>
    <d v="2015-08-26T02:35:53"/>
    <x v="40"/>
  </r>
  <r>
    <x v="0"/>
    <x v="0"/>
    <s v="USD"/>
    <n v="1399293386"/>
    <n v="1397133386"/>
    <b v="0"/>
    <n v="91"/>
    <b v="1"/>
    <s v="theater/musical"/>
    <n v="1.0102"/>
    <n v="55.5"/>
    <x v="1"/>
    <d v="2014-04-10T12:36:26"/>
    <d v="2014-05-05T12:36:26"/>
    <x v="40"/>
  </r>
  <r>
    <x v="0"/>
    <x v="1"/>
    <s v="GBP"/>
    <n v="1439247600"/>
    <n v="1434625937"/>
    <b v="0"/>
    <n v="3"/>
    <b v="1"/>
    <s v="theater/musical"/>
    <n v="1"/>
    <n v="166.67"/>
    <x v="1"/>
    <d v="2015-06-18T11:12:17"/>
    <d v="2015-08-10T23:00:00"/>
    <x v="40"/>
  </r>
  <r>
    <x v="0"/>
    <x v="1"/>
    <s v="GBP"/>
    <n v="1438543889"/>
    <n v="1436383889"/>
    <b v="0"/>
    <n v="28"/>
    <b v="1"/>
    <s v="theater/musical"/>
    <n v="1.0624"/>
    <n v="47.43"/>
    <x v="1"/>
    <d v="2015-07-08T19:31:29"/>
    <d v="2015-08-02T19:31:29"/>
    <x v="40"/>
  </r>
  <r>
    <x v="0"/>
    <x v="0"/>
    <s v="USD"/>
    <n v="1427907626"/>
    <n v="1425319226"/>
    <b v="0"/>
    <n v="77"/>
    <b v="1"/>
    <s v="theater/musical"/>
    <n v="1"/>
    <n v="64.94"/>
    <x v="1"/>
    <d v="2015-03-02T18:00:26"/>
    <d v="2015-04-01T17:00:26"/>
    <x v="40"/>
  </r>
  <r>
    <x v="0"/>
    <x v="0"/>
    <s v="USD"/>
    <n v="1464482160"/>
    <n v="1462824832"/>
    <b v="0"/>
    <n v="27"/>
    <b v="1"/>
    <s v="theater/musical"/>
    <n v="1"/>
    <n v="55.56"/>
    <x v="1"/>
    <d v="2016-05-09T20:13:52"/>
    <d v="2016-05-29T00:36:00"/>
    <x v="40"/>
  </r>
  <r>
    <x v="0"/>
    <x v="0"/>
    <s v="USD"/>
    <n v="1406745482"/>
    <n v="1404153482"/>
    <b v="0"/>
    <n v="107"/>
    <b v="1"/>
    <s v="theater/musical"/>
    <n v="1.1346000000000001"/>
    <n v="74.22"/>
    <x v="1"/>
    <d v="2014-06-30T18:38:02"/>
    <d v="2014-07-30T18:38:02"/>
    <x v="40"/>
  </r>
  <r>
    <x v="0"/>
    <x v="0"/>
    <s v="USD"/>
    <n v="1404360045"/>
    <n v="1401336045"/>
    <b v="0"/>
    <n v="96"/>
    <b v="1"/>
    <s v="theater/musical"/>
    <n v="1.0265"/>
    <n v="106.93"/>
    <x v="1"/>
    <d v="2014-05-29T04:00:45"/>
    <d v="2014-07-03T04:00:45"/>
    <x v="40"/>
  </r>
  <r>
    <x v="0"/>
    <x v="0"/>
    <s v="USD"/>
    <n v="1425185940"/>
    <n v="1423960097"/>
    <b v="0"/>
    <n v="56"/>
    <b v="1"/>
    <s v="theater/musical"/>
    <n v="1.1675"/>
    <n v="41.7"/>
    <x v="1"/>
    <d v="2015-02-15T00:28:17"/>
    <d v="2015-03-01T04:59:00"/>
    <x v="40"/>
  </r>
  <r>
    <x v="0"/>
    <x v="0"/>
    <s v="USD"/>
    <n v="1402594090"/>
    <n v="1400002090"/>
    <b v="0"/>
    <n v="58"/>
    <b v="1"/>
    <s v="theater/musical"/>
    <n v="1.0765"/>
    <n v="74.239999999999995"/>
    <x v="1"/>
    <d v="2014-05-13T17:28:10"/>
    <d v="2014-06-12T17:28:10"/>
    <x v="40"/>
  </r>
  <r>
    <x v="0"/>
    <x v="0"/>
    <s v="USD"/>
    <n v="1460730079"/>
    <n v="1458138079"/>
    <b v="0"/>
    <n v="15"/>
    <b v="1"/>
    <s v="theater/musical"/>
    <n v="1"/>
    <n v="73.33"/>
    <x v="1"/>
    <d v="2016-03-16T14:21:19"/>
    <d v="2016-04-15T14:21:19"/>
    <x v="40"/>
  </r>
  <r>
    <x v="0"/>
    <x v="1"/>
    <s v="GBP"/>
    <n v="1434234010"/>
    <n v="1431642010"/>
    <b v="0"/>
    <n v="20"/>
    <b v="1"/>
    <s v="theater/musical"/>
    <n v="1"/>
    <n v="100"/>
    <x v="1"/>
    <d v="2015-05-14T22:20:10"/>
    <d v="2015-06-13T22:20:10"/>
    <x v="40"/>
  </r>
  <r>
    <x v="0"/>
    <x v="0"/>
    <s v="USD"/>
    <n v="1463529600"/>
    <n v="1462307652"/>
    <b v="0"/>
    <n v="38"/>
    <b v="1"/>
    <s v="theater/musical"/>
    <n v="1.46"/>
    <n v="38.42"/>
    <x v="1"/>
    <d v="2016-05-03T20:34:12"/>
    <d v="2016-05-18T00:00:00"/>
    <x v="40"/>
  </r>
  <r>
    <x v="0"/>
    <x v="0"/>
    <s v="USD"/>
    <n v="1480399200"/>
    <n v="1478616506"/>
    <b v="0"/>
    <n v="33"/>
    <b v="1"/>
    <s v="theater/musical"/>
    <n v="1.1020000000000001"/>
    <n v="166.97"/>
    <x v="1"/>
    <d v="2016-11-08T14:48:26"/>
    <d v="2016-11-29T06:00:00"/>
    <x v="40"/>
  </r>
  <r>
    <x v="0"/>
    <x v="0"/>
    <s v="USD"/>
    <n v="1479175680"/>
    <n v="1476317247"/>
    <b v="0"/>
    <n v="57"/>
    <b v="1"/>
    <s v="theater/musical"/>
    <n v="1.0820000000000001"/>
    <n v="94.91"/>
    <x v="1"/>
    <d v="2016-10-13T00:07:27"/>
    <d v="2016-11-15T02:08:00"/>
    <x v="40"/>
  </r>
  <r>
    <x v="0"/>
    <x v="5"/>
    <s v="CAD"/>
    <n v="1428606055"/>
    <n v="1427223655"/>
    <b v="0"/>
    <n v="25"/>
    <b v="1"/>
    <s v="theater/musical"/>
    <n v="1"/>
    <n v="100"/>
    <x v="1"/>
    <d v="2015-03-24T19:00:55"/>
    <d v="2015-04-09T19:00:55"/>
    <x v="40"/>
  </r>
  <r>
    <x v="0"/>
    <x v="0"/>
    <s v="USD"/>
    <n v="1428552000"/>
    <n v="1426199843"/>
    <b v="0"/>
    <n v="14"/>
    <b v="1"/>
    <s v="theater/musical"/>
    <n v="1.0024999999999999"/>
    <n v="143.21"/>
    <x v="1"/>
    <d v="2015-03-12T22:37:23"/>
    <d v="2015-04-09T04:00:00"/>
    <x v="40"/>
  </r>
  <r>
    <x v="0"/>
    <x v="0"/>
    <s v="USD"/>
    <n v="1406854800"/>
    <n v="1403599778"/>
    <b v="0"/>
    <n v="94"/>
    <b v="1"/>
    <s v="theater/musical"/>
    <n v="1.0670999999999999"/>
    <n v="90.82"/>
    <x v="1"/>
    <d v="2014-06-24T08:49:38"/>
    <d v="2014-08-01T01:00:00"/>
    <x v="40"/>
  </r>
  <r>
    <x v="0"/>
    <x v="0"/>
    <s v="USD"/>
    <n v="1411790400"/>
    <n v="1409884821"/>
    <b v="0"/>
    <n v="59"/>
    <b v="1"/>
    <s v="theater/musical"/>
    <n v="1.4319999999999999"/>
    <n v="48.54"/>
    <x v="1"/>
    <d v="2014-09-05T02:40:21"/>
    <d v="2014-09-27T04:00:00"/>
    <x v="40"/>
  </r>
  <r>
    <x v="0"/>
    <x v="0"/>
    <s v="USD"/>
    <n v="1423942780"/>
    <n v="1418758780"/>
    <b v="0"/>
    <n v="36"/>
    <b v="1"/>
    <s v="theater/musical"/>
    <n v="1.0504"/>
    <n v="70.03"/>
    <x v="1"/>
    <d v="2014-12-16T19:39:40"/>
    <d v="2015-02-14T19:39:40"/>
    <x v="40"/>
  </r>
  <r>
    <x v="0"/>
    <x v="0"/>
    <s v="USD"/>
    <n v="1459010340"/>
    <n v="1456421940"/>
    <b v="0"/>
    <n v="115"/>
    <b v="1"/>
    <s v="theater/musical"/>
    <n v="1.0398000000000001"/>
    <n v="135.63"/>
    <x v="1"/>
    <d v="2016-02-25T17:39:00"/>
    <d v="2016-03-26T16:39:00"/>
    <x v="40"/>
  </r>
  <r>
    <x v="0"/>
    <x v="0"/>
    <s v="USD"/>
    <n v="1436817960"/>
    <n v="1433999785"/>
    <b v="0"/>
    <n v="30"/>
    <b v="1"/>
    <s v="theater/musical"/>
    <n v="1.2"/>
    <n v="100"/>
    <x v="1"/>
    <d v="2015-06-11T05:16:25"/>
    <d v="2015-07-13T20:06:00"/>
    <x v="40"/>
  </r>
  <r>
    <x v="0"/>
    <x v="0"/>
    <s v="USD"/>
    <n v="1410210685"/>
    <n v="1408050685"/>
    <b v="0"/>
    <n v="52"/>
    <b v="1"/>
    <s v="theater/musical"/>
    <n v="1.0967"/>
    <n v="94.9"/>
    <x v="1"/>
    <d v="2014-08-14T21:11:25"/>
    <d v="2014-09-08T21:11:25"/>
    <x v="40"/>
  </r>
  <r>
    <x v="0"/>
    <x v="1"/>
    <s v="GBP"/>
    <n v="1469401200"/>
    <n v="1466887297"/>
    <b v="0"/>
    <n v="27"/>
    <b v="1"/>
    <s v="theater/musical"/>
    <n v="1.0175000000000001"/>
    <n v="75.37"/>
    <x v="1"/>
    <d v="2016-06-25T20:41:37"/>
    <d v="2016-07-24T23:00:00"/>
    <x v="40"/>
  </r>
  <r>
    <x v="0"/>
    <x v="0"/>
    <s v="USD"/>
    <n v="1458057600"/>
    <n v="1455938520"/>
    <b v="0"/>
    <n v="24"/>
    <b v="1"/>
    <s v="theater/musical"/>
    <n v="1.2891999999999999"/>
    <n v="64.459999999999994"/>
    <x v="1"/>
    <d v="2016-02-20T03:22:00"/>
    <d v="2016-03-15T16:00:00"/>
    <x v="40"/>
  </r>
  <r>
    <x v="0"/>
    <x v="5"/>
    <s v="CAD"/>
    <n v="1468193532"/>
    <n v="1465601532"/>
    <b v="0"/>
    <n v="10"/>
    <b v="1"/>
    <s v="theater/musical"/>
    <n v="1.1499999999999999"/>
    <n v="115"/>
    <x v="1"/>
    <d v="2016-06-10T23:32:12"/>
    <d v="2016-07-10T23:32:12"/>
    <x v="40"/>
  </r>
  <r>
    <x v="0"/>
    <x v="1"/>
    <s v="GBP"/>
    <n v="1470132180"/>
    <n v="1467040769"/>
    <b v="0"/>
    <n v="30"/>
    <b v="1"/>
    <s v="theater/musical"/>
    <n v="1.5075000000000001"/>
    <n v="100.5"/>
    <x v="1"/>
    <d v="2016-06-27T15:19:29"/>
    <d v="2016-08-02T10:03:00"/>
    <x v="40"/>
  </r>
  <r>
    <x v="0"/>
    <x v="0"/>
    <s v="USD"/>
    <n v="1464310475"/>
    <n v="1461718475"/>
    <b v="0"/>
    <n v="71"/>
    <b v="1"/>
    <s v="theater/musical"/>
    <n v="1.1096999999999999"/>
    <n v="93.77"/>
    <x v="1"/>
    <d v="2016-04-27T00:54:35"/>
    <d v="2016-05-27T00:54:35"/>
    <x v="40"/>
  </r>
  <r>
    <x v="0"/>
    <x v="0"/>
    <s v="USD"/>
    <n v="1436587140"/>
    <n v="1434113406"/>
    <b v="0"/>
    <n v="10"/>
    <b v="1"/>
    <s v="theater/musical"/>
    <n v="1.0028999999999999"/>
    <n v="35.1"/>
    <x v="1"/>
    <d v="2015-06-12T12:50:06"/>
    <d v="2015-07-11T03:59:00"/>
    <x v="40"/>
  </r>
  <r>
    <x v="2"/>
    <x v="0"/>
    <s v="USD"/>
    <n v="1450887480"/>
    <n v="1448469719"/>
    <b v="0"/>
    <n v="1"/>
    <b v="0"/>
    <s v="theater/musical"/>
    <n v="6.7000000000000002E-3"/>
    <n v="500"/>
    <x v="1"/>
    <d v="2015-11-25T16:41:59"/>
    <d v="2015-12-23T16:18:00"/>
    <x v="40"/>
  </r>
  <r>
    <x v="2"/>
    <x v="1"/>
    <s v="GBP"/>
    <n v="1434395418"/>
    <n v="1431630618"/>
    <b v="0"/>
    <n v="4"/>
    <b v="0"/>
    <s v="theater/musical"/>
    <n v="3.27E-2"/>
    <n v="29"/>
    <x v="1"/>
    <d v="2015-05-14T19:10:18"/>
    <d v="2015-06-15T19:10:18"/>
    <x v="40"/>
  </r>
  <r>
    <x v="2"/>
    <x v="0"/>
    <s v="USD"/>
    <n v="1479834023"/>
    <n v="1477238423"/>
    <b v="0"/>
    <n v="0"/>
    <b v="0"/>
    <s v="theater/musical"/>
    <n v="0"/>
    <n v="0"/>
    <x v="1"/>
    <d v="2016-10-23T16:00:23"/>
    <d v="2016-11-22T17:00:23"/>
    <x v="40"/>
  </r>
  <r>
    <x v="2"/>
    <x v="0"/>
    <s v="USD"/>
    <n v="1404664592"/>
    <n v="1399480592"/>
    <b v="0"/>
    <n v="0"/>
    <b v="0"/>
    <s v="theater/musical"/>
    <n v="0"/>
    <n v="0"/>
    <x v="1"/>
    <d v="2014-05-07T16:36:32"/>
    <d v="2014-07-06T16:36:32"/>
    <x v="40"/>
  </r>
  <r>
    <x v="2"/>
    <x v="0"/>
    <s v="USD"/>
    <n v="1436957022"/>
    <n v="1434365022"/>
    <b v="0"/>
    <n v="2"/>
    <b v="0"/>
    <s v="theater/musical"/>
    <n v="2.8E-3"/>
    <n v="17.5"/>
    <x v="1"/>
    <d v="2015-06-15T10:43:42"/>
    <d v="2015-07-15T10:43:42"/>
    <x v="40"/>
  </r>
  <r>
    <x v="2"/>
    <x v="0"/>
    <s v="USD"/>
    <n v="1418769129"/>
    <n v="1416954729"/>
    <b v="0"/>
    <n v="24"/>
    <b v="0"/>
    <s v="theater/musical"/>
    <n v="0.59660000000000002"/>
    <n v="174"/>
    <x v="1"/>
    <d v="2014-11-25T22:32:09"/>
    <d v="2014-12-16T22:32:09"/>
    <x v="40"/>
  </r>
  <r>
    <x v="2"/>
    <x v="1"/>
    <s v="GBP"/>
    <n v="1433685354"/>
    <n v="1431093354"/>
    <b v="0"/>
    <n v="1"/>
    <b v="0"/>
    <s v="theater/musical"/>
    <n v="0.01"/>
    <n v="50"/>
    <x v="1"/>
    <d v="2015-05-08T13:55:54"/>
    <d v="2015-06-07T13:55:54"/>
    <x v="40"/>
  </r>
  <r>
    <x v="2"/>
    <x v="1"/>
    <s v="GBP"/>
    <n v="1440801000"/>
    <n v="1437042490"/>
    <b v="0"/>
    <n v="2"/>
    <b v="0"/>
    <s v="theater/musical"/>
    <n v="1.67E-2"/>
    <n v="5"/>
    <x v="1"/>
    <d v="2015-07-16T10:28:10"/>
    <d v="2015-08-28T22:30:00"/>
    <x v="40"/>
  </r>
  <r>
    <x v="2"/>
    <x v="0"/>
    <s v="USD"/>
    <n v="1484354556"/>
    <n v="1479170556"/>
    <b v="0"/>
    <n v="1"/>
    <b v="0"/>
    <s v="theater/musical"/>
    <n v="0"/>
    <n v="1"/>
    <x v="1"/>
    <d v="2016-11-15T00:42:36"/>
    <d v="2017-01-14T00:42:36"/>
    <x v="40"/>
  </r>
  <r>
    <x v="2"/>
    <x v="0"/>
    <s v="USD"/>
    <n v="1429564165"/>
    <n v="1426972165"/>
    <b v="0"/>
    <n v="37"/>
    <b v="0"/>
    <s v="theater/musical"/>
    <n v="0.89670000000000005"/>
    <n v="145.41"/>
    <x v="1"/>
    <d v="2015-03-21T21:09:25"/>
    <d v="2015-04-20T21:09:25"/>
    <x v="40"/>
  </r>
  <r>
    <x v="2"/>
    <x v="0"/>
    <s v="USD"/>
    <n v="1407691248"/>
    <n v="1405099248"/>
    <b v="0"/>
    <n v="5"/>
    <b v="0"/>
    <s v="theater/musical"/>
    <n v="1.46E-2"/>
    <n v="205"/>
    <x v="1"/>
    <d v="2014-07-11T17:20:48"/>
    <d v="2014-08-10T17:20:48"/>
    <x v="40"/>
  </r>
  <r>
    <x v="2"/>
    <x v="0"/>
    <s v="USD"/>
    <n v="1457734843"/>
    <n v="1455142843"/>
    <b v="0"/>
    <n v="4"/>
    <b v="0"/>
    <s v="theater/musical"/>
    <n v="4.02E-2"/>
    <n v="100.5"/>
    <x v="1"/>
    <d v="2016-02-10T22:20:43"/>
    <d v="2016-03-11T22:20:43"/>
    <x v="40"/>
  </r>
  <r>
    <x v="2"/>
    <x v="0"/>
    <s v="USD"/>
    <n v="1420952340"/>
    <n v="1418146883"/>
    <b v="0"/>
    <n v="16"/>
    <b v="0"/>
    <s v="theater/musical"/>
    <n v="0.04"/>
    <n v="55.06"/>
    <x v="1"/>
    <d v="2014-12-09T17:41:23"/>
    <d v="2015-01-11T04:59:00"/>
    <x v="40"/>
  </r>
  <r>
    <x v="2"/>
    <x v="0"/>
    <s v="USD"/>
    <n v="1420215216"/>
    <n v="1417536816"/>
    <b v="0"/>
    <n v="9"/>
    <b v="0"/>
    <s v="theater/musical"/>
    <n v="8.5199999999999998E-2"/>
    <n v="47.33"/>
    <x v="1"/>
    <d v="2014-12-02T16:13:36"/>
    <d v="2015-01-02T16:13:36"/>
    <x v="40"/>
  </r>
  <r>
    <x v="2"/>
    <x v="0"/>
    <s v="USD"/>
    <n v="1445482906"/>
    <n v="1442890906"/>
    <b v="0"/>
    <n v="0"/>
    <b v="0"/>
    <s v="theater/musical"/>
    <n v="0"/>
    <n v="0"/>
    <x v="1"/>
    <d v="2015-09-22T03:01:46"/>
    <d v="2015-10-22T03:01:46"/>
    <x v="40"/>
  </r>
  <r>
    <x v="2"/>
    <x v="0"/>
    <s v="USD"/>
    <n v="1457133568"/>
    <n v="1454541568"/>
    <b v="0"/>
    <n v="40"/>
    <b v="0"/>
    <s v="theater/musical"/>
    <n v="0.19650000000000001"/>
    <n v="58.95"/>
    <x v="1"/>
    <d v="2016-02-03T23:19:28"/>
    <d v="2016-03-04T23:19:28"/>
    <x v="40"/>
  </r>
  <r>
    <x v="2"/>
    <x v="0"/>
    <s v="USD"/>
    <n v="1469948400"/>
    <n v="1465172024"/>
    <b v="0"/>
    <n v="0"/>
    <b v="0"/>
    <s v="theater/musical"/>
    <n v="0"/>
    <n v="0"/>
    <x v="1"/>
    <d v="2016-06-06T00:13:44"/>
    <d v="2016-07-31T07:00:00"/>
    <x v="40"/>
  </r>
  <r>
    <x v="2"/>
    <x v="0"/>
    <s v="USD"/>
    <n v="1411852640"/>
    <n v="1406668640"/>
    <b v="0"/>
    <n v="2"/>
    <b v="0"/>
    <s v="theater/musical"/>
    <n v="0"/>
    <n v="1.5"/>
    <x v="1"/>
    <d v="2014-07-29T21:17:20"/>
    <d v="2014-09-27T21:17:20"/>
    <x v="40"/>
  </r>
  <r>
    <x v="2"/>
    <x v="2"/>
    <s v="AUD"/>
    <n v="1404022381"/>
    <n v="1402294381"/>
    <b v="0"/>
    <n v="1"/>
    <b v="0"/>
    <s v="theater/musical"/>
    <n v="6.9999999999999999E-4"/>
    <n v="5"/>
    <x v="1"/>
    <d v="2014-06-09T06:13:01"/>
    <d v="2014-06-29T06:13:01"/>
    <x v="40"/>
  </r>
  <r>
    <x v="2"/>
    <x v="0"/>
    <s v="USD"/>
    <n v="1428097739"/>
    <n v="1427492939"/>
    <b v="0"/>
    <n v="9"/>
    <b v="0"/>
    <s v="theater/musical"/>
    <n v="0.30330000000000001"/>
    <n v="50.56"/>
    <x v="1"/>
    <d v="2015-03-27T21:48:59"/>
    <d v="2015-04-03T21:48:59"/>
    <x v="40"/>
  </r>
  <r>
    <x v="0"/>
    <x v="1"/>
    <s v="GBP"/>
    <n v="1429955619"/>
    <n v="1424775219"/>
    <b v="0"/>
    <n v="24"/>
    <b v="1"/>
    <s v="theater/plays"/>
    <n v="1"/>
    <n v="41.67"/>
    <x v="1"/>
    <d v="2015-02-24T10:53:39"/>
    <d v="2015-04-25T09:53:39"/>
    <x v="6"/>
  </r>
  <r>
    <x v="0"/>
    <x v="1"/>
    <s v="GBP"/>
    <n v="1406761200"/>
    <n v="1402403907"/>
    <b v="0"/>
    <n v="38"/>
    <b v="1"/>
    <s v="theater/plays"/>
    <n v="1.0125"/>
    <n v="53.29"/>
    <x v="1"/>
    <d v="2014-06-10T12:38:27"/>
    <d v="2014-07-30T23:00:00"/>
    <x v="6"/>
  </r>
  <r>
    <x v="0"/>
    <x v="0"/>
    <s v="USD"/>
    <n v="1426965758"/>
    <n v="1424377358"/>
    <b v="0"/>
    <n v="26"/>
    <b v="1"/>
    <s v="theater/plays"/>
    <n v="1.2173"/>
    <n v="70.23"/>
    <x v="1"/>
    <d v="2015-02-19T20:22:38"/>
    <d v="2015-03-21T19:22:38"/>
    <x v="6"/>
  </r>
  <r>
    <x v="0"/>
    <x v="1"/>
    <s v="GBP"/>
    <n v="1464692400"/>
    <n v="1461769373"/>
    <b v="0"/>
    <n v="19"/>
    <b v="1"/>
    <s v="theater/plays"/>
    <n v="3.3"/>
    <n v="43.42"/>
    <x v="1"/>
    <d v="2016-04-27T15:02:53"/>
    <d v="2016-05-31T11:00:00"/>
    <x v="6"/>
  </r>
  <r>
    <x v="0"/>
    <x v="5"/>
    <s v="CAD"/>
    <n v="1433131140"/>
    <n v="1429120908"/>
    <b v="0"/>
    <n v="11"/>
    <b v="1"/>
    <s v="theater/plays"/>
    <n v="1.0954999999999999"/>
    <n v="199.18"/>
    <x v="1"/>
    <d v="2015-04-15T18:01:48"/>
    <d v="2015-06-01T03:59:00"/>
    <x v="6"/>
  </r>
  <r>
    <x v="0"/>
    <x v="0"/>
    <s v="USD"/>
    <n v="1465940580"/>
    <n v="1462603021"/>
    <b v="0"/>
    <n v="27"/>
    <b v="1"/>
    <s v="theater/plays"/>
    <n v="1.0095000000000001"/>
    <n v="78.52"/>
    <x v="1"/>
    <d v="2016-05-07T06:37:01"/>
    <d v="2016-06-14T21:43:00"/>
    <x v="6"/>
  </r>
  <r>
    <x v="0"/>
    <x v="0"/>
    <s v="USD"/>
    <n v="1427860740"/>
    <n v="1424727712"/>
    <b v="0"/>
    <n v="34"/>
    <b v="1"/>
    <s v="theater/plays"/>
    <n v="1.4013"/>
    <n v="61.82"/>
    <x v="1"/>
    <d v="2015-02-23T21:41:52"/>
    <d v="2015-04-01T03:59:00"/>
    <x v="6"/>
  </r>
  <r>
    <x v="0"/>
    <x v="1"/>
    <s v="GBP"/>
    <n v="1440111600"/>
    <n v="1437545657"/>
    <b v="0"/>
    <n v="20"/>
    <b v="1"/>
    <s v="theater/plays"/>
    <n v="1"/>
    <n v="50"/>
    <x v="1"/>
    <d v="2015-07-22T06:14:17"/>
    <d v="2015-08-20T23:00:00"/>
    <x v="6"/>
  </r>
  <r>
    <x v="0"/>
    <x v="0"/>
    <s v="USD"/>
    <n v="1405614823"/>
    <n v="1403022823"/>
    <b v="0"/>
    <n v="37"/>
    <b v="1"/>
    <s v="theater/plays"/>
    <n v="1.1923999999999999"/>
    <n v="48.34"/>
    <x v="1"/>
    <d v="2014-06-17T16:33:43"/>
    <d v="2014-07-17T16:33:43"/>
    <x v="6"/>
  </r>
  <r>
    <x v="0"/>
    <x v="0"/>
    <s v="USD"/>
    <n v="1445659140"/>
    <n v="1444236216"/>
    <b v="0"/>
    <n v="20"/>
    <b v="1"/>
    <s v="theater/plays"/>
    <n v="1.0725"/>
    <n v="107.25"/>
    <x v="1"/>
    <d v="2015-10-07T16:43:36"/>
    <d v="2015-10-24T03:59:00"/>
    <x v="6"/>
  </r>
  <r>
    <x v="0"/>
    <x v="0"/>
    <s v="USD"/>
    <n v="1426187582"/>
    <n v="1423599182"/>
    <b v="0"/>
    <n v="10"/>
    <b v="1"/>
    <s v="theater/plays"/>
    <n v="2.2799999999999998"/>
    <n v="57"/>
    <x v="1"/>
    <d v="2015-02-10T20:13:02"/>
    <d v="2015-03-12T19:13:02"/>
    <x v="6"/>
  </r>
  <r>
    <x v="0"/>
    <x v="0"/>
    <s v="USD"/>
    <n v="1437166920"/>
    <n v="1435554104"/>
    <b v="0"/>
    <n v="26"/>
    <b v="1"/>
    <s v="theater/plays"/>
    <n v="1.0640000000000001"/>
    <n v="40.92"/>
    <x v="1"/>
    <d v="2015-06-29T05:01:44"/>
    <d v="2015-07-17T21:02:00"/>
    <x v="6"/>
  </r>
  <r>
    <x v="0"/>
    <x v="1"/>
    <s v="GBP"/>
    <n v="1436110717"/>
    <n v="1433518717"/>
    <b v="0"/>
    <n v="20"/>
    <b v="1"/>
    <s v="theater/plays"/>
    <n v="1.4333"/>
    <n v="21.5"/>
    <x v="1"/>
    <d v="2015-06-05T15:38:37"/>
    <d v="2015-07-05T15:38:37"/>
    <x v="6"/>
  </r>
  <r>
    <x v="0"/>
    <x v="0"/>
    <s v="USD"/>
    <n v="1451881207"/>
    <n v="1449116407"/>
    <b v="0"/>
    <n v="46"/>
    <b v="1"/>
    <s v="theater/plays"/>
    <n v="1.0454000000000001"/>
    <n v="79.540000000000006"/>
    <x v="1"/>
    <d v="2015-12-03T04:20:07"/>
    <d v="2016-01-04T04:20:07"/>
    <x v="6"/>
  </r>
  <r>
    <x v="0"/>
    <x v="12"/>
    <s v="EUR"/>
    <n v="1453244340"/>
    <n v="1448136417"/>
    <b v="0"/>
    <n v="76"/>
    <b v="1"/>
    <s v="theater/plays"/>
    <n v="1.1002000000000001"/>
    <n v="72.38"/>
    <x v="1"/>
    <d v="2015-11-21T20:06:57"/>
    <d v="2016-01-19T22:59:00"/>
    <x v="6"/>
  </r>
  <r>
    <x v="0"/>
    <x v="0"/>
    <s v="USD"/>
    <n v="1437364740"/>
    <n v="1434405044"/>
    <b v="0"/>
    <n v="41"/>
    <b v="1"/>
    <s v="theater/plays"/>
    <n v="1.06"/>
    <n v="64.63"/>
    <x v="1"/>
    <d v="2015-06-15T21:50:44"/>
    <d v="2015-07-20T03:59:00"/>
    <x v="6"/>
  </r>
  <r>
    <x v="0"/>
    <x v="1"/>
    <s v="GBP"/>
    <n v="1470058860"/>
    <n v="1469026903"/>
    <b v="0"/>
    <n v="7"/>
    <b v="1"/>
    <s v="theater/plays"/>
    <n v="1.08"/>
    <n v="38.57"/>
    <x v="1"/>
    <d v="2016-07-20T15:01:43"/>
    <d v="2016-08-01T13:41:00"/>
    <x v="6"/>
  </r>
  <r>
    <x v="0"/>
    <x v="0"/>
    <s v="USD"/>
    <n v="1434505214"/>
    <n v="1432690814"/>
    <b v="0"/>
    <n v="49"/>
    <b v="1"/>
    <s v="theater/plays"/>
    <n v="1.0542"/>
    <n v="107.57"/>
    <x v="1"/>
    <d v="2015-05-27T01:40:14"/>
    <d v="2015-06-17T01:40:14"/>
    <x v="6"/>
  </r>
  <r>
    <x v="0"/>
    <x v="1"/>
    <s v="GBP"/>
    <n v="1430993394"/>
    <n v="1428401394"/>
    <b v="0"/>
    <n v="26"/>
    <b v="1"/>
    <s v="theater/plays"/>
    <n v="1.1917"/>
    <n v="27.5"/>
    <x v="1"/>
    <d v="2015-04-07T10:09:54"/>
    <d v="2015-05-07T10:09:54"/>
    <x v="6"/>
  </r>
  <r>
    <x v="0"/>
    <x v="1"/>
    <s v="GBP"/>
    <n v="1427414400"/>
    <n v="1422656201"/>
    <b v="0"/>
    <n v="65"/>
    <b v="1"/>
    <s v="theater/plays"/>
    <n v="1.5266999999999999"/>
    <n v="70.459999999999994"/>
    <x v="1"/>
    <d v="2015-01-30T22:16:41"/>
    <d v="2015-03-27T00:00:00"/>
    <x v="6"/>
  </r>
  <r>
    <x v="0"/>
    <x v="0"/>
    <s v="USD"/>
    <n v="1420033187"/>
    <n v="1414845587"/>
    <b v="0"/>
    <n v="28"/>
    <b v="1"/>
    <s v="theater/plays"/>
    <n v="1"/>
    <n v="178.57"/>
    <x v="1"/>
    <d v="2014-11-01T12:39:47"/>
    <d v="2014-12-31T13:39:47"/>
    <x v="6"/>
  </r>
  <r>
    <x v="0"/>
    <x v="0"/>
    <s v="USD"/>
    <n v="1472676371"/>
    <n v="1470948371"/>
    <b v="0"/>
    <n v="8"/>
    <b v="1"/>
    <s v="theater/plays"/>
    <n v="1.002"/>
    <n v="62.63"/>
    <x v="1"/>
    <d v="2016-08-11T20:46:11"/>
    <d v="2016-08-31T20:46:11"/>
    <x v="6"/>
  </r>
  <r>
    <x v="0"/>
    <x v="0"/>
    <s v="USD"/>
    <n v="1464371211"/>
    <n v="1463161611"/>
    <b v="0"/>
    <n v="3"/>
    <b v="1"/>
    <s v="theater/plays"/>
    <n v="2.25"/>
    <n v="75"/>
    <x v="1"/>
    <d v="2016-05-13T17:46:51"/>
    <d v="2016-05-27T17:46:51"/>
    <x v="6"/>
  </r>
  <r>
    <x v="0"/>
    <x v="0"/>
    <s v="USD"/>
    <n v="1415222545"/>
    <n v="1413404545"/>
    <b v="0"/>
    <n v="9"/>
    <b v="1"/>
    <s v="theater/plays"/>
    <n v="1.0602"/>
    <n v="58.9"/>
    <x v="1"/>
    <d v="2014-10-15T20:22:25"/>
    <d v="2014-11-05T21:22:25"/>
    <x v="6"/>
  </r>
  <r>
    <x v="0"/>
    <x v="0"/>
    <s v="USD"/>
    <n v="1455936335"/>
    <n v="1452048335"/>
    <b v="0"/>
    <n v="9"/>
    <b v="1"/>
    <s v="theater/plays"/>
    <n v="1.0467"/>
    <n v="139.56"/>
    <x v="1"/>
    <d v="2016-01-06T02:45:35"/>
    <d v="2016-02-20T02:45:35"/>
    <x v="6"/>
  </r>
  <r>
    <x v="0"/>
    <x v="5"/>
    <s v="CAD"/>
    <n v="1417460940"/>
    <n v="1416516972"/>
    <b v="0"/>
    <n v="20"/>
    <b v="1"/>
    <s v="theater/plays"/>
    <n v="1.1667000000000001"/>
    <n v="70"/>
    <x v="1"/>
    <d v="2014-11-20T20:56:12"/>
    <d v="2014-12-01T19:09:00"/>
    <x v="6"/>
  </r>
  <r>
    <x v="0"/>
    <x v="1"/>
    <s v="GBP"/>
    <n v="1434624067"/>
    <n v="1432032067"/>
    <b v="0"/>
    <n v="57"/>
    <b v="1"/>
    <s v="theater/plays"/>
    <n v="1.0903"/>
    <n v="57.39"/>
    <x v="1"/>
    <d v="2015-05-19T10:41:07"/>
    <d v="2015-06-18T10:41:07"/>
    <x v="6"/>
  </r>
  <r>
    <x v="0"/>
    <x v="1"/>
    <s v="GBP"/>
    <n v="1461278208"/>
    <n v="1459463808"/>
    <b v="0"/>
    <n v="8"/>
    <b v="1"/>
    <s v="theater/plays"/>
    <n v="1.6"/>
    <n v="40"/>
    <x v="1"/>
    <d v="2016-03-31T22:36:48"/>
    <d v="2016-04-21T22:36:48"/>
    <x v="6"/>
  </r>
  <r>
    <x v="0"/>
    <x v="0"/>
    <s v="USD"/>
    <n v="1470197340"/>
    <n v="1467497652"/>
    <b v="0"/>
    <n v="14"/>
    <b v="1"/>
    <s v="theater/plays"/>
    <n v="1.125"/>
    <n v="64.290000000000006"/>
    <x v="1"/>
    <d v="2016-07-02T22:14:12"/>
    <d v="2016-08-03T04:09:00"/>
    <x v="6"/>
  </r>
  <r>
    <x v="0"/>
    <x v="1"/>
    <s v="GBP"/>
    <n v="1435947758"/>
    <n v="1432837358"/>
    <b v="0"/>
    <n v="17"/>
    <b v="1"/>
    <s v="theater/plays"/>
    <n v="1.0209999999999999"/>
    <n v="120.12"/>
    <x v="1"/>
    <d v="2015-05-28T18:22:38"/>
    <d v="2015-07-03T18:22:38"/>
    <x v="6"/>
  </r>
  <r>
    <x v="0"/>
    <x v="11"/>
    <s v="SEK"/>
    <n v="1432314209"/>
    <n v="1429722209"/>
    <b v="0"/>
    <n v="100"/>
    <b v="1"/>
    <s v="theater/plays"/>
    <n v="1.0082"/>
    <n v="1008.24"/>
    <x v="1"/>
    <d v="2015-04-22T17:03:29"/>
    <d v="2015-05-22T17:03:29"/>
    <x v="6"/>
  </r>
  <r>
    <x v="0"/>
    <x v="0"/>
    <s v="USD"/>
    <n v="1438226724"/>
    <n v="1433042724"/>
    <b v="0"/>
    <n v="32"/>
    <b v="1"/>
    <s v="theater/plays"/>
    <n v="1.0125"/>
    <n v="63.28"/>
    <x v="1"/>
    <d v="2015-05-31T03:25:24"/>
    <d v="2015-07-30T03:25:24"/>
    <x v="6"/>
  </r>
  <r>
    <x v="0"/>
    <x v="1"/>
    <s v="GBP"/>
    <n v="1459180229"/>
    <n v="1457023829"/>
    <b v="0"/>
    <n v="3"/>
    <b v="1"/>
    <s v="theater/plays"/>
    <n v="65"/>
    <n v="21.67"/>
    <x v="1"/>
    <d v="2016-03-03T16:50:29"/>
    <d v="2016-03-28T15:50:29"/>
    <x v="6"/>
  </r>
  <r>
    <x v="2"/>
    <x v="0"/>
    <s v="USD"/>
    <n v="1405882287"/>
    <n v="1400698287"/>
    <b v="1"/>
    <n v="34"/>
    <b v="0"/>
    <s v="theater/plays"/>
    <n v="8.72E-2"/>
    <n v="25.65"/>
    <x v="1"/>
    <d v="2014-05-21T18:51:27"/>
    <d v="2014-07-20T18:51:27"/>
    <x v="6"/>
  </r>
  <r>
    <x v="2"/>
    <x v="1"/>
    <s v="GBP"/>
    <n v="1399809052"/>
    <n v="1397217052"/>
    <b v="1"/>
    <n v="23"/>
    <b v="0"/>
    <s v="theater/plays"/>
    <n v="0.21940000000000001"/>
    <n v="47.7"/>
    <x v="1"/>
    <d v="2014-04-11T11:50:52"/>
    <d v="2014-05-11T11:50:52"/>
    <x v="6"/>
  </r>
  <r>
    <x v="2"/>
    <x v="0"/>
    <s v="USD"/>
    <n v="1401587064"/>
    <n v="1399427064"/>
    <b v="1"/>
    <n v="19"/>
    <b v="0"/>
    <s v="theater/plays"/>
    <n v="0.21299999999999999"/>
    <n v="56.05"/>
    <x v="1"/>
    <d v="2014-05-07T01:44:24"/>
    <d v="2014-06-01T01:44:24"/>
    <x v="6"/>
  </r>
  <r>
    <x v="2"/>
    <x v="0"/>
    <s v="USD"/>
    <n v="1401778740"/>
    <n v="1399474134"/>
    <b v="1"/>
    <n v="50"/>
    <b v="0"/>
    <s v="theater/plays"/>
    <n v="0.41489999999999999"/>
    <n v="81.319999999999993"/>
    <x v="1"/>
    <d v="2014-05-07T14:48:54"/>
    <d v="2014-06-03T06:59:00"/>
    <x v="6"/>
  </r>
  <r>
    <x v="2"/>
    <x v="0"/>
    <s v="USD"/>
    <n v="1443711774"/>
    <n v="1441119774"/>
    <b v="1"/>
    <n v="12"/>
    <b v="0"/>
    <s v="theater/plays"/>
    <n v="2.1100000000000001E-2"/>
    <n v="70.17"/>
    <x v="1"/>
    <d v="2015-09-01T15:02:54"/>
    <d v="2015-10-01T15:02:54"/>
    <x v="6"/>
  </r>
  <r>
    <x v="2"/>
    <x v="0"/>
    <s v="USD"/>
    <n v="1412405940"/>
    <n v="1409721542"/>
    <b v="1"/>
    <n v="8"/>
    <b v="0"/>
    <s v="theater/plays"/>
    <n v="2.7E-2"/>
    <n v="23.63"/>
    <x v="1"/>
    <d v="2014-09-03T05:19:02"/>
    <d v="2014-10-04T06:59:00"/>
    <x v="6"/>
  </r>
  <r>
    <x v="2"/>
    <x v="0"/>
    <s v="USD"/>
    <n v="1437283391"/>
    <n v="1433395391"/>
    <b v="1"/>
    <n v="9"/>
    <b v="0"/>
    <s v="theater/plays"/>
    <n v="0.16159999999999999"/>
    <n v="188.56"/>
    <x v="1"/>
    <d v="2015-06-04T05:23:11"/>
    <d v="2015-07-19T05:23:11"/>
    <x v="6"/>
  </r>
  <r>
    <x v="2"/>
    <x v="0"/>
    <s v="USD"/>
    <n v="1445196989"/>
    <n v="1442604989"/>
    <b v="1"/>
    <n v="43"/>
    <b v="0"/>
    <s v="theater/plays"/>
    <n v="0.1638"/>
    <n v="49.51"/>
    <x v="1"/>
    <d v="2015-09-18T19:36:29"/>
    <d v="2015-10-18T19:36:29"/>
    <x v="6"/>
  </r>
  <r>
    <x v="2"/>
    <x v="12"/>
    <s v="EUR"/>
    <n v="1434047084"/>
    <n v="1431455084"/>
    <b v="1"/>
    <n v="28"/>
    <b v="0"/>
    <s v="theater/plays"/>
    <n v="7.0400000000000004E-2"/>
    <n v="75.459999999999994"/>
    <x v="1"/>
    <d v="2015-05-12T18:24:44"/>
    <d v="2015-06-11T18:24:44"/>
    <x v="6"/>
  </r>
  <r>
    <x v="2"/>
    <x v="0"/>
    <s v="USD"/>
    <n v="1420081143"/>
    <n v="1417489143"/>
    <b v="1"/>
    <n v="4"/>
    <b v="0"/>
    <s v="theater/plays"/>
    <n v="3.7999999999999999E-2"/>
    <n v="9.5"/>
    <x v="1"/>
    <d v="2014-12-02T02:59:03"/>
    <d v="2015-01-01T02:59:03"/>
    <x v="6"/>
  </r>
  <r>
    <x v="2"/>
    <x v="1"/>
    <s v="GBP"/>
    <n v="1437129179"/>
    <n v="1434537179"/>
    <b v="1"/>
    <n v="24"/>
    <b v="0"/>
    <s v="theater/plays"/>
    <n v="0.34079999999999999"/>
    <n v="35.5"/>
    <x v="1"/>
    <d v="2015-06-17T10:32:59"/>
    <d v="2015-07-17T10:32:59"/>
    <x v="6"/>
  </r>
  <r>
    <x v="2"/>
    <x v="0"/>
    <s v="USD"/>
    <n v="1427427276"/>
    <n v="1425270876"/>
    <b v="0"/>
    <n v="2"/>
    <b v="0"/>
    <s v="theater/plays"/>
    <n v="2E-3"/>
    <n v="10"/>
    <x v="1"/>
    <d v="2015-03-02T04:34:36"/>
    <d v="2015-03-27T03:34:36"/>
    <x v="6"/>
  </r>
  <r>
    <x v="2"/>
    <x v="0"/>
    <s v="USD"/>
    <n v="1409602178"/>
    <n v="1406578178"/>
    <b v="0"/>
    <n v="2"/>
    <b v="0"/>
    <s v="theater/plays"/>
    <n v="2.9999999999999997E-4"/>
    <n v="13"/>
    <x v="1"/>
    <d v="2014-07-28T20:09:38"/>
    <d v="2014-09-01T20:09:38"/>
    <x v="6"/>
  </r>
  <r>
    <x v="2"/>
    <x v="0"/>
    <s v="USD"/>
    <n v="1431206058"/>
    <n v="1428614058"/>
    <b v="0"/>
    <n v="20"/>
    <b v="0"/>
    <s v="theater/plays"/>
    <n v="0.16250000000000001"/>
    <n v="89.4"/>
    <x v="1"/>
    <d v="2015-04-09T21:14:18"/>
    <d v="2015-05-09T21:14:18"/>
    <x v="6"/>
  </r>
  <r>
    <x v="2"/>
    <x v="0"/>
    <s v="USD"/>
    <n v="1427408271"/>
    <n v="1424819871"/>
    <b v="0"/>
    <n v="1"/>
    <b v="0"/>
    <s v="theater/plays"/>
    <n v="2.5000000000000001E-2"/>
    <n v="25"/>
    <x v="1"/>
    <d v="2015-02-24T23:17:51"/>
    <d v="2015-03-26T22:17:51"/>
    <x v="6"/>
  </r>
  <r>
    <x v="2"/>
    <x v="0"/>
    <s v="USD"/>
    <n v="1425833403"/>
    <n v="1423245003"/>
    <b v="0"/>
    <n v="1"/>
    <b v="0"/>
    <s v="theater/plays"/>
    <n v="2.0000000000000001E-4"/>
    <n v="1"/>
    <x v="1"/>
    <d v="2015-02-06T17:50:03"/>
    <d v="2015-03-08T16:50:03"/>
    <x v="6"/>
  </r>
  <r>
    <x v="2"/>
    <x v="0"/>
    <s v="USD"/>
    <n v="1406913120"/>
    <n v="1404927690"/>
    <b v="0"/>
    <n v="4"/>
    <b v="0"/>
    <s v="theater/plays"/>
    <n v="5.1999999999999998E-2"/>
    <n v="65"/>
    <x v="1"/>
    <d v="2014-07-09T17:41:30"/>
    <d v="2014-08-01T17:12:00"/>
    <x v="6"/>
  </r>
  <r>
    <x v="2"/>
    <x v="1"/>
    <s v="GBP"/>
    <n v="1432328400"/>
    <n v="1430734844"/>
    <b v="0"/>
    <n v="1"/>
    <b v="0"/>
    <s v="theater/plays"/>
    <n v="0.02"/>
    <n v="10"/>
    <x v="1"/>
    <d v="2015-05-04T10:20:44"/>
    <d v="2015-05-22T21:00:00"/>
    <x v="6"/>
  </r>
  <r>
    <x v="2"/>
    <x v="0"/>
    <s v="USD"/>
    <n v="1403730000"/>
    <n v="1401485207"/>
    <b v="0"/>
    <n v="1"/>
    <b v="0"/>
    <s v="theater/plays"/>
    <n v="4.0000000000000002E-4"/>
    <n v="1"/>
    <x v="1"/>
    <d v="2014-05-30T21:26:47"/>
    <d v="2014-06-25T21:00:00"/>
    <x v="6"/>
  </r>
  <r>
    <x v="2"/>
    <x v="0"/>
    <s v="USD"/>
    <n v="1407858710"/>
    <n v="1405266710"/>
    <b v="0"/>
    <n v="13"/>
    <b v="0"/>
    <s v="theater/plays"/>
    <n v="0.1767"/>
    <n v="81.540000000000006"/>
    <x v="1"/>
    <d v="2014-07-13T15:51:50"/>
    <d v="2014-08-12T15:51:50"/>
    <x v="6"/>
  </r>
  <r>
    <x v="2"/>
    <x v="0"/>
    <s v="USD"/>
    <n v="1415828820"/>
    <n v="1412258977"/>
    <b v="0"/>
    <n v="1"/>
    <b v="0"/>
    <s v="theater/plays"/>
    <n v="0.05"/>
    <n v="100"/>
    <x v="1"/>
    <d v="2014-10-02T14:09:37"/>
    <d v="2014-11-12T21:47:00"/>
    <x v="6"/>
  </r>
  <r>
    <x v="2"/>
    <x v="0"/>
    <s v="USD"/>
    <n v="1473699540"/>
    <n v="1472451356"/>
    <b v="0"/>
    <n v="1"/>
    <b v="0"/>
    <s v="theater/plays"/>
    <n v="1E-4"/>
    <n v="1"/>
    <x v="1"/>
    <d v="2016-08-29T06:15:56"/>
    <d v="2016-09-12T16:59:00"/>
    <x v="6"/>
  </r>
  <r>
    <x v="2"/>
    <x v="0"/>
    <s v="USD"/>
    <n v="1446739905"/>
    <n v="1441552305"/>
    <b v="0"/>
    <n v="0"/>
    <b v="0"/>
    <s v="theater/plays"/>
    <n v="0"/>
    <n v="0"/>
    <x v="1"/>
    <d v="2015-09-06T15:11:45"/>
    <d v="2015-11-05T16:11:45"/>
    <x v="6"/>
  </r>
  <r>
    <x v="2"/>
    <x v="0"/>
    <s v="USD"/>
    <n v="1447799054"/>
    <n v="1445203454"/>
    <b v="0"/>
    <n v="3"/>
    <b v="0"/>
    <s v="theater/plays"/>
    <n v="1.2E-2"/>
    <n v="20"/>
    <x v="1"/>
    <d v="2015-10-18T21:24:14"/>
    <d v="2015-11-17T22:24:14"/>
    <x v="6"/>
  </r>
  <r>
    <x v="2"/>
    <x v="5"/>
    <s v="CAD"/>
    <n v="1409376600"/>
    <n v="1405957098"/>
    <b v="0"/>
    <n v="14"/>
    <b v="0"/>
    <s v="theater/plays"/>
    <n v="0.26939999999999997"/>
    <n v="46.43"/>
    <x v="1"/>
    <d v="2014-07-21T15:38:18"/>
    <d v="2014-08-30T05:30:00"/>
    <x v="6"/>
  </r>
  <r>
    <x v="2"/>
    <x v="0"/>
    <s v="USD"/>
    <n v="1458703740"/>
    <n v="1454453021"/>
    <b v="0"/>
    <n v="2"/>
    <b v="0"/>
    <s v="theater/plays"/>
    <n v="5.4999999999999997E-3"/>
    <n v="5.5"/>
    <x v="1"/>
    <d v="2016-02-02T22:43:41"/>
    <d v="2016-03-23T03:29:00"/>
    <x v="6"/>
  </r>
  <r>
    <x v="2"/>
    <x v="0"/>
    <s v="USD"/>
    <n v="1466278339"/>
    <n v="1463686339"/>
    <b v="0"/>
    <n v="5"/>
    <b v="0"/>
    <s v="theater/plays"/>
    <n v="0.1255"/>
    <n v="50.2"/>
    <x v="1"/>
    <d v="2016-05-19T19:32:19"/>
    <d v="2016-06-18T19:32:19"/>
    <x v="6"/>
  </r>
  <r>
    <x v="1"/>
    <x v="1"/>
    <s v="GBP"/>
    <n v="1410191405"/>
    <n v="1408031405"/>
    <b v="0"/>
    <n v="1"/>
    <b v="0"/>
    <s v="theater/musical"/>
    <n v="2E-3"/>
    <n v="10"/>
    <x v="1"/>
    <d v="2014-08-14T15:50:05"/>
    <d v="2014-09-08T15:50:05"/>
    <x v="40"/>
  </r>
  <r>
    <x v="1"/>
    <x v="0"/>
    <s v="USD"/>
    <n v="1426302660"/>
    <n v="1423761792"/>
    <b v="0"/>
    <n v="15"/>
    <b v="0"/>
    <s v="theater/musical"/>
    <n v="3.4500000000000003E-2"/>
    <n v="30.13"/>
    <x v="1"/>
    <d v="2015-02-12T17:23:12"/>
    <d v="2015-03-14T03:11:00"/>
    <x v="40"/>
  </r>
  <r>
    <x v="1"/>
    <x v="0"/>
    <s v="USD"/>
    <n v="1404360478"/>
    <n v="1401768478"/>
    <b v="0"/>
    <n v="10"/>
    <b v="0"/>
    <s v="theater/musical"/>
    <n v="0.15"/>
    <n v="150"/>
    <x v="1"/>
    <d v="2014-06-03T04:07:58"/>
    <d v="2014-07-03T04:07:58"/>
    <x v="40"/>
  </r>
  <r>
    <x v="1"/>
    <x v="0"/>
    <s v="USD"/>
    <n v="1490809450"/>
    <n v="1485629050"/>
    <b v="0"/>
    <n v="3"/>
    <b v="0"/>
    <s v="theater/musical"/>
    <n v="2.6700000000000002E-2"/>
    <n v="13.33"/>
    <x v="1"/>
    <d v="2017-01-28T18:44:10"/>
    <d v="2017-03-29T17:44:10"/>
    <x v="40"/>
  </r>
  <r>
    <x v="1"/>
    <x v="0"/>
    <s v="USD"/>
    <n v="1439522996"/>
    <n v="1435202996"/>
    <b v="0"/>
    <n v="0"/>
    <b v="0"/>
    <s v="theater/musical"/>
    <n v="0"/>
    <n v="0"/>
    <x v="1"/>
    <d v="2015-06-25T03:29:56"/>
    <d v="2015-08-14T03:29:56"/>
    <x v="40"/>
  </r>
  <r>
    <x v="1"/>
    <x v="0"/>
    <s v="USD"/>
    <n v="1444322535"/>
    <n v="1441730535"/>
    <b v="0"/>
    <n v="0"/>
    <b v="0"/>
    <s v="theater/musical"/>
    <n v="0"/>
    <n v="0"/>
    <x v="1"/>
    <d v="2015-09-08T16:42:15"/>
    <d v="2015-10-08T16:42:15"/>
    <x v="40"/>
  </r>
  <r>
    <x v="1"/>
    <x v="4"/>
    <s v="NZD"/>
    <n v="1422061200"/>
    <n v="1420244622"/>
    <b v="0"/>
    <n v="0"/>
    <b v="0"/>
    <s v="theater/musical"/>
    <n v="0"/>
    <n v="0"/>
    <x v="1"/>
    <d v="2015-01-03T00:23:42"/>
    <d v="2015-01-24T01:00:00"/>
    <x v="40"/>
  </r>
  <r>
    <x v="1"/>
    <x v="8"/>
    <s v="DKK"/>
    <n v="1472896800"/>
    <n v="1472804365"/>
    <b v="0"/>
    <n v="0"/>
    <b v="0"/>
    <s v="theater/musical"/>
    <n v="0"/>
    <n v="0"/>
    <x v="1"/>
    <d v="2016-09-02T08:19:25"/>
    <d v="2016-09-03T10:00:00"/>
    <x v="40"/>
  </r>
  <r>
    <x v="1"/>
    <x v="1"/>
    <s v="GBP"/>
    <n v="1454425128"/>
    <n v="1451833128"/>
    <b v="0"/>
    <n v="46"/>
    <b v="0"/>
    <s v="theater/musical"/>
    <n v="0.52790000000000004"/>
    <n v="44.76"/>
    <x v="1"/>
    <d v="2016-01-03T14:58:48"/>
    <d v="2016-02-02T14:58:48"/>
    <x v="40"/>
  </r>
  <r>
    <x v="1"/>
    <x v="0"/>
    <s v="USD"/>
    <n v="1481213752"/>
    <n v="1478621752"/>
    <b v="0"/>
    <n v="14"/>
    <b v="0"/>
    <s v="theater/musical"/>
    <n v="4.9599999999999998E-2"/>
    <n v="88.64"/>
    <x v="1"/>
    <d v="2016-11-08T16:15:52"/>
    <d v="2016-12-08T16:15:52"/>
    <x v="40"/>
  </r>
  <r>
    <x v="1"/>
    <x v="0"/>
    <s v="USD"/>
    <n v="1435636740"/>
    <n v="1433014746"/>
    <b v="0"/>
    <n v="1"/>
    <b v="0"/>
    <s v="theater/musical"/>
    <n v="5.9999999999999995E-4"/>
    <n v="10"/>
    <x v="1"/>
    <d v="2015-05-30T19:39:06"/>
    <d v="2015-06-30T03:59:00"/>
    <x v="40"/>
  </r>
  <r>
    <x v="1"/>
    <x v="1"/>
    <s v="GBP"/>
    <n v="1422218396"/>
    <n v="1419626396"/>
    <b v="0"/>
    <n v="0"/>
    <b v="0"/>
    <s v="theater/musical"/>
    <n v="0"/>
    <n v="0"/>
    <x v="1"/>
    <d v="2014-12-26T20:39:56"/>
    <d v="2015-01-25T20:39:56"/>
    <x v="40"/>
  </r>
  <r>
    <x v="1"/>
    <x v="1"/>
    <s v="GBP"/>
    <n v="1406761200"/>
    <n v="1403724820"/>
    <b v="0"/>
    <n v="17"/>
    <b v="0"/>
    <s v="theater/musical"/>
    <n v="0.13070000000000001"/>
    <n v="57.65"/>
    <x v="1"/>
    <d v="2014-06-25T19:33:40"/>
    <d v="2014-07-30T23:00:00"/>
    <x v="40"/>
  </r>
  <r>
    <x v="1"/>
    <x v="0"/>
    <s v="USD"/>
    <n v="1487550399"/>
    <n v="1484958399"/>
    <b v="0"/>
    <n v="1"/>
    <b v="0"/>
    <s v="theater/musical"/>
    <n v="0.05"/>
    <n v="25"/>
    <x v="1"/>
    <d v="2017-01-21T00:26:39"/>
    <d v="2017-02-20T00:26:39"/>
    <x v="40"/>
  </r>
  <r>
    <x v="1"/>
    <x v="2"/>
    <s v="AUD"/>
    <n v="1454281380"/>
    <n v="1451950570"/>
    <b v="0"/>
    <n v="0"/>
    <b v="0"/>
    <s v="theater/musical"/>
    <n v="0"/>
    <n v="0"/>
    <x v="1"/>
    <d v="2016-01-04T23:36:10"/>
    <d v="2016-01-31T23:03:00"/>
    <x v="40"/>
  </r>
  <r>
    <x v="1"/>
    <x v="1"/>
    <s v="GBP"/>
    <n v="1409668069"/>
    <n v="1407076069"/>
    <b v="0"/>
    <n v="0"/>
    <b v="0"/>
    <s v="theater/musical"/>
    <n v="0"/>
    <n v="0"/>
    <x v="1"/>
    <d v="2014-08-03T14:27:49"/>
    <d v="2014-09-02T14:27:49"/>
    <x v="40"/>
  </r>
  <r>
    <x v="1"/>
    <x v="0"/>
    <s v="USD"/>
    <n v="1427479192"/>
    <n v="1425322792"/>
    <b v="0"/>
    <n v="0"/>
    <b v="0"/>
    <s v="theater/musical"/>
    <n v="0"/>
    <n v="0"/>
    <x v="1"/>
    <d v="2015-03-02T18:59:52"/>
    <d v="2015-03-27T17:59:52"/>
    <x v="40"/>
  </r>
  <r>
    <x v="1"/>
    <x v="0"/>
    <s v="USD"/>
    <n v="1462834191"/>
    <n v="1460242191"/>
    <b v="0"/>
    <n v="0"/>
    <b v="0"/>
    <s v="theater/musical"/>
    <n v="0"/>
    <n v="0"/>
    <x v="1"/>
    <d v="2016-04-09T22:49:51"/>
    <d v="2016-05-09T22:49:51"/>
    <x v="40"/>
  </r>
  <r>
    <x v="1"/>
    <x v="2"/>
    <s v="AUD"/>
    <n v="1418275702"/>
    <n v="1415683702"/>
    <b v="0"/>
    <n v="0"/>
    <b v="0"/>
    <s v="theater/musical"/>
    <n v="0"/>
    <n v="0"/>
    <x v="1"/>
    <d v="2014-11-11T05:28:22"/>
    <d v="2014-12-11T05:28:22"/>
    <x v="40"/>
  </r>
  <r>
    <x v="1"/>
    <x v="0"/>
    <s v="USD"/>
    <n v="1430517600"/>
    <n v="1426538129"/>
    <b v="0"/>
    <n v="2"/>
    <b v="0"/>
    <s v="theater/musical"/>
    <n v="1.7500000000000002E-2"/>
    <n v="17.5"/>
    <x v="1"/>
    <d v="2015-03-16T20:35:29"/>
    <d v="2015-05-01T22:00:00"/>
    <x v="40"/>
  </r>
  <r>
    <x v="2"/>
    <x v="1"/>
    <s v="GBP"/>
    <n v="1488114358"/>
    <n v="1485522358"/>
    <b v="0"/>
    <n v="14"/>
    <b v="0"/>
    <s v="theater/plays"/>
    <n v="0.27100000000000002"/>
    <n v="38.71"/>
    <x v="1"/>
    <d v="2017-01-27T13:05:58"/>
    <d v="2017-02-26T13:05:58"/>
    <x v="6"/>
  </r>
  <r>
    <x v="2"/>
    <x v="0"/>
    <s v="USD"/>
    <n v="1420413960"/>
    <n v="1417651630"/>
    <b v="0"/>
    <n v="9"/>
    <b v="0"/>
    <s v="theater/plays"/>
    <n v="1.4800000000000001E-2"/>
    <n v="13.11"/>
    <x v="1"/>
    <d v="2014-12-04T00:07:10"/>
    <d v="2015-01-04T23:26:00"/>
    <x v="6"/>
  </r>
  <r>
    <x v="2"/>
    <x v="0"/>
    <s v="USD"/>
    <n v="1439662344"/>
    <n v="1434478344"/>
    <b v="0"/>
    <n v="8"/>
    <b v="0"/>
    <s v="theater/plays"/>
    <n v="0.16830000000000001"/>
    <n v="315.5"/>
    <x v="1"/>
    <d v="2015-06-16T18:12:24"/>
    <d v="2015-08-15T18:12:24"/>
    <x v="6"/>
  </r>
  <r>
    <x v="2"/>
    <x v="0"/>
    <s v="USD"/>
    <n v="1427086740"/>
    <n v="1424488244"/>
    <b v="0"/>
    <n v="7"/>
    <b v="0"/>
    <s v="theater/plays"/>
    <n v="0.32500000000000001"/>
    <n v="37.14"/>
    <x v="1"/>
    <d v="2015-02-21T03:10:44"/>
    <d v="2015-03-23T04:59:00"/>
    <x v="6"/>
  </r>
  <r>
    <x v="2"/>
    <x v="0"/>
    <s v="USD"/>
    <n v="1408863600"/>
    <n v="1408203557"/>
    <b v="0"/>
    <n v="0"/>
    <b v="0"/>
    <s v="theater/plays"/>
    <n v="0"/>
    <n v="0"/>
    <x v="1"/>
    <d v="2014-08-16T15:39:17"/>
    <d v="2014-08-24T07:00:00"/>
    <x v="6"/>
  </r>
  <r>
    <x v="2"/>
    <x v="0"/>
    <s v="USD"/>
    <n v="1404194400"/>
    <n v="1400600840"/>
    <b v="0"/>
    <n v="84"/>
    <b v="0"/>
    <s v="theater/plays"/>
    <n v="0.2155"/>
    <n v="128.27000000000001"/>
    <x v="1"/>
    <d v="2014-05-20T15:47:20"/>
    <d v="2014-07-01T06:00:00"/>
    <x v="6"/>
  </r>
  <r>
    <x v="2"/>
    <x v="0"/>
    <s v="USD"/>
    <n v="1481000340"/>
    <n v="1478386812"/>
    <b v="0"/>
    <n v="11"/>
    <b v="0"/>
    <s v="theater/plays"/>
    <n v="3.4700000000000002E-2"/>
    <n v="47.27"/>
    <x v="1"/>
    <d v="2016-11-05T23:00:12"/>
    <d v="2016-12-06T04:59:00"/>
    <x v="6"/>
  </r>
  <r>
    <x v="2"/>
    <x v="0"/>
    <s v="USD"/>
    <n v="1425103218"/>
    <n v="1422424818"/>
    <b v="0"/>
    <n v="1"/>
    <b v="0"/>
    <s v="theater/plays"/>
    <n v="0.05"/>
    <n v="50"/>
    <x v="1"/>
    <d v="2015-01-28T06:00:18"/>
    <d v="2015-02-28T06:00:18"/>
    <x v="6"/>
  </r>
  <r>
    <x v="2"/>
    <x v="0"/>
    <s v="USD"/>
    <n v="1402979778"/>
    <n v="1401770178"/>
    <b v="0"/>
    <n v="4"/>
    <b v="0"/>
    <s v="theater/plays"/>
    <n v="0.10630000000000001"/>
    <n v="42.5"/>
    <x v="1"/>
    <d v="2014-06-03T04:36:18"/>
    <d v="2014-06-17T04:36:18"/>
    <x v="6"/>
  </r>
  <r>
    <x v="2"/>
    <x v="4"/>
    <s v="NZD"/>
    <n v="1420750683"/>
    <n v="1418158683"/>
    <b v="0"/>
    <n v="10"/>
    <b v="0"/>
    <s v="theater/plays"/>
    <n v="0.17599999999999999"/>
    <n v="44"/>
    <x v="1"/>
    <d v="2014-12-09T20:58:03"/>
    <d v="2015-01-08T20:58:03"/>
    <x v="6"/>
  </r>
  <r>
    <x v="2"/>
    <x v="1"/>
    <s v="GBP"/>
    <n v="1439827200"/>
    <n v="1436355270"/>
    <b v="0"/>
    <n v="16"/>
    <b v="0"/>
    <s v="theater/plays"/>
    <n v="0.3256"/>
    <n v="50.88"/>
    <x v="1"/>
    <d v="2015-07-08T11:34:30"/>
    <d v="2015-08-17T16:00:00"/>
    <x v="6"/>
  </r>
  <r>
    <x v="2"/>
    <x v="0"/>
    <s v="USD"/>
    <n v="1407868561"/>
    <n v="1406140561"/>
    <b v="0"/>
    <n v="2"/>
    <b v="0"/>
    <s v="theater/plays"/>
    <n v="1.2500000000000001E-2"/>
    <n v="62.5"/>
    <x v="1"/>
    <d v="2014-07-23T18:36:01"/>
    <d v="2014-08-12T18:36:01"/>
    <x v="6"/>
  </r>
  <r>
    <x v="2"/>
    <x v="0"/>
    <s v="USD"/>
    <n v="1433988791"/>
    <n v="1431396791"/>
    <b v="0"/>
    <n v="5"/>
    <b v="0"/>
    <s v="theater/plays"/>
    <n v="5.3999999999999999E-2"/>
    <n v="27"/>
    <x v="1"/>
    <d v="2015-05-12T02:13:11"/>
    <d v="2015-06-11T02:13:11"/>
    <x v="6"/>
  </r>
  <r>
    <x v="2"/>
    <x v="0"/>
    <s v="USD"/>
    <n v="1450554599"/>
    <n v="1447098599"/>
    <b v="0"/>
    <n v="1"/>
    <b v="0"/>
    <s v="theater/plays"/>
    <n v="8.3000000000000001E-3"/>
    <n v="25"/>
    <x v="1"/>
    <d v="2015-11-09T19:49:59"/>
    <d v="2015-12-19T19:49:59"/>
    <x v="6"/>
  </r>
  <r>
    <x v="2"/>
    <x v="1"/>
    <s v="GBP"/>
    <n v="1479125642"/>
    <n v="1476962042"/>
    <b v="0"/>
    <n v="31"/>
    <b v="0"/>
    <s v="theater/plays"/>
    <n v="0.48830000000000001"/>
    <n v="47.26"/>
    <x v="1"/>
    <d v="2016-10-20T11:14:02"/>
    <d v="2016-11-14T12:14:02"/>
    <x v="6"/>
  </r>
  <r>
    <x v="2"/>
    <x v="0"/>
    <s v="USD"/>
    <n v="1439581080"/>
    <n v="1435709765"/>
    <b v="0"/>
    <n v="0"/>
    <b v="0"/>
    <s v="theater/plays"/>
    <n v="0"/>
    <n v="0"/>
    <x v="1"/>
    <d v="2015-07-01T00:16:05"/>
    <d v="2015-08-14T19:38:00"/>
    <x v="6"/>
  </r>
  <r>
    <x v="2"/>
    <x v="0"/>
    <s v="USD"/>
    <n v="1429074240"/>
    <n v="1427866200"/>
    <b v="0"/>
    <n v="2"/>
    <b v="0"/>
    <s v="theater/plays"/>
    <n v="2.9999999999999997E-4"/>
    <n v="1.5"/>
    <x v="1"/>
    <d v="2015-04-01T05:30:00"/>
    <d v="2015-04-15T05:04:00"/>
    <x v="6"/>
  </r>
  <r>
    <x v="2"/>
    <x v="1"/>
    <s v="GBP"/>
    <n v="1434063600"/>
    <n v="1430405903"/>
    <b v="0"/>
    <n v="7"/>
    <b v="0"/>
    <s v="theater/plays"/>
    <n v="0.1153"/>
    <n v="24.71"/>
    <x v="1"/>
    <d v="2015-04-30T14:58:23"/>
    <d v="2015-06-11T23:00:00"/>
    <x v="6"/>
  </r>
  <r>
    <x v="2"/>
    <x v="1"/>
    <s v="GBP"/>
    <n v="1435325100"/>
    <n v="1432072893"/>
    <b v="0"/>
    <n v="16"/>
    <b v="0"/>
    <s v="theater/plays"/>
    <n v="0.67330000000000001"/>
    <n v="63.13"/>
    <x v="1"/>
    <d v="2015-05-19T22:01:33"/>
    <d v="2015-06-26T13:25:00"/>
    <x v="6"/>
  </r>
  <r>
    <x v="2"/>
    <x v="0"/>
    <s v="USD"/>
    <n v="1414354080"/>
    <n v="1411587606"/>
    <b v="0"/>
    <n v="4"/>
    <b v="0"/>
    <s v="theater/plays"/>
    <n v="0.153"/>
    <n v="38.25"/>
    <x v="1"/>
    <d v="2014-09-24T19:40:06"/>
    <d v="2014-10-26T20:08:00"/>
    <x v="6"/>
  </r>
  <r>
    <x v="2"/>
    <x v="0"/>
    <s v="USD"/>
    <n v="1406603696"/>
    <n v="1405307696"/>
    <b v="0"/>
    <n v="4"/>
    <b v="0"/>
    <s v="theater/plays"/>
    <n v="8.6699999999999999E-2"/>
    <n v="16.25"/>
    <x v="1"/>
    <d v="2014-07-14T03:14:56"/>
    <d v="2014-07-29T03:14:56"/>
    <x v="6"/>
  </r>
  <r>
    <x v="2"/>
    <x v="0"/>
    <s v="USD"/>
    <n v="1410424642"/>
    <n v="1407832642"/>
    <b v="0"/>
    <n v="4"/>
    <b v="0"/>
    <s v="theater/plays"/>
    <n v="2.3E-3"/>
    <n v="33.75"/>
    <x v="1"/>
    <d v="2014-08-12T08:37:22"/>
    <d v="2014-09-11T08:37:22"/>
    <x v="6"/>
  </r>
  <r>
    <x v="2"/>
    <x v="0"/>
    <s v="USD"/>
    <n v="1441649397"/>
    <n v="1439057397"/>
    <b v="0"/>
    <n v="3"/>
    <b v="0"/>
    <s v="theater/plays"/>
    <n v="3.0800000000000001E-2"/>
    <n v="61.67"/>
    <x v="1"/>
    <d v="2015-08-08T18:09:57"/>
    <d v="2015-09-07T18:09:57"/>
    <x v="6"/>
  </r>
  <r>
    <x v="2"/>
    <x v="0"/>
    <s v="USD"/>
    <n v="1417033777"/>
    <n v="1414438177"/>
    <b v="0"/>
    <n v="36"/>
    <b v="0"/>
    <s v="theater/plays"/>
    <n v="0.37409999999999999"/>
    <n v="83.14"/>
    <x v="1"/>
    <d v="2014-10-27T19:29:37"/>
    <d v="2014-11-26T20:29:37"/>
    <x v="6"/>
  </r>
  <r>
    <x v="2"/>
    <x v="0"/>
    <s v="USD"/>
    <n v="1429936500"/>
    <n v="1424759330"/>
    <b v="0"/>
    <n v="1"/>
    <b v="0"/>
    <s v="theater/plays"/>
    <n v="1E-4"/>
    <n v="1"/>
    <x v="1"/>
    <d v="2015-02-24T06:28:50"/>
    <d v="2015-04-25T04:35:00"/>
    <x v="6"/>
  </r>
  <r>
    <x v="2"/>
    <x v="0"/>
    <s v="USD"/>
    <n v="1448863449"/>
    <n v="1446267849"/>
    <b v="0"/>
    <n v="7"/>
    <b v="0"/>
    <s v="theater/plays"/>
    <n v="0.1"/>
    <n v="142.86000000000001"/>
    <x v="1"/>
    <d v="2015-10-31T05:04:09"/>
    <d v="2015-11-30T06:04:09"/>
    <x v="6"/>
  </r>
  <r>
    <x v="2"/>
    <x v="1"/>
    <s v="GBP"/>
    <n v="1431298740"/>
    <n v="1429558756"/>
    <b v="0"/>
    <n v="27"/>
    <b v="0"/>
    <s v="theater/plays"/>
    <n v="0.36359999999999998"/>
    <n v="33.67"/>
    <x v="1"/>
    <d v="2015-04-20T19:39:16"/>
    <d v="2015-05-10T22:59:00"/>
    <x v="6"/>
  </r>
  <r>
    <x v="2"/>
    <x v="1"/>
    <s v="GBP"/>
    <n v="1464824309"/>
    <n v="1462232309"/>
    <b v="0"/>
    <n v="1"/>
    <b v="0"/>
    <s v="theater/plays"/>
    <n v="3.3E-3"/>
    <n v="5"/>
    <x v="1"/>
    <d v="2016-05-02T23:38:29"/>
    <d v="2016-06-01T23:38:29"/>
    <x v="6"/>
  </r>
  <r>
    <x v="2"/>
    <x v="8"/>
    <s v="DKK"/>
    <n v="1464952752"/>
    <n v="1462360752"/>
    <b v="0"/>
    <n v="0"/>
    <b v="0"/>
    <s v="theater/plays"/>
    <n v="0"/>
    <n v="0"/>
    <x v="1"/>
    <d v="2016-05-04T11:19:12"/>
    <d v="2016-06-03T11:19:12"/>
    <x v="6"/>
  </r>
  <r>
    <x v="2"/>
    <x v="1"/>
    <s v="GBP"/>
    <n v="1410439161"/>
    <n v="1407847161"/>
    <b v="0"/>
    <n v="1"/>
    <b v="0"/>
    <s v="theater/plays"/>
    <n v="2.8999999999999998E-3"/>
    <n v="10"/>
    <x v="1"/>
    <d v="2014-08-12T12:39:21"/>
    <d v="2014-09-11T12:39:21"/>
    <x v="6"/>
  </r>
  <r>
    <x v="2"/>
    <x v="1"/>
    <s v="GBP"/>
    <n v="1407168000"/>
    <n v="1406131023"/>
    <b v="0"/>
    <n v="3"/>
    <b v="0"/>
    <s v="theater/plays"/>
    <n v="2E-3"/>
    <n v="40"/>
    <x v="1"/>
    <d v="2014-07-23T15:57:03"/>
    <d v="2014-08-04T16:00:00"/>
    <x v="6"/>
  </r>
  <r>
    <x v="2"/>
    <x v="1"/>
    <s v="GBP"/>
    <n v="1453075200"/>
    <n v="1450628773"/>
    <b v="0"/>
    <n v="3"/>
    <b v="0"/>
    <s v="theater/plays"/>
    <n v="1.7999999999999999E-2"/>
    <n v="30"/>
    <x v="1"/>
    <d v="2015-12-20T16:26:13"/>
    <d v="2016-01-18T00:00:00"/>
    <x v="6"/>
  </r>
  <r>
    <x v="2"/>
    <x v="1"/>
    <s v="GBP"/>
    <n v="1479032260"/>
    <n v="1476436660"/>
    <b v="0"/>
    <n v="3"/>
    <b v="0"/>
    <s v="theater/plays"/>
    <n v="5.3999999999999999E-2"/>
    <n v="45"/>
    <x v="1"/>
    <d v="2016-10-14T09:17:40"/>
    <d v="2016-11-13T10:17:40"/>
    <x v="6"/>
  </r>
  <r>
    <x v="2"/>
    <x v="1"/>
    <s v="GBP"/>
    <n v="1414346400"/>
    <n v="1413291655"/>
    <b v="0"/>
    <n v="0"/>
    <b v="0"/>
    <s v="theater/plays"/>
    <n v="0"/>
    <n v="0"/>
    <x v="1"/>
    <d v="2014-10-14T13:00:55"/>
    <d v="2014-10-26T18:00:00"/>
    <x v="6"/>
  </r>
  <r>
    <x v="2"/>
    <x v="0"/>
    <s v="USD"/>
    <n v="1425337200"/>
    <n v="1421432810"/>
    <b v="0"/>
    <n v="6"/>
    <b v="0"/>
    <s v="theater/plays"/>
    <n v="8.1299999999999997E-2"/>
    <n v="10.17"/>
    <x v="1"/>
    <d v="2015-01-16T18:26:50"/>
    <d v="2015-03-02T23:00:00"/>
    <x v="6"/>
  </r>
  <r>
    <x v="2"/>
    <x v="1"/>
    <s v="GBP"/>
    <n v="1428622271"/>
    <n v="1426203071"/>
    <b v="0"/>
    <n v="17"/>
    <b v="0"/>
    <s v="theater/plays"/>
    <n v="0.1203"/>
    <n v="81.41"/>
    <x v="1"/>
    <d v="2015-03-12T23:31:11"/>
    <d v="2015-04-09T23:31:11"/>
    <x v="6"/>
  </r>
  <r>
    <x v="2"/>
    <x v="0"/>
    <s v="USD"/>
    <n v="1403823722"/>
    <n v="1401231722"/>
    <b v="0"/>
    <n v="40"/>
    <b v="0"/>
    <s v="theater/plays"/>
    <n v="0.1527"/>
    <n v="57.25"/>
    <x v="1"/>
    <d v="2014-05-27T23:02:02"/>
    <d v="2014-06-26T23:02:02"/>
    <x v="6"/>
  </r>
  <r>
    <x v="2"/>
    <x v="0"/>
    <s v="USD"/>
    <n v="1406753639"/>
    <n v="1404161639"/>
    <b v="0"/>
    <n v="3"/>
    <b v="0"/>
    <s v="theater/plays"/>
    <n v="0.1"/>
    <n v="5"/>
    <x v="1"/>
    <d v="2014-06-30T20:53:59"/>
    <d v="2014-07-30T20:53:59"/>
    <x v="6"/>
  </r>
  <r>
    <x v="2"/>
    <x v="2"/>
    <s v="AUD"/>
    <n v="1419645748"/>
    <n v="1417053748"/>
    <b v="0"/>
    <n v="1"/>
    <b v="0"/>
    <s v="theater/plays"/>
    <n v="3.0000000000000001E-3"/>
    <n v="15"/>
    <x v="1"/>
    <d v="2014-11-27T02:02:28"/>
    <d v="2014-12-27T02:02:28"/>
    <x v="6"/>
  </r>
  <r>
    <x v="2"/>
    <x v="1"/>
    <s v="GBP"/>
    <n v="1407565504"/>
    <n v="1404973504"/>
    <b v="0"/>
    <n v="2"/>
    <b v="0"/>
    <s v="theater/plays"/>
    <n v="0.01"/>
    <n v="12.5"/>
    <x v="1"/>
    <d v="2014-07-10T06:25:04"/>
    <d v="2014-08-09T06:25:04"/>
    <x v="6"/>
  </r>
  <r>
    <x v="2"/>
    <x v="0"/>
    <s v="USD"/>
    <n v="1444971540"/>
    <n v="1442593427"/>
    <b v="0"/>
    <n v="7"/>
    <b v="0"/>
    <s v="theater/plays"/>
    <n v="0.13020000000000001"/>
    <n v="93"/>
    <x v="1"/>
    <d v="2015-09-18T16:23:47"/>
    <d v="2015-10-16T04:59:00"/>
    <x v="6"/>
  </r>
  <r>
    <x v="2"/>
    <x v="0"/>
    <s v="USD"/>
    <n v="1474228265"/>
    <n v="1471636265"/>
    <b v="0"/>
    <n v="14"/>
    <b v="0"/>
    <s v="theater/plays"/>
    <n v="2.2700000000000001E-2"/>
    <n v="32.36"/>
    <x v="1"/>
    <d v="2016-08-19T19:51:05"/>
    <d v="2016-09-18T19:51:05"/>
    <x v="6"/>
  </r>
  <r>
    <x v="2"/>
    <x v="2"/>
    <s v="AUD"/>
    <n v="1459490400"/>
    <n v="1457078868"/>
    <b v="0"/>
    <n v="0"/>
    <b v="0"/>
    <s v="theater/plays"/>
    <n v="0"/>
    <n v="0"/>
    <x v="1"/>
    <d v="2016-03-04T08:07:48"/>
    <d v="2016-04-01T06:00:00"/>
    <x v="6"/>
  </r>
  <r>
    <x v="2"/>
    <x v="0"/>
    <s v="USD"/>
    <n v="1441510707"/>
    <n v="1439350707"/>
    <b v="0"/>
    <n v="0"/>
    <b v="0"/>
    <s v="theater/plays"/>
    <n v="0"/>
    <n v="0"/>
    <x v="1"/>
    <d v="2015-08-12T03:38:27"/>
    <d v="2015-09-06T03:38:27"/>
    <x v="6"/>
  </r>
  <r>
    <x v="2"/>
    <x v="0"/>
    <s v="USD"/>
    <n v="1458097364"/>
    <n v="1455508964"/>
    <b v="0"/>
    <n v="1"/>
    <b v="0"/>
    <s v="theater/plays"/>
    <n v="1E-4"/>
    <n v="1"/>
    <x v="1"/>
    <d v="2016-02-15T04:02:44"/>
    <d v="2016-03-16T03:02:44"/>
    <x v="6"/>
  </r>
  <r>
    <x v="2"/>
    <x v="0"/>
    <s v="USD"/>
    <n v="1468716180"/>
    <n v="1466205262"/>
    <b v="0"/>
    <n v="12"/>
    <b v="0"/>
    <s v="theater/plays"/>
    <n v="0.15740000000000001"/>
    <n v="91.83"/>
    <x v="1"/>
    <d v="2016-06-17T23:14:22"/>
    <d v="2016-07-17T00:43:00"/>
    <x v="6"/>
  </r>
  <r>
    <x v="2"/>
    <x v="0"/>
    <s v="USD"/>
    <n v="1443704400"/>
    <n v="1439827639"/>
    <b v="0"/>
    <n v="12"/>
    <b v="0"/>
    <s v="theater/plays"/>
    <n v="0.11"/>
    <n v="45.83"/>
    <x v="1"/>
    <d v="2015-08-17T16:07:19"/>
    <d v="2015-10-01T13:00:00"/>
    <x v="6"/>
  </r>
  <r>
    <x v="2"/>
    <x v="1"/>
    <s v="GBP"/>
    <n v="1443973546"/>
    <n v="1438789546"/>
    <b v="0"/>
    <n v="23"/>
    <b v="0"/>
    <s v="theater/plays"/>
    <n v="0.43830000000000002"/>
    <n v="57.17"/>
    <x v="1"/>
    <d v="2015-08-05T15:45:46"/>
    <d v="2015-10-04T15:45:46"/>
    <x v="6"/>
  </r>
  <r>
    <x v="2"/>
    <x v="0"/>
    <s v="USD"/>
    <n v="1480576720"/>
    <n v="1477981120"/>
    <b v="0"/>
    <n v="0"/>
    <b v="0"/>
    <s v="theater/plays"/>
    <n v="0"/>
    <n v="0"/>
    <x v="1"/>
    <d v="2016-11-01T06:18:40"/>
    <d v="2016-12-01T07:18:40"/>
    <x v="6"/>
  </r>
  <r>
    <x v="2"/>
    <x v="0"/>
    <s v="USD"/>
    <n v="1468249760"/>
    <n v="1465830560"/>
    <b v="0"/>
    <n v="10"/>
    <b v="0"/>
    <s v="theater/plays"/>
    <n v="0.86140000000000005"/>
    <n v="248.5"/>
    <x v="1"/>
    <d v="2016-06-13T15:09:20"/>
    <d v="2016-07-11T15:09:20"/>
    <x v="6"/>
  </r>
  <r>
    <x v="2"/>
    <x v="0"/>
    <s v="USD"/>
    <n v="1435441454"/>
    <n v="1432763054"/>
    <b v="0"/>
    <n v="5"/>
    <b v="0"/>
    <s v="theater/plays"/>
    <n v="0.122"/>
    <n v="79.400000000000006"/>
    <x v="1"/>
    <d v="2015-05-27T21:44:14"/>
    <d v="2015-06-27T21:44:14"/>
    <x v="6"/>
  </r>
  <r>
    <x v="2"/>
    <x v="2"/>
    <s v="AUD"/>
    <n v="1412656200"/>
    <n v="1412328979"/>
    <b v="0"/>
    <n v="1"/>
    <b v="0"/>
    <s v="theater/plays"/>
    <n v="1E-3"/>
    <n v="5"/>
    <x v="1"/>
    <d v="2014-10-03T09:36:19"/>
    <d v="2014-10-07T04:30:00"/>
    <x v="6"/>
  </r>
  <r>
    <x v="2"/>
    <x v="0"/>
    <s v="USD"/>
    <n v="1420199351"/>
    <n v="1416311351"/>
    <b v="0"/>
    <n v="2"/>
    <b v="0"/>
    <s v="theater/plays"/>
    <n v="2.2000000000000001E-3"/>
    <n v="5.5"/>
    <x v="1"/>
    <d v="2014-11-18T11:49:11"/>
    <d v="2015-01-02T11:49:11"/>
    <x v="6"/>
  </r>
  <r>
    <x v="2"/>
    <x v="0"/>
    <s v="USD"/>
    <n v="1416877200"/>
    <n v="1414505137"/>
    <b v="0"/>
    <n v="2"/>
    <b v="0"/>
    <s v="theater/plays"/>
    <n v="9.1000000000000004E-3"/>
    <n v="25"/>
    <x v="1"/>
    <d v="2014-10-28T14:05:37"/>
    <d v="2014-11-25T01:00:00"/>
    <x v="6"/>
  </r>
  <r>
    <x v="2"/>
    <x v="0"/>
    <s v="USD"/>
    <n v="1434490914"/>
    <n v="1429306914"/>
    <b v="0"/>
    <n v="0"/>
    <b v="0"/>
    <s v="theater/plays"/>
    <n v="0"/>
    <n v="0"/>
    <x v="1"/>
    <d v="2015-04-17T21:41:54"/>
    <d v="2015-06-16T21:41:54"/>
    <x v="6"/>
  </r>
  <r>
    <x v="2"/>
    <x v="0"/>
    <s v="USD"/>
    <n v="1446483000"/>
    <n v="1443811268"/>
    <b v="0"/>
    <n v="13"/>
    <b v="0"/>
    <s v="theater/plays"/>
    <n v="0.35639999999999999"/>
    <n v="137.08000000000001"/>
    <x v="1"/>
    <d v="2015-10-02T18:41:08"/>
    <d v="2015-11-02T16:50:00"/>
    <x v="6"/>
  </r>
  <r>
    <x v="2"/>
    <x v="0"/>
    <s v="USD"/>
    <n v="1440690875"/>
    <n v="1438098875"/>
    <b v="0"/>
    <n v="0"/>
    <b v="0"/>
    <s v="theater/plays"/>
    <n v="0"/>
    <n v="0"/>
    <x v="1"/>
    <d v="2015-07-28T15:54:35"/>
    <d v="2015-08-27T15:54:35"/>
    <x v="6"/>
  </r>
  <r>
    <x v="2"/>
    <x v="0"/>
    <s v="USD"/>
    <n v="1431717268"/>
    <n v="1429125268"/>
    <b v="0"/>
    <n v="1"/>
    <b v="0"/>
    <s v="theater/plays"/>
    <n v="2.5000000000000001E-3"/>
    <n v="5"/>
    <x v="1"/>
    <d v="2015-04-15T19:14:28"/>
    <d v="2015-05-15T19:14:28"/>
    <x v="6"/>
  </r>
  <r>
    <x v="2"/>
    <x v="0"/>
    <s v="USD"/>
    <n v="1425110400"/>
    <n v="1422388822"/>
    <b v="0"/>
    <n v="5"/>
    <b v="0"/>
    <s v="theater/plays"/>
    <n v="3.2500000000000001E-2"/>
    <n v="39"/>
    <x v="1"/>
    <d v="2015-01-27T20:00:22"/>
    <d v="2015-02-28T08:00:00"/>
    <x v="6"/>
  </r>
  <r>
    <x v="2"/>
    <x v="0"/>
    <s v="USD"/>
    <n v="1475378744"/>
    <n v="1472786744"/>
    <b v="0"/>
    <n v="2"/>
    <b v="0"/>
    <s v="theater/plays"/>
    <n v="3.3700000000000001E-2"/>
    <n v="50.5"/>
    <x v="1"/>
    <d v="2016-09-02T03:25:44"/>
    <d v="2016-10-02T03:25:44"/>
    <x v="6"/>
  </r>
  <r>
    <x v="2"/>
    <x v="2"/>
    <s v="AUD"/>
    <n v="1410076123"/>
    <n v="1404892123"/>
    <b v="0"/>
    <n v="0"/>
    <b v="0"/>
    <s v="theater/plays"/>
    <n v="0"/>
    <n v="0"/>
    <x v="1"/>
    <d v="2014-07-09T07:48:43"/>
    <d v="2014-09-07T07:48:43"/>
    <x v="6"/>
  </r>
  <r>
    <x v="2"/>
    <x v="2"/>
    <s v="AUD"/>
    <n v="1423623221"/>
    <n v="1421031221"/>
    <b v="0"/>
    <n v="32"/>
    <b v="0"/>
    <s v="theater/plays"/>
    <n v="0.15770000000000001"/>
    <n v="49.28"/>
    <x v="1"/>
    <d v="2015-01-12T02:53:41"/>
    <d v="2015-02-11T02:53:41"/>
    <x v="6"/>
  </r>
  <r>
    <x v="2"/>
    <x v="0"/>
    <s v="USD"/>
    <n v="1460140500"/>
    <n v="1457628680"/>
    <b v="0"/>
    <n v="1"/>
    <b v="0"/>
    <s v="theater/plays"/>
    <n v="6.3E-3"/>
    <n v="25"/>
    <x v="1"/>
    <d v="2016-03-10T16:51:20"/>
    <d v="2016-04-08T18:35:00"/>
    <x v="6"/>
  </r>
  <r>
    <x v="2"/>
    <x v="17"/>
    <s v="EUR"/>
    <n v="1462301342"/>
    <n v="1457120942"/>
    <b v="0"/>
    <n v="1"/>
    <b v="0"/>
    <s v="theater/plays"/>
    <n v="0"/>
    <n v="1"/>
    <x v="1"/>
    <d v="2016-03-04T19:49:02"/>
    <d v="2016-05-03T18:49:02"/>
    <x v="6"/>
  </r>
  <r>
    <x v="2"/>
    <x v="0"/>
    <s v="USD"/>
    <n v="1445885890"/>
    <n v="1440701890"/>
    <b v="0"/>
    <n v="1"/>
    <b v="0"/>
    <s v="theater/plays"/>
    <n v="1E-3"/>
    <n v="25"/>
    <x v="1"/>
    <d v="2015-08-27T18:58:10"/>
    <d v="2015-10-26T18:58:10"/>
    <x v="6"/>
  </r>
  <r>
    <x v="2"/>
    <x v="0"/>
    <s v="USD"/>
    <n v="1469834940"/>
    <n v="1467162586"/>
    <b v="0"/>
    <n v="0"/>
    <b v="0"/>
    <s v="theater/plays"/>
    <n v="0"/>
    <n v="0"/>
    <x v="1"/>
    <d v="2016-06-29T01:09:46"/>
    <d v="2016-07-29T23:29:00"/>
    <x v="6"/>
  </r>
  <r>
    <x v="2"/>
    <x v="5"/>
    <s v="CAD"/>
    <n v="1405352264"/>
    <n v="1400168264"/>
    <b v="0"/>
    <n v="0"/>
    <b v="0"/>
    <s v="theater/plays"/>
    <n v="0"/>
    <n v="0"/>
    <x v="1"/>
    <d v="2014-05-15T15:37:44"/>
    <d v="2014-07-14T15:37:44"/>
    <x v="6"/>
  </r>
  <r>
    <x v="2"/>
    <x v="0"/>
    <s v="USD"/>
    <n v="1448745741"/>
    <n v="1446150141"/>
    <b v="0"/>
    <n v="8"/>
    <b v="0"/>
    <s v="theater/plays"/>
    <n v="0.2429"/>
    <n v="53.13"/>
    <x v="1"/>
    <d v="2015-10-29T20:22:21"/>
    <d v="2015-11-28T21:22:21"/>
    <x v="6"/>
  </r>
  <r>
    <x v="2"/>
    <x v="0"/>
    <s v="USD"/>
    <n v="1461543600"/>
    <n v="1459203727"/>
    <b v="0"/>
    <n v="0"/>
    <b v="0"/>
    <s v="theater/plays"/>
    <n v="0"/>
    <n v="0"/>
    <x v="1"/>
    <d v="2016-03-28T22:22:07"/>
    <d v="2016-04-25T00:20:00"/>
    <x v="6"/>
  </r>
  <r>
    <x v="2"/>
    <x v="0"/>
    <s v="USD"/>
    <n v="1468020354"/>
    <n v="1464045954"/>
    <b v="0"/>
    <n v="1"/>
    <b v="0"/>
    <s v="theater/plays"/>
    <n v="2.9999999999999997E-4"/>
    <n v="7"/>
    <x v="1"/>
    <d v="2016-05-23T23:25:54"/>
    <d v="2016-07-08T23:25:54"/>
    <x v="6"/>
  </r>
  <r>
    <x v="2"/>
    <x v="0"/>
    <s v="USD"/>
    <n v="1406988000"/>
    <n v="1403822912"/>
    <b v="0"/>
    <n v="16"/>
    <b v="0"/>
    <s v="theater/plays"/>
    <n v="0.32050000000000001"/>
    <n v="40.06"/>
    <x v="1"/>
    <d v="2014-06-26T22:48:32"/>
    <d v="2014-08-02T14:00:00"/>
    <x v="6"/>
  </r>
  <r>
    <x v="2"/>
    <x v="0"/>
    <s v="USD"/>
    <n v="1411930556"/>
    <n v="1409338556"/>
    <b v="0"/>
    <n v="12"/>
    <b v="0"/>
    <s v="theater/plays"/>
    <n v="0.24329999999999999"/>
    <n v="24.33"/>
    <x v="1"/>
    <d v="2014-08-29T18:55:56"/>
    <d v="2014-09-28T18:55:56"/>
    <x v="6"/>
  </r>
  <r>
    <x v="2"/>
    <x v="0"/>
    <s v="USD"/>
    <n v="1451852256"/>
    <n v="1449260256"/>
    <b v="0"/>
    <n v="4"/>
    <b v="0"/>
    <s v="theater/plays"/>
    <n v="1.4999999999999999E-2"/>
    <n v="11.25"/>
    <x v="1"/>
    <d v="2015-12-04T20:17:36"/>
    <d v="2016-01-03T20:17:36"/>
    <x v="6"/>
  </r>
  <r>
    <x v="2"/>
    <x v="1"/>
    <s v="GBP"/>
    <n v="1399584210"/>
    <n v="1397683410"/>
    <b v="0"/>
    <n v="2"/>
    <b v="0"/>
    <s v="theater/plays"/>
    <n v="4.1999999999999997E-3"/>
    <n v="10.5"/>
    <x v="1"/>
    <d v="2014-04-16T21:23:30"/>
    <d v="2014-05-08T21:23:30"/>
    <x v="6"/>
  </r>
  <r>
    <x v="2"/>
    <x v="1"/>
    <s v="GBP"/>
    <n v="1448722494"/>
    <n v="1446562494"/>
    <b v="0"/>
    <n v="3"/>
    <b v="0"/>
    <s v="theater/plays"/>
    <n v="3.2099999999999997E-2"/>
    <n v="15"/>
    <x v="1"/>
    <d v="2015-11-03T14:54:54"/>
    <d v="2015-11-28T14:54:54"/>
    <x v="6"/>
  </r>
  <r>
    <x v="2"/>
    <x v="5"/>
    <s v="CAD"/>
    <n v="1447821717"/>
    <n v="1445226117"/>
    <b v="0"/>
    <n v="0"/>
    <b v="0"/>
    <s v="theater/plays"/>
    <n v="0"/>
    <n v="0"/>
    <x v="1"/>
    <d v="2015-10-19T03:41:57"/>
    <d v="2015-11-18T04:41:57"/>
    <x v="6"/>
  </r>
  <r>
    <x v="2"/>
    <x v="0"/>
    <s v="USD"/>
    <n v="1429460386"/>
    <n v="1424279986"/>
    <b v="0"/>
    <n v="3"/>
    <b v="0"/>
    <s v="theater/plays"/>
    <n v="6.3E-2"/>
    <n v="42"/>
    <x v="1"/>
    <d v="2015-02-18T17:19:46"/>
    <d v="2015-04-19T16:19:46"/>
    <x v="6"/>
  </r>
  <r>
    <x v="2"/>
    <x v="0"/>
    <s v="USD"/>
    <n v="1460608780"/>
    <n v="1455428380"/>
    <b v="0"/>
    <n v="4"/>
    <b v="0"/>
    <s v="theater/plays"/>
    <n v="0.14249999999999999"/>
    <n v="71.25"/>
    <x v="1"/>
    <d v="2016-02-14T05:39:40"/>
    <d v="2016-04-14T04:39:40"/>
    <x v="6"/>
  </r>
  <r>
    <x v="2"/>
    <x v="0"/>
    <s v="USD"/>
    <n v="1406170740"/>
    <n v="1402506278"/>
    <b v="0"/>
    <n v="2"/>
    <b v="0"/>
    <s v="theater/plays"/>
    <n v="6.0000000000000001E-3"/>
    <n v="22.5"/>
    <x v="1"/>
    <d v="2014-06-11T17:04:38"/>
    <d v="2014-07-24T02:59:00"/>
    <x v="6"/>
  </r>
  <r>
    <x v="2"/>
    <x v="0"/>
    <s v="USD"/>
    <n v="1488783507"/>
    <n v="1486191507"/>
    <b v="0"/>
    <n v="10"/>
    <b v="0"/>
    <s v="theater/plays"/>
    <n v="0.2412"/>
    <n v="41"/>
    <x v="1"/>
    <d v="2017-02-04T06:58:27"/>
    <d v="2017-03-06T06:58:27"/>
    <x v="6"/>
  </r>
  <r>
    <x v="2"/>
    <x v="0"/>
    <s v="USD"/>
    <n v="1463945673"/>
    <n v="1458761673"/>
    <b v="0"/>
    <n v="11"/>
    <b v="0"/>
    <s v="theater/plays"/>
    <n v="0.10539999999999999"/>
    <n v="47.91"/>
    <x v="1"/>
    <d v="2016-03-23T19:34:33"/>
    <d v="2016-05-22T19:34:33"/>
    <x v="6"/>
  </r>
  <r>
    <x v="2"/>
    <x v="0"/>
    <s v="USD"/>
    <n v="1472442900"/>
    <n v="1471638646"/>
    <b v="0"/>
    <n v="6"/>
    <b v="0"/>
    <s v="theater/plays"/>
    <n v="7.4700000000000003E-2"/>
    <n v="35.17"/>
    <x v="1"/>
    <d v="2016-08-19T20:30:46"/>
    <d v="2016-08-29T03:55:00"/>
    <x v="6"/>
  </r>
  <r>
    <x v="2"/>
    <x v="0"/>
    <s v="USD"/>
    <n v="1460925811"/>
    <n v="1458333811"/>
    <b v="0"/>
    <n v="2"/>
    <b v="0"/>
    <s v="theater/plays"/>
    <n v="6.9999999999999999E-4"/>
    <n v="5.5"/>
    <x v="1"/>
    <d v="2016-03-18T20:43:31"/>
    <d v="2016-04-17T20:43:31"/>
    <x v="6"/>
  </r>
  <r>
    <x v="2"/>
    <x v="0"/>
    <s v="USD"/>
    <n v="1405947126"/>
    <n v="1403355126"/>
    <b v="0"/>
    <n v="6"/>
    <b v="0"/>
    <s v="theater/plays"/>
    <n v="9.7000000000000003E-3"/>
    <n v="22.67"/>
    <x v="1"/>
    <d v="2014-06-21T12:52:06"/>
    <d v="2014-07-21T12:52:06"/>
    <x v="6"/>
  </r>
  <r>
    <x v="2"/>
    <x v="0"/>
    <s v="USD"/>
    <n v="1423186634"/>
    <n v="1418002634"/>
    <b v="0"/>
    <n v="8"/>
    <b v="0"/>
    <s v="theater/plays"/>
    <n v="0.21099999999999999"/>
    <n v="26.38"/>
    <x v="1"/>
    <d v="2014-12-08T01:37:14"/>
    <d v="2015-02-06T01:37:14"/>
    <x v="6"/>
  </r>
  <r>
    <x v="2"/>
    <x v="0"/>
    <s v="USD"/>
    <n v="1462766400"/>
    <n v="1460219110"/>
    <b v="0"/>
    <n v="37"/>
    <b v="0"/>
    <s v="theater/plays"/>
    <n v="0.78100000000000003"/>
    <n v="105.54"/>
    <x v="1"/>
    <d v="2016-04-09T16:25:10"/>
    <d v="2016-05-09T04:00:00"/>
    <x v="6"/>
  </r>
  <r>
    <x v="2"/>
    <x v="1"/>
    <s v="GBP"/>
    <n v="1464872848"/>
    <n v="1462280848"/>
    <b v="0"/>
    <n v="11"/>
    <b v="0"/>
    <s v="theater/plays"/>
    <n v="0.32"/>
    <n v="29.09"/>
    <x v="1"/>
    <d v="2016-05-03T13:07:28"/>
    <d v="2016-06-02T13:07:28"/>
    <x v="6"/>
  </r>
  <r>
    <x v="2"/>
    <x v="0"/>
    <s v="USD"/>
    <n v="1468442898"/>
    <n v="1465850898"/>
    <b v="0"/>
    <n v="0"/>
    <b v="0"/>
    <s v="theater/plays"/>
    <n v="0"/>
    <n v="0"/>
    <x v="1"/>
    <d v="2016-06-13T20:48:18"/>
    <d v="2016-07-13T20:48:18"/>
    <x v="6"/>
  </r>
  <r>
    <x v="2"/>
    <x v="0"/>
    <s v="USD"/>
    <n v="1406876400"/>
    <n v="1405024561"/>
    <b v="0"/>
    <n v="10"/>
    <b v="0"/>
    <s v="theater/plays"/>
    <n v="0.47689999999999999"/>
    <n v="62"/>
    <x v="1"/>
    <d v="2014-07-10T20:36:01"/>
    <d v="2014-08-01T07:00:00"/>
    <x v="6"/>
  </r>
  <r>
    <x v="2"/>
    <x v="0"/>
    <s v="USD"/>
    <n v="1469213732"/>
    <n v="1466621732"/>
    <b v="0"/>
    <n v="6"/>
    <b v="0"/>
    <s v="theater/plays"/>
    <n v="1.4500000000000001E-2"/>
    <n v="217.5"/>
    <x v="1"/>
    <d v="2016-06-22T18:55:32"/>
    <d v="2016-07-22T18:55:32"/>
    <x v="6"/>
  </r>
  <r>
    <x v="2"/>
    <x v="0"/>
    <s v="USD"/>
    <n v="1422717953"/>
    <n v="1417533953"/>
    <b v="0"/>
    <n v="8"/>
    <b v="0"/>
    <s v="theater/plays"/>
    <n v="0.107"/>
    <n v="26.75"/>
    <x v="1"/>
    <d v="2014-12-02T15:25:53"/>
    <d v="2015-01-31T15:25:53"/>
    <x v="6"/>
  </r>
  <r>
    <x v="2"/>
    <x v="1"/>
    <s v="GBP"/>
    <n v="1427659200"/>
    <n v="1425678057"/>
    <b v="0"/>
    <n v="6"/>
    <b v="0"/>
    <s v="theater/plays"/>
    <n v="1.83E-2"/>
    <n v="18.329999999999998"/>
    <x v="1"/>
    <d v="2015-03-06T21:40:57"/>
    <d v="2015-03-29T20:00:00"/>
    <x v="6"/>
  </r>
  <r>
    <x v="2"/>
    <x v="0"/>
    <s v="USD"/>
    <n v="1404570147"/>
    <n v="1401978147"/>
    <b v="0"/>
    <n v="7"/>
    <b v="0"/>
    <s v="theater/plays"/>
    <n v="0.18"/>
    <n v="64.290000000000006"/>
    <x v="1"/>
    <d v="2014-06-05T14:22:27"/>
    <d v="2014-07-05T14:22:27"/>
    <x v="6"/>
  </r>
  <r>
    <x v="2"/>
    <x v="0"/>
    <s v="USD"/>
    <n v="1468729149"/>
    <n v="1463545149"/>
    <b v="0"/>
    <n v="7"/>
    <b v="0"/>
    <s v="theater/plays"/>
    <n v="4.0800000000000003E-2"/>
    <n v="175"/>
    <x v="1"/>
    <d v="2016-05-18T04:19:09"/>
    <d v="2016-07-17T04:19:09"/>
    <x v="6"/>
  </r>
  <r>
    <x v="2"/>
    <x v="1"/>
    <s v="GBP"/>
    <n v="1436297180"/>
    <n v="1431113180"/>
    <b v="0"/>
    <n v="5"/>
    <b v="0"/>
    <s v="theater/plays"/>
    <n v="0.2"/>
    <n v="34"/>
    <x v="1"/>
    <d v="2015-05-08T19:26:20"/>
    <d v="2015-07-07T19:26:20"/>
    <x v="6"/>
  </r>
  <r>
    <x v="2"/>
    <x v="0"/>
    <s v="USD"/>
    <n v="1400569140"/>
    <n v="1397854356"/>
    <b v="0"/>
    <n v="46"/>
    <b v="0"/>
    <s v="theater/plays"/>
    <n v="0.34799999999999998"/>
    <n v="84.28"/>
    <x v="1"/>
    <d v="2014-04-18T20:52:36"/>
    <d v="2014-05-20T06:59:00"/>
    <x v="6"/>
  </r>
  <r>
    <x v="2"/>
    <x v="1"/>
    <s v="GBP"/>
    <n v="1415404800"/>
    <n v="1412809644"/>
    <b v="0"/>
    <n v="10"/>
    <b v="0"/>
    <s v="theater/plays"/>
    <n v="6.3299999999999995E-2"/>
    <n v="9.5"/>
    <x v="1"/>
    <d v="2014-10-08T23:07:24"/>
    <d v="2014-11-08T00:00:00"/>
    <x v="6"/>
  </r>
  <r>
    <x v="2"/>
    <x v="0"/>
    <s v="USD"/>
    <n v="1456002300"/>
    <n v="1454173120"/>
    <b v="0"/>
    <n v="19"/>
    <b v="0"/>
    <s v="theater/plays"/>
    <n v="0.32050000000000001"/>
    <n v="33.74"/>
    <x v="1"/>
    <d v="2016-01-30T16:58:40"/>
    <d v="2016-02-20T21:05:00"/>
    <x v="6"/>
  </r>
  <r>
    <x v="2"/>
    <x v="1"/>
    <s v="GBP"/>
    <n v="1462539840"/>
    <n v="1460034594"/>
    <b v="0"/>
    <n v="13"/>
    <b v="0"/>
    <s v="theater/plays"/>
    <n v="9.7600000000000006E-2"/>
    <n v="37.54"/>
    <x v="1"/>
    <d v="2016-04-07T13:09:54"/>
    <d v="2016-05-06T13:04:00"/>
    <x v="6"/>
  </r>
  <r>
    <x v="2"/>
    <x v="1"/>
    <s v="GBP"/>
    <n v="1400278290"/>
    <n v="1399414290"/>
    <b v="0"/>
    <n v="13"/>
    <b v="0"/>
    <s v="theater/plays"/>
    <n v="0.3775"/>
    <n v="11.62"/>
    <x v="1"/>
    <d v="2014-05-06T22:11:30"/>
    <d v="2014-05-16T22:11:30"/>
    <x v="6"/>
  </r>
  <r>
    <x v="2"/>
    <x v="0"/>
    <s v="USD"/>
    <n v="1440813413"/>
    <n v="1439517413"/>
    <b v="0"/>
    <n v="4"/>
    <b v="0"/>
    <s v="theater/plays"/>
    <n v="2.1299999999999999E-2"/>
    <n v="8"/>
    <x v="1"/>
    <d v="2015-08-14T01:56:53"/>
    <d v="2015-08-29T01:56:53"/>
    <x v="6"/>
  </r>
  <r>
    <x v="2"/>
    <x v="0"/>
    <s v="USD"/>
    <n v="1447009181"/>
    <n v="1444413581"/>
    <b v="0"/>
    <n v="0"/>
    <b v="0"/>
    <s v="theater/plays"/>
    <n v="0"/>
    <n v="0"/>
    <x v="1"/>
    <d v="2015-10-09T17:59:41"/>
    <d v="2015-11-08T18:59:41"/>
    <x v="6"/>
  </r>
  <r>
    <x v="2"/>
    <x v="1"/>
    <s v="GBP"/>
    <n v="1456934893"/>
    <n v="1454342893"/>
    <b v="0"/>
    <n v="3"/>
    <b v="0"/>
    <s v="theater/plays"/>
    <n v="4.1799999999999997E-2"/>
    <n v="23"/>
    <x v="1"/>
    <d v="2016-02-01T16:08:13"/>
    <d v="2016-03-02T16:08:13"/>
    <x v="6"/>
  </r>
  <r>
    <x v="2"/>
    <x v="0"/>
    <s v="USD"/>
    <n v="1433086082"/>
    <n v="1430494082"/>
    <b v="0"/>
    <n v="1"/>
    <b v="0"/>
    <s v="theater/plays"/>
    <n v="0.2"/>
    <n v="100"/>
    <x v="1"/>
    <d v="2015-05-01T15:28:02"/>
    <d v="2015-05-31T15:28:02"/>
    <x v="6"/>
  </r>
  <r>
    <x v="2"/>
    <x v="0"/>
    <s v="USD"/>
    <n v="1449876859"/>
    <n v="1444689259"/>
    <b v="0"/>
    <n v="9"/>
    <b v="0"/>
    <s v="theater/plays"/>
    <n v="5.4100000000000002E-2"/>
    <n v="60.11"/>
    <x v="1"/>
    <d v="2015-10-12T22:34:19"/>
    <d v="2015-12-11T23:34:19"/>
    <x v="6"/>
  </r>
  <r>
    <x v="2"/>
    <x v="0"/>
    <s v="USD"/>
    <n v="1431549912"/>
    <n v="1428957912"/>
    <b v="0"/>
    <n v="1"/>
    <b v="0"/>
    <s v="theater/plays"/>
    <n v="1E-4"/>
    <n v="3"/>
    <x v="1"/>
    <d v="2015-04-13T20:45:12"/>
    <d v="2015-05-13T20:45:12"/>
    <x v="6"/>
  </r>
  <r>
    <x v="2"/>
    <x v="0"/>
    <s v="USD"/>
    <n v="1405761690"/>
    <n v="1403169690"/>
    <b v="0"/>
    <n v="1"/>
    <b v="0"/>
    <s v="theater/plays"/>
    <n v="2.5000000000000001E-3"/>
    <n v="5"/>
    <x v="1"/>
    <d v="2014-06-19T09:21:30"/>
    <d v="2014-07-19T09:21:30"/>
    <x v="6"/>
  </r>
  <r>
    <x v="2"/>
    <x v="1"/>
    <s v="GBP"/>
    <n v="1423913220"/>
    <n v="1421339077"/>
    <b v="0"/>
    <n v="4"/>
    <b v="0"/>
    <s v="theater/plays"/>
    <n v="0.35"/>
    <n v="17.5"/>
    <x v="1"/>
    <d v="2015-01-15T16:24:37"/>
    <d v="2015-02-14T11:27:00"/>
    <x v="6"/>
  </r>
  <r>
    <x v="2"/>
    <x v="0"/>
    <s v="USD"/>
    <n v="1416499440"/>
    <n v="1415341464"/>
    <b v="0"/>
    <n v="17"/>
    <b v="0"/>
    <s v="theater/plays"/>
    <n v="0.16569999999999999"/>
    <n v="29.24"/>
    <x v="1"/>
    <d v="2014-11-07T06:24:24"/>
    <d v="2014-11-20T16:04:00"/>
    <x v="6"/>
  </r>
  <r>
    <x v="2"/>
    <x v="1"/>
    <s v="GBP"/>
    <n v="1428222221"/>
    <n v="1425633821"/>
    <b v="0"/>
    <n v="0"/>
    <b v="0"/>
    <s v="theater/plays"/>
    <n v="0"/>
    <n v="0"/>
    <x v="1"/>
    <d v="2015-03-06T09:23:41"/>
    <d v="2015-04-05T08:23:41"/>
    <x v="6"/>
  </r>
  <r>
    <x v="2"/>
    <x v="0"/>
    <s v="USD"/>
    <n v="1427580426"/>
    <n v="1424992026"/>
    <b v="0"/>
    <n v="12"/>
    <b v="0"/>
    <s v="theater/plays"/>
    <n v="0.57199999999999995"/>
    <n v="59.58"/>
    <x v="1"/>
    <d v="2015-02-26T23:07:06"/>
    <d v="2015-03-28T22:07:06"/>
    <x v="6"/>
  </r>
  <r>
    <x v="2"/>
    <x v="0"/>
    <s v="USD"/>
    <n v="1409514709"/>
    <n v="1406058798"/>
    <b v="0"/>
    <n v="14"/>
    <b v="0"/>
    <s v="theater/plays"/>
    <n v="0.1651"/>
    <n v="82.57"/>
    <x v="1"/>
    <d v="2014-07-22T19:53:18"/>
    <d v="2014-08-31T19:51:49"/>
    <x v="6"/>
  </r>
  <r>
    <x v="2"/>
    <x v="0"/>
    <s v="USD"/>
    <n v="1462631358"/>
    <n v="1457450958"/>
    <b v="0"/>
    <n v="1"/>
    <b v="0"/>
    <s v="theater/plays"/>
    <n v="1.2999999999999999E-3"/>
    <n v="10"/>
    <x v="1"/>
    <d v="2016-03-08T15:29:18"/>
    <d v="2016-05-07T14:29:18"/>
    <x v="6"/>
  </r>
  <r>
    <x v="2"/>
    <x v="1"/>
    <s v="GBP"/>
    <n v="1488394800"/>
    <n v="1486681708"/>
    <b v="0"/>
    <n v="14"/>
    <b v="0"/>
    <s v="theater/plays"/>
    <n v="0.3775"/>
    <n v="32.36"/>
    <x v="1"/>
    <d v="2017-02-09T23:08:28"/>
    <d v="2017-03-01T19:00:00"/>
    <x v="6"/>
  </r>
  <r>
    <x v="2"/>
    <x v="0"/>
    <s v="USD"/>
    <n v="1411779761"/>
    <n v="1409187761"/>
    <b v="0"/>
    <n v="4"/>
    <b v="0"/>
    <s v="theater/plays"/>
    <n v="1.84E-2"/>
    <n v="5.75"/>
    <x v="1"/>
    <d v="2014-08-28T01:02:41"/>
    <d v="2014-09-27T01:02:41"/>
    <x v="6"/>
  </r>
  <r>
    <x v="2"/>
    <x v="0"/>
    <s v="USD"/>
    <n v="1424009147"/>
    <n v="1421417147"/>
    <b v="0"/>
    <n v="2"/>
    <b v="0"/>
    <s v="theater/plays"/>
    <n v="0.10050000000000001"/>
    <n v="100.5"/>
    <x v="1"/>
    <d v="2015-01-16T14:05:47"/>
    <d v="2015-02-15T14:05:47"/>
    <x v="6"/>
  </r>
  <r>
    <x v="2"/>
    <x v="0"/>
    <s v="USD"/>
    <n v="1412740457"/>
    <n v="1410148457"/>
    <b v="0"/>
    <n v="1"/>
    <b v="0"/>
    <s v="theater/plays"/>
    <n v="2E-3"/>
    <n v="1"/>
    <x v="1"/>
    <d v="2014-09-08T03:54:17"/>
    <d v="2014-10-08T03:54:17"/>
    <x v="6"/>
  </r>
  <r>
    <x v="2"/>
    <x v="0"/>
    <s v="USD"/>
    <n v="1413832985"/>
    <n v="1408648985"/>
    <b v="0"/>
    <n v="2"/>
    <b v="0"/>
    <s v="theater/plays"/>
    <n v="1.3299999999999999E-2"/>
    <n v="20"/>
    <x v="1"/>
    <d v="2014-08-21T19:23:05"/>
    <d v="2014-10-20T19:23:05"/>
    <x v="6"/>
  </r>
  <r>
    <x v="2"/>
    <x v="0"/>
    <s v="USD"/>
    <n v="1455647587"/>
    <n v="1453487587"/>
    <b v="0"/>
    <n v="1"/>
    <b v="0"/>
    <s v="theater/plays"/>
    <n v="1E-4"/>
    <n v="2"/>
    <x v="1"/>
    <d v="2016-01-22T18:33:07"/>
    <d v="2016-02-16T18:33:07"/>
    <x v="6"/>
  </r>
  <r>
    <x v="2"/>
    <x v="0"/>
    <s v="USD"/>
    <n v="1409070480"/>
    <n v="1406572381"/>
    <b v="0"/>
    <n v="1"/>
    <b v="0"/>
    <s v="theater/plays"/>
    <n v="2.5000000000000001E-3"/>
    <n v="5"/>
    <x v="1"/>
    <d v="2014-07-28T18:33:01"/>
    <d v="2014-08-26T16:28:00"/>
    <x v="6"/>
  </r>
  <r>
    <x v="2"/>
    <x v="1"/>
    <s v="GBP"/>
    <n v="1437606507"/>
    <n v="1435014507"/>
    <b v="0"/>
    <n v="4"/>
    <b v="0"/>
    <s v="theater/plays"/>
    <n v="0.06"/>
    <n v="15"/>
    <x v="1"/>
    <d v="2015-06-22T23:08:27"/>
    <d v="2015-07-22T23:08:27"/>
    <x v="6"/>
  </r>
  <r>
    <x v="2"/>
    <x v="1"/>
    <s v="GBP"/>
    <n v="1410281360"/>
    <n v="1406825360"/>
    <b v="0"/>
    <n v="3"/>
    <b v="0"/>
    <s v="theater/plays"/>
    <n v="3.8899999999999997E-2"/>
    <n v="25"/>
    <x v="1"/>
    <d v="2014-07-31T16:49:20"/>
    <d v="2014-09-09T16:49:20"/>
    <x v="6"/>
  </r>
  <r>
    <x v="2"/>
    <x v="0"/>
    <s v="USD"/>
    <n v="1414348166"/>
    <n v="1412879366"/>
    <b v="0"/>
    <n v="38"/>
    <b v="0"/>
    <s v="theater/plays"/>
    <n v="0.2419"/>
    <n v="45.84"/>
    <x v="1"/>
    <d v="2014-10-09T18:29:26"/>
    <d v="2014-10-26T18:29:26"/>
    <x v="6"/>
  </r>
  <r>
    <x v="2"/>
    <x v="1"/>
    <s v="GBP"/>
    <n v="1422450278"/>
    <n v="1419858278"/>
    <b v="0"/>
    <n v="4"/>
    <b v="0"/>
    <s v="theater/plays"/>
    <n v="7.5999999999999998E-2"/>
    <n v="4.75"/>
    <x v="1"/>
    <d v="2014-12-29T13:04:38"/>
    <d v="2015-01-28T13:04:38"/>
    <x v="6"/>
  </r>
  <r>
    <x v="2"/>
    <x v="1"/>
    <s v="GBP"/>
    <n v="1430571849"/>
    <n v="1427979849"/>
    <b v="0"/>
    <n v="0"/>
    <b v="0"/>
    <s v="theater/plays"/>
    <n v="0"/>
    <n v="0"/>
    <x v="1"/>
    <d v="2015-04-02T13:04:09"/>
    <d v="2015-05-02T13:04:09"/>
    <x v="6"/>
  </r>
  <r>
    <x v="2"/>
    <x v="0"/>
    <s v="USD"/>
    <n v="1424070823"/>
    <n v="1421478823"/>
    <b v="0"/>
    <n v="2"/>
    <b v="0"/>
    <s v="theater/plays"/>
    <n v="1.2999999999999999E-2"/>
    <n v="13"/>
    <x v="1"/>
    <d v="2015-01-17T07:13:43"/>
    <d v="2015-02-16T07:13:43"/>
    <x v="6"/>
  </r>
  <r>
    <x v="2"/>
    <x v="0"/>
    <s v="USD"/>
    <n v="1457157269"/>
    <n v="1455861269"/>
    <b v="0"/>
    <n v="0"/>
    <b v="0"/>
    <s v="theater/plays"/>
    <n v="0"/>
    <n v="0"/>
    <x v="1"/>
    <d v="2016-02-19T05:54:29"/>
    <d v="2016-03-05T05:54:29"/>
    <x v="6"/>
  </r>
  <r>
    <x v="2"/>
    <x v="0"/>
    <s v="USD"/>
    <n v="1437331463"/>
    <n v="1434739463"/>
    <b v="0"/>
    <n v="1"/>
    <b v="0"/>
    <s v="theater/plays"/>
    <n v="1E-4"/>
    <n v="1"/>
    <x v="1"/>
    <d v="2015-06-19T18:44:23"/>
    <d v="2015-07-19T18:44:23"/>
    <x v="6"/>
  </r>
  <r>
    <x v="2"/>
    <x v="1"/>
    <s v="GBP"/>
    <n v="1410987400"/>
    <n v="1408395400"/>
    <b v="0"/>
    <n v="7"/>
    <b v="0"/>
    <s v="theater/plays"/>
    <n v="0.14000000000000001"/>
    <n v="10"/>
    <x v="1"/>
    <d v="2014-08-18T20:56:40"/>
    <d v="2014-09-17T20:56:40"/>
    <x v="6"/>
  </r>
  <r>
    <x v="2"/>
    <x v="0"/>
    <s v="USD"/>
    <n v="1409846874"/>
    <n v="1407254874"/>
    <b v="0"/>
    <n v="2"/>
    <b v="0"/>
    <s v="theater/plays"/>
    <n v="1.0500000000000001E-2"/>
    <n v="52.5"/>
    <x v="1"/>
    <d v="2014-08-05T16:07:54"/>
    <d v="2014-09-04T16:07:54"/>
    <x v="6"/>
  </r>
  <r>
    <x v="2"/>
    <x v="1"/>
    <s v="GBP"/>
    <n v="1475877108"/>
    <n v="1473285108"/>
    <b v="0"/>
    <n v="4"/>
    <b v="0"/>
    <s v="theater/plays"/>
    <n v="8.6699999999999999E-2"/>
    <n v="32.5"/>
    <x v="1"/>
    <d v="2016-09-07T21:51:48"/>
    <d v="2016-10-07T21:51:48"/>
    <x v="6"/>
  </r>
  <r>
    <x v="2"/>
    <x v="0"/>
    <s v="USD"/>
    <n v="1460737680"/>
    <n v="1455725596"/>
    <b v="0"/>
    <n v="4"/>
    <b v="0"/>
    <s v="theater/plays"/>
    <n v="8.3000000000000001E-3"/>
    <n v="7.25"/>
    <x v="1"/>
    <d v="2016-02-17T16:13:16"/>
    <d v="2016-04-15T16:28:00"/>
    <x v="6"/>
  </r>
  <r>
    <x v="2"/>
    <x v="0"/>
    <s v="USD"/>
    <n v="1427168099"/>
    <n v="1424579699"/>
    <b v="0"/>
    <n v="3"/>
    <b v="0"/>
    <s v="theater/plays"/>
    <n v="0.16669999999999999"/>
    <n v="33.33"/>
    <x v="1"/>
    <d v="2015-02-22T04:34:59"/>
    <d v="2015-03-24T03:34:59"/>
    <x v="6"/>
  </r>
  <r>
    <x v="2"/>
    <x v="0"/>
    <s v="USD"/>
    <n v="1414360358"/>
    <n v="1409176358"/>
    <b v="0"/>
    <n v="2"/>
    <b v="0"/>
    <s v="theater/plays"/>
    <n v="8.3000000000000001E-3"/>
    <n v="62.5"/>
    <x v="1"/>
    <d v="2014-08-27T21:52:38"/>
    <d v="2014-10-26T21:52:38"/>
    <x v="6"/>
  </r>
  <r>
    <x v="2"/>
    <x v="0"/>
    <s v="USD"/>
    <n v="1422759240"/>
    <n v="1418824867"/>
    <b v="0"/>
    <n v="197"/>
    <b v="0"/>
    <s v="theater/plays"/>
    <n v="0.6956"/>
    <n v="63.56"/>
    <x v="1"/>
    <d v="2014-12-17T14:01:07"/>
    <d v="2015-02-01T02:54:00"/>
    <x v="6"/>
  </r>
  <r>
    <x v="2"/>
    <x v="0"/>
    <s v="USD"/>
    <n v="1458860363"/>
    <n v="1454975963"/>
    <b v="0"/>
    <n v="0"/>
    <b v="0"/>
    <s v="theater/plays"/>
    <n v="0"/>
    <n v="0"/>
    <x v="1"/>
    <d v="2016-02-08T23:59:23"/>
    <d v="2016-03-24T22:59:23"/>
    <x v="6"/>
  </r>
  <r>
    <x v="2"/>
    <x v="0"/>
    <s v="USD"/>
    <n v="1441037097"/>
    <n v="1438445097"/>
    <b v="0"/>
    <n v="1"/>
    <b v="0"/>
    <s v="theater/plays"/>
    <n v="1.2500000000000001E-2"/>
    <n v="10"/>
    <x v="1"/>
    <d v="2015-08-01T16:04:57"/>
    <d v="2015-08-31T16:04:57"/>
    <x v="6"/>
  </r>
  <r>
    <x v="2"/>
    <x v="6"/>
    <s v="EUR"/>
    <n v="1437889336"/>
    <n v="1432705336"/>
    <b v="0"/>
    <n v="4"/>
    <b v="0"/>
    <s v="theater/plays"/>
    <n v="0.05"/>
    <n v="62.5"/>
    <x v="1"/>
    <d v="2015-05-27T05:42:16"/>
    <d v="2015-07-26T05:42:16"/>
    <x v="6"/>
  </r>
  <r>
    <x v="2"/>
    <x v="0"/>
    <s v="USD"/>
    <n v="1449247439"/>
    <n v="1444059839"/>
    <b v="0"/>
    <n v="0"/>
    <b v="0"/>
    <s v="theater/plays"/>
    <n v="0"/>
    <n v="0"/>
    <x v="1"/>
    <d v="2015-10-05T15:43:59"/>
    <d v="2015-12-04T16:43:59"/>
    <x v="6"/>
  </r>
  <r>
    <x v="2"/>
    <x v="0"/>
    <s v="USD"/>
    <n v="1487811600"/>
    <n v="1486077481"/>
    <b v="0"/>
    <n v="7"/>
    <b v="0"/>
    <s v="theater/plays"/>
    <n v="7.17E-2"/>
    <n v="30.71"/>
    <x v="1"/>
    <d v="2017-02-02T23:18:01"/>
    <d v="2017-02-23T01:00:00"/>
    <x v="6"/>
  </r>
  <r>
    <x v="2"/>
    <x v="0"/>
    <s v="USD"/>
    <n v="1402007500"/>
    <n v="1399415500"/>
    <b v="0"/>
    <n v="11"/>
    <b v="0"/>
    <s v="theater/plays"/>
    <n v="0.28050000000000003"/>
    <n v="51"/>
    <x v="1"/>
    <d v="2014-05-06T22:31:40"/>
    <d v="2014-06-05T22:31:40"/>
    <x v="6"/>
  </r>
  <r>
    <x v="2"/>
    <x v="0"/>
    <s v="USD"/>
    <n v="1450053370"/>
    <n v="1447461370"/>
    <b v="0"/>
    <n v="0"/>
    <b v="0"/>
    <s v="theater/plays"/>
    <n v="0"/>
    <n v="0"/>
    <x v="1"/>
    <d v="2015-11-14T00:36:10"/>
    <d v="2015-12-14T00:36:10"/>
    <x v="6"/>
  </r>
  <r>
    <x v="2"/>
    <x v="0"/>
    <s v="USD"/>
    <n v="1454525340"/>
    <n v="1452008599"/>
    <b v="0"/>
    <n v="6"/>
    <b v="0"/>
    <s v="theater/plays"/>
    <n v="0.16"/>
    <n v="66.67"/>
    <x v="1"/>
    <d v="2016-01-05T15:43:19"/>
    <d v="2016-02-03T18:49:00"/>
    <x v="6"/>
  </r>
  <r>
    <x v="2"/>
    <x v="0"/>
    <s v="USD"/>
    <n v="1418914964"/>
    <n v="1414591364"/>
    <b v="0"/>
    <n v="0"/>
    <b v="0"/>
    <s v="theater/plays"/>
    <n v="0"/>
    <n v="0"/>
    <x v="1"/>
    <d v="2014-10-29T14:02:44"/>
    <d v="2014-12-18T15:02:44"/>
    <x v="6"/>
  </r>
  <r>
    <x v="2"/>
    <x v="0"/>
    <s v="USD"/>
    <n v="1450211116"/>
    <n v="1445023516"/>
    <b v="0"/>
    <n v="7"/>
    <b v="0"/>
    <s v="theater/plays"/>
    <n v="6.83E-2"/>
    <n v="59"/>
    <x v="1"/>
    <d v="2015-10-16T19:25:16"/>
    <d v="2015-12-15T20:25:16"/>
    <x v="6"/>
  </r>
  <r>
    <x v="2"/>
    <x v="1"/>
    <s v="GBP"/>
    <n v="1475398800"/>
    <n v="1472711224"/>
    <b v="0"/>
    <n v="94"/>
    <b v="0"/>
    <s v="theater/plays"/>
    <n v="0.25700000000000001"/>
    <n v="65.34"/>
    <x v="1"/>
    <d v="2016-09-01T06:27:04"/>
    <d v="2016-10-02T09:00:00"/>
    <x v="6"/>
  </r>
  <r>
    <x v="2"/>
    <x v="0"/>
    <s v="USD"/>
    <n v="1428097450"/>
    <n v="1425509050"/>
    <b v="0"/>
    <n v="2"/>
    <b v="0"/>
    <s v="theater/plays"/>
    <n v="1.4800000000000001E-2"/>
    <n v="100"/>
    <x v="1"/>
    <d v="2015-03-04T22:44:10"/>
    <d v="2015-04-03T21:44:10"/>
    <x v="6"/>
  </r>
  <r>
    <x v="2"/>
    <x v="0"/>
    <s v="USD"/>
    <n v="1413925887"/>
    <n v="1411333887"/>
    <b v="0"/>
    <n v="25"/>
    <b v="0"/>
    <s v="theater/plays"/>
    <n v="0.36849999999999999"/>
    <n v="147.4"/>
    <x v="1"/>
    <d v="2014-09-21T21:11:27"/>
    <d v="2014-10-21T21:11:27"/>
    <x v="6"/>
  </r>
  <r>
    <x v="2"/>
    <x v="0"/>
    <s v="USD"/>
    <n v="1404253800"/>
    <n v="1402784964"/>
    <b v="0"/>
    <n v="17"/>
    <b v="0"/>
    <s v="theater/plays"/>
    <n v="0.47049999999999997"/>
    <n v="166.06"/>
    <x v="1"/>
    <d v="2014-06-14T22:29:24"/>
    <d v="2014-07-01T22:30:00"/>
    <x v="6"/>
  </r>
  <r>
    <x v="2"/>
    <x v="0"/>
    <s v="USD"/>
    <n v="1464099900"/>
    <n v="1462585315"/>
    <b v="0"/>
    <n v="2"/>
    <b v="0"/>
    <s v="theater/plays"/>
    <n v="0.1143"/>
    <n v="40"/>
    <x v="1"/>
    <d v="2016-05-07T01:41:55"/>
    <d v="2016-05-24T14:25:00"/>
    <x v="6"/>
  </r>
  <r>
    <x v="2"/>
    <x v="0"/>
    <s v="USD"/>
    <n v="1413573010"/>
    <n v="1408389010"/>
    <b v="0"/>
    <n v="4"/>
    <b v="0"/>
    <s v="theater/plays"/>
    <n v="0.12039999999999999"/>
    <n v="75.25"/>
    <x v="1"/>
    <d v="2014-08-18T19:10:10"/>
    <d v="2014-10-17T19:10:10"/>
    <x v="6"/>
  </r>
  <r>
    <x v="2"/>
    <x v="0"/>
    <s v="USD"/>
    <n v="1448949540"/>
    <n v="1446048367"/>
    <b v="0"/>
    <n v="5"/>
    <b v="0"/>
    <s v="theater/plays"/>
    <n v="0.6"/>
    <n v="60"/>
    <x v="1"/>
    <d v="2015-10-28T16:06:07"/>
    <d v="2015-12-01T05:59:00"/>
    <x v="6"/>
  </r>
  <r>
    <x v="2"/>
    <x v="0"/>
    <s v="USD"/>
    <n v="1437188400"/>
    <n v="1432100004"/>
    <b v="0"/>
    <n v="2"/>
    <b v="0"/>
    <s v="theater/plays"/>
    <n v="0.3125"/>
    <n v="1250"/>
    <x v="1"/>
    <d v="2015-05-20T05:33:24"/>
    <d v="2015-07-18T03:00:00"/>
    <x v="6"/>
  </r>
  <r>
    <x v="2"/>
    <x v="1"/>
    <s v="GBP"/>
    <n v="1473160954"/>
    <n v="1467976954"/>
    <b v="0"/>
    <n v="2"/>
    <b v="0"/>
    <s v="theater/plays"/>
    <n v="4.1999999999999997E-3"/>
    <n v="10.5"/>
    <x v="1"/>
    <d v="2016-07-08T11:22:34"/>
    <d v="2016-09-06T11:22:34"/>
    <x v="6"/>
  </r>
  <r>
    <x v="2"/>
    <x v="0"/>
    <s v="USD"/>
    <n v="1421781360"/>
    <n v="1419213664"/>
    <b v="0"/>
    <n v="3"/>
    <b v="0"/>
    <s v="theater/plays"/>
    <n v="2.0999999999999999E-3"/>
    <n v="7"/>
    <x v="1"/>
    <d v="2014-12-22T02:01:04"/>
    <d v="2015-01-20T19:16:00"/>
    <x v="6"/>
  </r>
  <r>
    <x v="2"/>
    <x v="5"/>
    <s v="CAD"/>
    <n v="1416524325"/>
    <n v="1415228325"/>
    <b v="0"/>
    <n v="0"/>
    <b v="0"/>
    <s v="theater/plays"/>
    <n v="0"/>
    <n v="0"/>
    <x v="1"/>
    <d v="2014-11-05T22:58:45"/>
    <d v="2014-11-20T22:58:45"/>
    <x v="6"/>
  </r>
  <r>
    <x v="2"/>
    <x v="0"/>
    <s v="USD"/>
    <n v="1428642000"/>
    <n v="1426050982"/>
    <b v="0"/>
    <n v="4"/>
    <b v="0"/>
    <s v="theater/plays"/>
    <n v="0.375"/>
    <n v="56.25"/>
    <x v="1"/>
    <d v="2015-03-11T05:16:22"/>
    <d v="2015-04-10T05:00:00"/>
    <x v="6"/>
  </r>
  <r>
    <x v="2"/>
    <x v="2"/>
    <s v="AUD"/>
    <n v="1408596589"/>
    <n v="1406004589"/>
    <b v="0"/>
    <n v="1"/>
    <b v="0"/>
    <s v="theater/plays"/>
    <n v="2.0000000000000001E-4"/>
    <n v="1"/>
    <x v="1"/>
    <d v="2014-07-22T04:49:49"/>
    <d v="2014-08-21T04:49:49"/>
    <x v="6"/>
  </r>
  <r>
    <x v="2"/>
    <x v="0"/>
    <s v="USD"/>
    <n v="1413992210"/>
    <n v="1411400210"/>
    <b v="0"/>
    <n v="12"/>
    <b v="0"/>
    <s v="theater/plays"/>
    <n v="8.2100000000000006E-2"/>
    <n v="38.33"/>
    <x v="1"/>
    <d v="2014-09-22T15:36:50"/>
    <d v="2014-10-22T15:36:50"/>
    <x v="6"/>
  </r>
  <r>
    <x v="2"/>
    <x v="0"/>
    <s v="USD"/>
    <n v="1420938000"/>
    <n v="1418862743"/>
    <b v="0"/>
    <n v="4"/>
    <b v="0"/>
    <s v="theater/plays"/>
    <n v="2.1999999999999999E-2"/>
    <n v="27.5"/>
    <x v="1"/>
    <d v="2014-12-18T00:32:23"/>
    <d v="2015-01-11T01:00:00"/>
    <x v="6"/>
  </r>
  <r>
    <x v="2"/>
    <x v="1"/>
    <s v="GBP"/>
    <n v="1460373187"/>
    <n v="1457352787"/>
    <b v="0"/>
    <n v="91"/>
    <b v="0"/>
    <s v="theater/plays"/>
    <n v="0.17649999999999999"/>
    <n v="32.979999999999997"/>
    <x v="1"/>
    <d v="2016-03-07T12:13:07"/>
    <d v="2016-04-11T11:13:07"/>
    <x v="6"/>
  </r>
  <r>
    <x v="2"/>
    <x v="0"/>
    <s v="USD"/>
    <n v="1436914815"/>
    <n v="1434322815"/>
    <b v="0"/>
    <n v="1"/>
    <b v="0"/>
    <s v="theater/plays"/>
    <n v="8.0000000000000004E-4"/>
    <n v="16"/>
    <x v="1"/>
    <d v="2015-06-14T23:00:15"/>
    <d v="2015-07-14T23:00:15"/>
    <x v="6"/>
  </r>
  <r>
    <x v="2"/>
    <x v="0"/>
    <s v="USD"/>
    <n v="1414077391"/>
    <n v="1411485391"/>
    <b v="0"/>
    <n v="1"/>
    <b v="0"/>
    <s v="theater/plays"/>
    <n v="6.9999999999999999E-4"/>
    <n v="1"/>
    <x v="1"/>
    <d v="2014-09-23T15:16:31"/>
    <d v="2014-10-23T15:16:31"/>
    <x v="6"/>
  </r>
  <r>
    <x v="2"/>
    <x v="0"/>
    <s v="USD"/>
    <n v="1399618380"/>
    <n v="1399058797"/>
    <b v="0"/>
    <n v="0"/>
    <b v="0"/>
    <s v="theater/plays"/>
    <n v="0"/>
    <n v="0"/>
    <x v="1"/>
    <d v="2014-05-02T19:26:37"/>
    <d v="2014-05-09T06:53:00"/>
    <x v="6"/>
  </r>
  <r>
    <x v="2"/>
    <x v="0"/>
    <s v="USD"/>
    <n v="1413234316"/>
    <n v="1408050316"/>
    <b v="0"/>
    <n v="13"/>
    <b v="0"/>
    <s v="theater/plays"/>
    <n v="0.37530000000000002"/>
    <n v="86.62"/>
    <x v="1"/>
    <d v="2014-08-14T21:05:16"/>
    <d v="2014-10-13T21:05:16"/>
    <x v="6"/>
  </r>
  <r>
    <x v="2"/>
    <x v="1"/>
    <s v="GBP"/>
    <n v="1416081600"/>
    <n v="1413477228"/>
    <b v="0"/>
    <n v="2"/>
    <b v="0"/>
    <s v="theater/plays"/>
    <n v="0.22"/>
    <n v="55"/>
    <x v="1"/>
    <d v="2014-10-16T16:33:48"/>
    <d v="2014-11-15T20:00:00"/>
    <x v="6"/>
  </r>
  <r>
    <x v="2"/>
    <x v="0"/>
    <s v="USD"/>
    <n v="1475294400"/>
    <n v="1472674285"/>
    <b v="0"/>
    <n v="0"/>
    <b v="0"/>
    <s v="theater/plays"/>
    <n v="0"/>
    <n v="0"/>
    <x v="1"/>
    <d v="2016-08-31T20:11:25"/>
    <d v="2016-10-01T04:00:00"/>
    <x v="6"/>
  </r>
  <r>
    <x v="2"/>
    <x v="1"/>
    <s v="GBP"/>
    <n v="1403192031"/>
    <n v="1400600031"/>
    <b v="0"/>
    <n v="21"/>
    <b v="0"/>
    <s v="theater/plays"/>
    <n v="0.1762"/>
    <n v="41.95"/>
    <x v="1"/>
    <d v="2014-05-20T15:33:51"/>
    <d v="2014-06-19T15:33:51"/>
    <x v="6"/>
  </r>
  <r>
    <x v="2"/>
    <x v="0"/>
    <s v="USD"/>
    <n v="1467575940"/>
    <n v="1465856639"/>
    <b v="0"/>
    <n v="9"/>
    <b v="0"/>
    <s v="theater/plays"/>
    <n v="0.53"/>
    <n v="88.33"/>
    <x v="1"/>
    <d v="2016-06-13T22:23:59"/>
    <d v="2016-07-03T19:59:00"/>
    <x v="6"/>
  </r>
  <r>
    <x v="2"/>
    <x v="1"/>
    <s v="GBP"/>
    <n v="1448492400"/>
    <n v="1446506080"/>
    <b v="0"/>
    <n v="6"/>
    <b v="0"/>
    <s v="theater/plays"/>
    <n v="0.22140000000000001"/>
    <n v="129.16999999999999"/>
    <x v="1"/>
    <d v="2015-11-02T23:14:40"/>
    <d v="2015-11-25T23:00:00"/>
    <x v="6"/>
  </r>
  <r>
    <x v="2"/>
    <x v="0"/>
    <s v="USD"/>
    <n v="1459483140"/>
    <n v="1458178044"/>
    <b v="0"/>
    <n v="4"/>
    <b v="0"/>
    <s v="theater/plays"/>
    <n v="2.53E-2"/>
    <n v="23.75"/>
    <x v="1"/>
    <d v="2016-03-17T01:27:24"/>
    <d v="2016-04-01T03:59:00"/>
    <x v="6"/>
  </r>
  <r>
    <x v="2"/>
    <x v="5"/>
    <s v="CAD"/>
    <n v="1410836400"/>
    <n v="1408116152"/>
    <b v="0"/>
    <n v="7"/>
    <b v="0"/>
    <s v="theater/plays"/>
    <n v="2.5000000000000001E-2"/>
    <n v="35.71"/>
    <x v="1"/>
    <d v="2014-08-15T15:22:32"/>
    <d v="2014-09-16T03:00:00"/>
    <x v="6"/>
  </r>
  <r>
    <x v="2"/>
    <x v="5"/>
    <s v="CAD"/>
    <n v="1403539200"/>
    <n v="1400604056"/>
    <b v="0"/>
    <n v="5"/>
    <b v="0"/>
    <s v="theater/plays"/>
    <n v="2.8500000000000001E-2"/>
    <n v="57"/>
    <x v="1"/>
    <d v="2014-05-20T16:40:56"/>
    <d v="2014-06-23T16:00:00"/>
    <x v="6"/>
  </r>
  <r>
    <x v="2"/>
    <x v="0"/>
    <s v="USD"/>
    <n v="1461205423"/>
    <n v="1456025023"/>
    <b v="0"/>
    <n v="0"/>
    <b v="0"/>
    <s v="theater/plays"/>
    <n v="0"/>
    <n v="0"/>
    <x v="1"/>
    <d v="2016-02-21T03:23:43"/>
    <d v="2016-04-21T02:23:43"/>
    <x v="6"/>
  </r>
  <r>
    <x v="2"/>
    <x v="0"/>
    <s v="USD"/>
    <n v="1467481468"/>
    <n v="1464889468"/>
    <b v="0"/>
    <n v="3"/>
    <b v="0"/>
    <s v="theater/plays"/>
    <n v="2.4500000000000001E-2"/>
    <n v="163.33000000000001"/>
    <x v="1"/>
    <d v="2016-06-02T17:44:28"/>
    <d v="2016-07-02T17:44:28"/>
    <x v="6"/>
  </r>
  <r>
    <x v="2"/>
    <x v="1"/>
    <s v="GBP"/>
    <n v="1403886084"/>
    <n v="1401294084"/>
    <b v="0"/>
    <n v="9"/>
    <b v="0"/>
    <s v="theater/plays"/>
    <n v="1.4200000000000001E-2"/>
    <n v="15"/>
    <x v="1"/>
    <d v="2014-05-28T16:21:24"/>
    <d v="2014-06-27T16:21:24"/>
    <x v="6"/>
  </r>
  <r>
    <x v="2"/>
    <x v="2"/>
    <s v="AUD"/>
    <n v="1430316426"/>
    <n v="1427724426"/>
    <b v="0"/>
    <n v="6"/>
    <b v="0"/>
    <s v="theater/plays"/>
    <n v="0.1925"/>
    <n v="64.17"/>
    <x v="1"/>
    <d v="2015-03-30T14:07:06"/>
    <d v="2015-04-29T14:07:06"/>
    <x v="6"/>
  </r>
  <r>
    <x v="2"/>
    <x v="0"/>
    <s v="USD"/>
    <n v="1407883811"/>
    <n v="1405291811"/>
    <b v="0"/>
    <n v="4"/>
    <b v="0"/>
    <s v="theater/plays"/>
    <n v="6.7999999999999996E-3"/>
    <n v="6.75"/>
    <x v="1"/>
    <d v="2014-07-13T22:50:11"/>
    <d v="2014-08-12T22:50:11"/>
    <x v="6"/>
  </r>
  <r>
    <x v="2"/>
    <x v="0"/>
    <s v="USD"/>
    <n v="1463619388"/>
    <n v="1461027388"/>
    <b v="0"/>
    <n v="1"/>
    <b v="0"/>
    <s v="theater/plays"/>
    <n v="1.6999999999999999E-3"/>
    <n v="25"/>
    <x v="1"/>
    <d v="2016-04-19T00:56:28"/>
    <d v="2016-05-19T00:56:28"/>
    <x v="6"/>
  </r>
  <r>
    <x v="2"/>
    <x v="0"/>
    <s v="USD"/>
    <n v="1443408550"/>
    <n v="1439952550"/>
    <b v="0"/>
    <n v="17"/>
    <b v="0"/>
    <s v="theater/plays"/>
    <n v="0.60899999999999999"/>
    <n v="179.12"/>
    <x v="1"/>
    <d v="2015-08-19T02:49:10"/>
    <d v="2015-09-28T02:49:10"/>
    <x v="6"/>
  </r>
  <r>
    <x v="2"/>
    <x v="0"/>
    <s v="USD"/>
    <n v="1484348700"/>
    <n v="1481756855"/>
    <b v="0"/>
    <n v="1"/>
    <b v="0"/>
    <s v="theater/plays"/>
    <n v="0.01"/>
    <n v="34.950000000000003"/>
    <x v="1"/>
    <d v="2016-12-14T23:07:35"/>
    <d v="2017-01-13T23:05:00"/>
    <x v="6"/>
  </r>
  <r>
    <x v="2"/>
    <x v="1"/>
    <s v="GBP"/>
    <n v="1425124800"/>
    <n v="1421596356"/>
    <b v="0"/>
    <n v="13"/>
    <b v="0"/>
    <s v="theater/plays"/>
    <n v="0.34399999999999997"/>
    <n v="33.08"/>
    <x v="1"/>
    <d v="2015-01-18T15:52:36"/>
    <d v="2015-02-28T12:00:00"/>
    <x v="6"/>
  </r>
  <r>
    <x v="2"/>
    <x v="0"/>
    <s v="USD"/>
    <n v="1425178800"/>
    <n v="1422374420"/>
    <b v="0"/>
    <n v="6"/>
    <b v="0"/>
    <s v="theater/plays"/>
    <n v="0.16500000000000001"/>
    <n v="27.5"/>
    <x v="1"/>
    <d v="2015-01-27T16:00:20"/>
    <d v="2015-03-01T03:00:00"/>
    <x v="6"/>
  </r>
  <r>
    <x v="2"/>
    <x v="14"/>
    <s v="MXN"/>
    <n v="1482779931"/>
    <n v="1480187931"/>
    <b v="0"/>
    <n v="0"/>
    <b v="0"/>
    <s v="theater/plays"/>
    <n v="0"/>
    <n v="0"/>
    <x v="1"/>
    <d v="2016-11-26T19:18:51"/>
    <d v="2016-12-26T19:18:51"/>
    <x v="6"/>
  </r>
  <r>
    <x v="2"/>
    <x v="1"/>
    <s v="GBP"/>
    <n v="1408646111"/>
    <n v="1403462111"/>
    <b v="0"/>
    <n v="2"/>
    <b v="0"/>
    <s v="theater/plays"/>
    <n v="4.0000000000000001E-3"/>
    <n v="2"/>
    <x v="1"/>
    <d v="2014-06-22T18:35:11"/>
    <d v="2014-08-21T18:35:11"/>
    <x v="6"/>
  </r>
  <r>
    <x v="2"/>
    <x v="0"/>
    <s v="USD"/>
    <n v="1431144000"/>
    <n v="1426407426"/>
    <b v="0"/>
    <n v="2"/>
    <b v="0"/>
    <s v="theater/plays"/>
    <n v="1.06E-2"/>
    <n v="18.5"/>
    <x v="1"/>
    <d v="2015-03-15T08:17:06"/>
    <d v="2015-05-09T04:00:00"/>
    <x v="6"/>
  </r>
  <r>
    <x v="2"/>
    <x v="1"/>
    <s v="GBP"/>
    <n v="1446732975"/>
    <n v="1444137375"/>
    <b v="0"/>
    <n v="21"/>
    <b v="0"/>
    <s v="theater/plays"/>
    <n v="0.26729999999999998"/>
    <n v="35"/>
    <x v="1"/>
    <d v="2015-10-06T13:16:15"/>
    <d v="2015-11-05T14:16:15"/>
    <x v="6"/>
  </r>
  <r>
    <x v="2"/>
    <x v="1"/>
    <s v="GBP"/>
    <n v="1404149280"/>
    <n v="1400547969"/>
    <b v="0"/>
    <n v="13"/>
    <b v="0"/>
    <s v="theater/plays"/>
    <n v="0.28799999999999998"/>
    <n v="44.31"/>
    <x v="1"/>
    <d v="2014-05-20T01:06:09"/>
    <d v="2014-06-30T17:28:00"/>
    <x v="6"/>
  </r>
  <r>
    <x v="2"/>
    <x v="0"/>
    <s v="USD"/>
    <n v="1413921060"/>
    <n v="1411499149"/>
    <b v="0"/>
    <n v="0"/>
    <b v="0"/>
    <s v="theater/plays"/>
    <n v="0"/>
    <n v="0"/>
    <x v="1"/>
    <d v="2014-09-23T19:05:49"/>
    <d v="2014-10-21T19:51:00"/>
    <x v="6"/>
  </r>
  <r>
    <x v="2"/>
    <x v="0"/>
    <s v="USD"/>
    <n v="1482339794"/>
    <n v="1479747794"/>
    <b v="0"/>
    <n v="6"/>
    <b v="0"/>
    <s v="theater/plays"/>
    <n v="8.8999999999999996E-2"/>
    <n v="222.5"/>
    <x v="1"/>
    <d v="2016-11-21T17:03:14"/>
    <d v="2016-12-21T17:03:14"/>
    <x v="6"/>
  </r>
  <r>
    <x v="2"/>
    <x v="1"/>
    <s v="GBP"/>
    <n v="1485543242"/>
    <n v="1482951242"/>
    <b v="0"/>
    <n v="0"/>
    <b v="0"/>
    <s v="theater/plays"/>
    <n v="0"/>
    <n v="0"/>
    <x v="1"/>
    <d v="2016-12-28T18:54:02"/>
    <d v="2017-01-27T18:54:02"/>
    <x v="6"/>
  </r>
  <r>
    <x v="2"/>
    <x v="0"/>
    <s v="USD"/>
    <n v="1466375521"/>
    <n v="1463783521"/>
    <b v="0"/>
    <n v="1"/>
    <b v="0"/>
    <s v="theater/plays"/>
    <n v="1.6999999999999999E-3"/>
    <n v="5"/>
    <x v="1"/>
    <d v="2016-05-20T22:32:01"/>
    <d v="2016-06-19T22:32:01"/>
    <x v="6"/>
  </r>
  <r>
    <x v="2"/>
    <x v="0"/>
    <s v="USD"/>
    <n v="1465930440"/>
    <n v="1463849116"/>
    <b v="0"/>
    <n v="0"/>
    <b v="0"/>
    <s v="theater/plays"/>
    <n v="0"/>
    <n v="0"/>
    <x v="1"/>
    <d v="2016-05-21T16:45:16"/>
    <d v="2016-06-14T18:54:00"/>
    <x v="6"/>
  </r>
  <r>
    <x v="2"/>
    <x v="0"/>
    <s v="USD"/>
    <n v="1425819425"/>
    <n v="1423231025"/>
    <b v="0"/>
    <n v="12"/>
    <b v="0"/>
    <s v="theater/plays"/>
    <n v="0.15740000000000001"/>
    <n v="29.17"/>
    <x v="1"/>
    <d v="2015-02-06T13:57:05"/>
    <d v="2015-03-08T12:57:05"/>
    <x v="6"/>
  </r>
  <r>
    <x v="2"/>
    <x v="0"/>
    <s v="USD"/>
    <n v="1447542000"/>
    <n v="1446179553"/>
    <b v="0"/>
    <n v="2"/>
    <b v="0"/>
    <s v="theater/plays"/>
    <n v="0.02"/>
    <n v="1.5"/>
    <x v="1"/>
    <d v="2015-10-30T04:32:33"/>
    <d v="2015-11-14T23:00:00"/>
    <x v="6"/>
  </r>
  <r>
    <x v="2"/>
    <x v="0"/>
    <s v="USD"/>
    <n v="1452795416"/>
    <n v="1450203416"/>
    <b v="0"/>
    <n v="6"/>
    <b v="0"/>
    <s v="theater/plays"/>
    <n v="0.21690000000000001"/>
    <n v="126.5"/>
    <x v="1"/>
    <d v="2015-12-15T18:16:56"/>
    <d v="2016-01-14T18:16:56"/>
    <x v="6"/>
  </r>
  <r>
    <x v="2"/>
    <x v="13"/>
    <s v="EUR"/>
    <n v="1476008906"/>
    <n v="1473416906"/>
    <b v="0"/>
    <n v="1"/>
    <b v="0"/>
    <s v="theater/plays"/>
    <n v="3.3E-3"/>
    <n v="10"/>
    <x v="1"/>
    <d v="2016-09-09T10:28:26"/>
    <d v="2016-10-09T10:28:26"/>
    <x v="6"/>
  </r>
  <r>
    <x v="2"/>
    <x v="0"/>
    <s v="USD"/>
    <n v="1427169540"/>
    <n v="1424701775"/>
    <b v="0"/>
    <n v="1"/>
    <b v="0"/>
    <s v="theater/plays"/>
    <n v="2.8999999999999998E-3"/>
    <n v="10"/>
    <x v="1"/>
    <d v="2015-02-23T14:29:35"/>
    <d v="2015-03-24T03:59:00"/>
    <x v="6"/>
  </r>
  <r>
    <x v="2"/>
    <x v="0"/>
    <s v="USD"/>
    <n v="1448078400"/>
    <n v="1445985299"/>
    <b v="0"/>
    <n v="5"/>
    <b v="0"/>
    <s v="theater/plays"/>
    <n v="4.7E-2"/>
    <n v="9.4"/>
    <x v="1"/>
    <d v="2015-10-27T22:34:59"/>
    <d v="2015-11-21T04:00:00"/>
    <x v="6"/>
  </r>
  <r>
    <x v="2"/>
    <x v="0"/>
    <s v="USD"/>
    <n v="1468777786"/>
    <n v="1466185786"/>
    <b v="0"/>
    <n v="0"/>
    <b v="0"/>
    <s v="theater/plays"/>
    <n v="0"/>
    <n v="0"/>
    <x v="1"/>
    <d v="2016-06-17T17:49:46"/>
    <d v="2016-07-17T17:49:46"/>
    <x v="6"/>
  </r>
  <r>
    <x v="2"/>
    <x v="1"/>
    <s v="GBP"/>
    <n v="1421403960"/>
    <n v="1418827324"/>
    <b v="0"/>
    <n v="3"/>
    <b v="0"/>
    <s v="theater/plays"/>
    <n v="0.108"/>
    <n v="72"/>
    <x v="1"/>
    <d v="2014-12-17T14:42:04"/>
    <d v="2015-01-16T10:26:00"/>
    <x v="6"/>
  </r>
  <r>
    <x v="2"/>
    <x v="0"/>
    <s v="USD"/>
    <n v="1433093700"/>
    <n v="1430242488"/>
    <b v="0"/>
    <n v="8"/>
    <b v="0"/>
    <s v="theater/plays"/>
    <n v="4.8000000000000001E-2"/>
    <n v="30"/>
    <x v="1"/>
    <d v="2015-04-28T17:34:48"/>
    <d v="2015-05-31T17:35:00"/>
    <x v="6"/>
  </r>
  <r>
    <x v="2"/>
    <x v="0"/>
    <s v="USD"/>
    <n v="1438959600"/>
    <n v="1437754137"/>
    <b v="0"/>
    <n v="3"/>
    <b v="0"/>
    <s v="theater/plays"/>
    <n v="3.2000000000000001E-2"/>
    <n v="10.67"/>
    <x v="1"/>
    <d v="2015-07-24T16:08:57"/>
    <d v="2015-08-07T15:00:00"/>
    <x v="6"/>
  </r>
  <r>
    <x v="2"/>
    <x v="0"/>
    <s v="USD"/>
    <n v="1421410151"/>
    <n v="1418818151"/>
    <b v="0"/>
    <n v="8"/>
    <b v="0"/>
    <s v="theater/plays"/>
    <n v="0.1275"/>
    <n v="25.5"/>
    <x v="1"/>
    <d v="2014-12-17T12:09:11"/>
    <d v="2015-01-16T12:09:11"/>
    <x v="6"/>
  </r>
  <r>
    <x v="2"/>
    <x v="0"/>
    <s v="USD"/>
    <n v="1428205247"/>
    <n v="1423024847"/>
    <b v="0"/>
    <n v="1"/>
    <b v="0"/>
    <s v="theater/plays"/>
    <n v="2.0000000000000001E-4"/>
    <n v="20"/>
    <x v="1"/>
    <d v="2015-02-04T04:40:47"/>
    <d v="2015-04-05T03:40:47"/>
    <x v="6"/>
  </r>
  <r>
    <x v="2"/>
    <x v="1"/>
    <s v="GBP"/>
    <n v="1440272093"/>
    <n v="1435088093"/>
    <b v="0"/>
    <n v="4"/>
    <b v="0"/>
    <s v="theater/plays"/>
    <n v="2.4E-2"/>
    <n v="15"/>
    <x v="1"/>
    <d v="2015-06-23T19:34:53"/>
    <d v="2015-08-22T19:34:53"/>
    <x v="6"/>
  </r>
  <r>
    <x v="2"/>
    <x v="0"/>
    <s v="USD"/>
    <n v="1413953940"/>
    <n v="1410141900"/>
    <b v="0"/>
    <n v="8"/>
    <b v="0"/>
    <s v="theater/plays"/>
    <n v="0.36499999999999999"/>
    <n v="91.25"/>
    <x v="1"/>
    <d v="2014-09-08T02:05:00"/>
    <d v="2014-10-22T04:59:00"/>
    <x v="6"/>
  </r>
  <r>
    <x v="2"/>
    <x v="14"/>
    <s v="MXN"/>
    <n v="1482108350"/>
    <n v="1479516350"/>
    <b v="0"/>
    <n v="1"/>
    <b v="0"/>
    <s v="theater/plays"/>
    <n v="2.6700000000000002E-2"/>
    <n v="800"/>
    <x v="1"/>
    <d v="2016-11-19T00:45:50"/>
    <d v="2016-12-19T00:45:50"/>
    <x v="6"/>
  </r>
  <r>
    <x v="2"/>
    <x v="1"/>
    <s v="GBP"/>
    <n v="1488271860"/>
    <n v="1484484219"/>
    <b v="0"/>
    <n v="5"/>
    <b v="0"/>
    <s v="theater/plays"/>
    <n v="0.1143"/>
    <n v="80"/>
    <x v="1"/>
    <d v="2017-01-15T12:43:39"/>
    <d v="2017-02-28T08:51:00"/>
    <x v="6"/>
  </r>
  <r>
    <x v="2"/>
    <x v="1"/>
    <s v="GBP"/>
    <n v="1454284500"/>
    <n v="1449431237"/>
    <b v="0"/>
    <n v="0"/>
    <b v="0"/>
    <s v="theater/plays"/>
    <n v="0"/>
    <n v="0"/>
    <x v="1"/>
    <d v="2015-12-06T19:47:17"/>
    <d v="2016-01-31T23:55:00"/>
    <x v="6"/>
  </r>
  <r>
    <x v="2"/>
    <x v="0"/>
    <s v="USD"/>
    <n v="1465060797"/>
    <n v="1462468797"/>
    <b v="0"/>
    <n v="0"/>
    <b v="0"/>
    <s v="theater/plays"/>
    <n v="0"/>
    <n v="0"/>
    <x v="1"/>
    <d v="2016-05-05T17:19:57"/>
    <d v="2016-06-04T17:19:57"/>
    <x v="6"/>
  </r>
  <r>
    <x v="2"/>
    <x v="0"/>
    <s v="USD"/>
    <n v="1472847873"/>
    <n v="1468959873"/>
    <b v="0"/>
    <n v="1"/>
    <b v="0"/>
    <s v="theater/plays"/>
    <n v="1.11E-2"/>
    <n v="50"/>
    <x v="1"/>
    <d v="2016-07-19T20:24:33"/>
    <d v="2016-09-02T20:24:33"/>
    <x v="6"/>
  </r>
  <r>
    <x v="2"/>
    <x v="0"/>
    <s v="USD"/>
    <n v="1414205990"/>
    <n v="1413341990"/>
    <b v="0"/>
    <n v="0"/>
    <b v="0"/>
    <s v="theater/plays"/>
    <n v="0"/>
    <n v="0"/>
    <x v="1"/>
    <d v="2014-10-15T02:59:50"/>
    <d v="2014-10-25T02:59:50"/>
    <x v="6"/>
  </r>
  <r>
    <x v="2"/>
    <x v="0"/>
    <s v="USD"/>
    <n v="1485380482"/>
    <n v="1482788482"/>
    <b v="0"/>
    <n v="0"/>
    <b v="0"/>
    <s v="theater/plays"/>
    <n v="0"/>
    <n v="0"/>
    <x v="1"/>
    <d v="2016-12-26T21:41:22"/>
    <d v="2017-01-25T21:41:22"/>
    <x v="6"/>
  </r>
  <r>
    <x v="2"/>
    <x v="0"/>
    <s v="USD"/>
    <n v="1463343673"/>
    <n v="1460751673"/>
    <b v="0"/>
    <n v="6"/>
    <b v="0"/>
    <s v="theater/plays"/>
    <n v="0.27400000000000002"/>
    <n v="22.83"/>
    <x v="1"/>
    <d v="2016-04-15T20:21:13"/>
    <d v="2016-05-15T20:21:13"/>
    <x v="6"/>
  </r>
  <r>
    <x v="2"/>
    <x v="0"/>
    <s v="USD"/>
    <n v="1440613920"/>
    <n v="1435953566"/>
    <b v="0"/>
    <n v="6"/>
    <b v="0"/>
    <s v="theater/plays"/>
    <n v="0.1"/>
    <n v="16.670000000000002"/>
    <x v="1"/>
    <d v="2015-07-03T19:59:26"/>
    <d v="2015-08-26T18:32:00"/>
    <x v="6"/>
  </r>
  <r>
    <x v="2"/>
    <x v="2"/>
    <s v="AUD"/>
    <n v="1477550434"/>
    <n v="1474958434"/>
    <b v="0"/>
    <n v="14"/>
    <b v="0"/>
    <s v="theater/plays"/>
    <n v="0.2137"/>
    <n v="45.79"/>
    <x v="1"/>
    <d v="2016-09-27T06:40:34"/>
    <d v="2016-10-27T06:40:34"/>
    <x v="6"/>
  </r>
  <r>
    <x v="2"/>
    <x v="14"/>
    <s v="MXN"/>
    <n v="1482711309"/>
    <n v="1479860109"/>
    <b v="0"/>
    <n v="6"/>
    <b v="0"/>
    <s v="theater/plays"/>
    <n v="6.9699999999999998E-2"/>
    <n v="383.33"/>
    <x v="1"/>
    <d v="2016-11-23T00:15:09"/>
    <d v="2016-12-26T00:15:09"/>
    <x v="6"/>
  </r>
  <r>
    <x v="2"/>
    <x v="0"/>
    <s v="USD"/>
    <n v="1427936400"/>
    <n v="1424221866"/>
    <b v="0"/>
    <n v="33"/>
    <b v="0"/>
    <s v="theater/plays"/>
    <n v="0.70599999999999996"/>
    <n v="106.97"/>
    <x v="1"/>
    <d v="2015-02-18T01:11:06"/>
    <d v="2015-04-02T01:00:00"/>
    <x v="6"/>
  </r>
  <r>
    <x v="2"/>
    <x v="0"/>
    <s v="USD"/>
    <n v="1411596001"/>
    <n v="1409608801"/>
    <b v="0"/>
    <n v="4"/>
    <b v="0"/>
    <s v="theater/plays"/>
    <n v="2.0500000000000001E-2"/>
    <n v="10.25"/>
    <x v="1"/>
    <d v="2014-09-01T22:00:01"/>
    <d v="2014-09-24T22:00:01"/>
    <x v="6"/>
  </r>
  <r>
    <x v="2"/>
    <x v="0"/>
    <s v="USD"/>
    <n v="1488517200"/>
    <n v="1485909937"/>
    <b v="0"/>
    <n v="1"/>
    <b v="0"/>
    <s v="theater/plays"/>
    <n v="1.9699999999999999E-2"/>
    <n v="59"/>
    <x v="1"/>
    <d v="2017-02-01T00:45:37"/>
    <d v="2017-03-03T05:00:00"/>
    <x v="6"/>
  </r>
  <r>
    <x v="2"/>
    <x v="1"/>
    <s v="GBP"/>
    <n v="1448805404"/>
    <n v="1446209804"/>
    <b v="0"/>
    <n v="0"/>
    <b v="0"/>
    <s v="theater/plays"/>
    <n v="0"/>
    <n v="0"/>
    <x v="1"/>
    <d v="2015-10-30T12:56:44"/>
    <d v="2015-11-29T13:56:44"/>
    <x v="6"/>
  </r>
  <r>
    <x v="2"/>
    <x v="1"/>
    <s v="GBP"/>
    <n v="1469113351"/>
    <n v="1463929351"/>
    <b v="0"/>
    <n v="6"/>
    <b v="0"/>
    <s v="theater/plays"/>
    <n v="0.28670000000000001"/>
    <n v="14.33"/>
    <x v="1"/>
    <d v="2016-05-22T15:02:31"/>
    <d v="2016-07-21T15:02:31"/>
    <x v="6"/>
  </r>
  <r>
    <x v="2"/>
    <x v="0"/>
    <s v="USD"/>
    <n v="1424747740"/>
    <n v="1422155740"/>
    <b v="0"/>
    <n v="6"/>
    <b v="0"/>
    <s v="theater/plays"/>
    <n v="3.1300000000000001E-2"/>
    <n v="15.67"/>
    <x v="1"/>
    <d v="2015-01-25T03:15:40"/>
    <d v="2015-02-24T03:15:40"/>
    <x v="6"/>
  </r>
  <r>
    <x v="2"/>
    <x v="17"/>
    <s v="EUR"/>
    <n v="1456617600"/>
    <n v="1454280186"/>
    <b v="0"/>
    <n v="1"/>
    <b v="0"/>
    <s v="theater/plays"/>
    <n v="4.0000000000000002E-4"/>
    <n v="1"/>
    <x v="1"/>
    <d v="2016-01-31T22:43:06"/>
    <d v="2016-02-28T00:00:00"/>
    <x v="6"/>
  </r>
  <r>
    <x v="2"/>
    <x v="0"/>
    <s v="USD"/>
    <n v="1452234840"/>
    <n v="1450619123"/>
    <b v="0"/>
    <n v="3"/>
    <b v="0"/>
    <s v="theater/plays"/>
    <n v="2E-3"/>
    <n v="1"/>
    <x v="1"/>
    <d v="2015-12-20T13:45:23"/>
    <d v="2016-01-08T06:34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34630-057C-4042-A583-2432F1097BB3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F14" firstHeaderRow="1" firstDataRow="2" firstDataCol="1" rowPageCount="1" colPageCount="1"/>
  <pivotFields count="17"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state" fld="0" subtotal="count" baseField="0" baseItem="0"/>
  </dataFields>
  <chartFormats count="4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FC762-7375-4CDD-B1B6-15C8F7F45456}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5"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numFmtId="14" showAll="0"/>
    <pivotField numFmtId="14"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11" hier="-1"/>
  </pageFields>
  <dataFields count="1">
    <dataField name="Count of stat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C884A-F566-40B1-A956-3FE4A4E8551F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17"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6" hier="-1"/>
  </pageFields>
  <dataFields count="1">
    <dataField name="Count of stat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6"/>
  <sheetViews>
    <sheetView topLeftCell="D1" zoomScale="55" zoomScaleNormal="55" workbookViewId="0">
      <selection activeCell="F1" sqref="F1:T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0.21875" customWidth="1"/>
    <col min="16" max="16" width="22" customWidth="1"/>
    <col min="17" max="17" width="14.33203125" customWidth="1"/>
    <col min="18" max="18" width="28.88671875" customWidth="1"/>
    <col min="19" max="19" width="24.886718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8314</v>
      </c>
      <c r="S1" s="5" t="s">
        <v>8315</v>
      </c>
      <c r="T1" s="5" t="s">
        <v>8342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ROUND(IMDIV(E2,D2),4)</f>
        <v>1.3686</v>
      </c>
      <c r="P2">
        <f>IF(L2&gt;0,ROUND(IMDIV(E2,L2),2),0)</f>
        <v>63.92</v>
      </c>
      <c r="Q2" t="str">
        <f>LEFT(N2,FIND("/",N2)-1)</f>
        <v>film &amp; video</v>
      </c>
      <c r="R2" s="10">
        <f>(((J2/60)/60)/24)+DATE(1970,1,1)</f>
        <v>42177.007071759261</v>
      </c>
      <c r="S2" s="10">
        <f>(((I2/60)/60)/24)+DATE(1970,1,1)</f>
        <v>42208.125</v>
      </c>
      <c r="T2" s="12" t="str">
        <f>RIGHT(N2, LEN(N2)-FIND("/",N2))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ROUND(IMDIV(E3,D3),4)</f>
        <v>1.4260999999999999</v>
      </c>
      <c r="P3">
        <f t="shared" ref="P3:P66" si="1">IF(L3&gt;0,ROUND(IMDIV(E3,L3),2),0)</f>
        <v>185.48</v>
      </c>
      <c r="Q3" t="str">
        <f t="shared" ref="Q3:Q66" si="2">LEFT(N3,FIND("/",N3)-1)</f>
        <v>film &amp; video</v>
      </c>
      <c r="R3" s="10">
        <f t="shared" ref="R3:R66" si="3">(((J3/60)/60)/24)+DATE(1970,1,1)</f>
        <v>42766.600497685184</v>
      </c>
      <c r="S3" s="10">
        <f t="shared" ref="S3:S66" si="4">(((I3/60)/60)/24)+DATE(1970,1,1)</f>
        <v>42796.600497685184</v>
      </c>
      <c r="T3" s="12" t="str">
        <f t="shared" ref="T3:T66" si="5">RIGHT(N3, LEN(N3)-FIND("/",N3))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s="10">
        <f t="shared" si="3"/>
        <v>42405.702349537038</v>
      </c>
      <c r="S4" s="10">
        <f t="shared" si="4"/>
        <v>42415.702349537038</v>
      </c>
      <c r="T4" s="12" t="str">
        <f t="shared" si="5"/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69.27</v>
      </c>
      <c r="Q5" t="str">
        <f t="shared" si="2"/>
        <v>film &amp; video</v>
      </c>
      <c r="R5" s="10">
        <f t="shared" si="3"/>
        <v>41828.515127314815</v>
      </c>
      <c r="S5" s="10">
        <f t="shared" si="4"/>
        <v>41858.515127314815</v>
      </c>
      <c r="T5" s="12" t="str">
        <f t="shared" si="5"/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</v>
      </c>
      <c r="P6">
        <f t="shared" si="1"/>
        <v>190.55</v>
      </c>
      <c r="Q6" t="str">
        <f t="shared" si="2"/>
        <v>film &amp; video</v>
      </c>
      <c r="R6" s="10">
        <f t="shared" si="3"/>
        <v>42327.834247685183</v>
      </c>
      <c r="S6" s="10">
        <f t="shared" si="4"/>
        <v>42357.834247685183</v>
      </c>
      <c r="T6" s="12" t="str">
        <f t="shared" si="5"/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1.0978000000000001</v>
      </c>
      <c r="P7">
        <f t="shared" si="1"/>
        <v>93.4</v>
      </c>
      <c r="Q7" t="str">
        <f>LEFT(N7,FIND("/",N7)-1)</f>
        <v>film &amp; video</v>
      </c>
      <c r="R7" s="10">
        <f t="shared" si="3"/>
        <v>42563.932951388888</v>
      </c>
      <c r="S7" s="10">
        <f t="shared" si="4"/>
        <v>42580.232638888891</v>
      </c>
      <c r="T7" s="12" t="str">
        <f t="shared" si="5"/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1.0649</v>
      </c>
      <c r="P8">
        <f t="shared" si="1"/>
        <v>146.88</v>
      </c>
      <c r="Q8" t="str">
        <f t="shared" si="2"/>
        <v>film &amp; video</v>
      </c>
      <c r="R8" s="10">
        <f t="shared" si="3"/>
        <v>41794.072337962964</v>
      </c>
      <c r="S8" s="10">
        <f t="shared" si="4"/>
        <v>41804.072337962964</v>
      </c>
      <c r="T8" s="12" t="str">
        <f t="shared" si="5"/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</v>
      </c>
      <c r="P9">
        <f t="shared" si="1"/>
        <v>159.82</v>
      </c>
      <c r="Q9" t="str">
        <f t="shared" si="2"/>
        <v>film &amp; video</v>
      </c>
      <c r="R9" s="10">
        <f t="shared" si="3"/>
        <v>42516.047071759262</v>
      </c>
      <c r="S9" s="10">
        <f t="shared" si="4"/>
        <v>42556.047071759262</v>
      </c>
      <c r="T9" s="12" t="str">
        <f t="shared" si="5"/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</v>
      </c>
      <c r="P10">
        <f t="shared" si="1"/>
        <v>291.79000000000002</v>
      </c>
      <c r="Q10" t="str">
        <f t="shared" si="2"/>
        <v>film &amp; video</v>
      </c>
      <c r="R10" s="10">
        <f t="shared" si="3"/>
        <v>42468.94458333333</v>
      </c>
      <c r="S10" s="10">
        <f t="shared" si="4"/>
        <v>42475.875</v>
      </c>
      <c r="T10" s="12" t="str">
        <f t="shared" si="5"/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1.26</v>
      </c>
      <c r="P11">
        <f t="shared" si="1"/>
        <v>31.5</v>
      </c>
      <c r="Q11" t="str">
        <f t="shared" si="2"/>
        <v>film &amp; video</v>
      </c>
      <c r="R11" s="10">
        <f t="shared" si="3"/>
        <v>42447.103518518517</v>
      </c>
      <c r="S11" s="10">
        <f t="shared" si="4"/>
        <v>42477.103518518517</v>
      </c>
      <c r="T11" s="12" t="str">
        <f t="shared" si="5"/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</v>
      </c>
      <c r="Q12" t="str">
        <f t="shared" si="2"/>
        <v>film &amp; video</v>
      </c>
      <c r="R12" s="10">
        <f t="shared" si="3"/>
        <v>41780.068043981482</v>
      </c>
      <c r="S12" s="10">
        <f t="shared" si="4"/>
        <v>41815.068043981482</v>
      </c>
      <c r="T12" s="12" t="str">
        <f t="shared" si="5"/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</v>
      </c>
      <c r="Q13" t="str">
        <f t="shared" si="2"/>
        <v>film &amp; video</v>
      </c>
      <c r="R13" s="10">
        <f t="shared" si="3"/>
        <v>42572.778495370367</v>
      </c>
      <c r="S13" s="10">
        <f t="shared" si="4"/>
        <v>42604.125</v>
      </c>
      <c r="T13" s="12" t="str">
        <f t="shared" si="5"/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</v>
      </c>
      <c r="P14">
        <f t="shared" si="1"/>
        <v>59.96</v>
      </c>
      <c r="Q14" t="str">
        <f t="shared" si="2"/>
        <v>film &amp; video</v>
      </c>
      <c r="R14" s="10">
        <f t="shared" si="3"/>
        <v>41791.713252314818</v>
      </c>
      <c r="S14" s="10">
        <f t="shared" si="4"/>
        <v>41836.125</v>
      </c>
      <c r="T14" s="12" t="str">
        <f t="shared" si="5"/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1.5996999999999999</v>
      </c>
      <c r="P15">
        <f t="shared" si="1"/>
        <v>109.78</v>
      </c>
      <c r="Q15" t="str">
        <f t="shared" si="2"/>
        <v>film &amp; video</v>
      </c>
      <c r="R15" s="10">
        <f t="shared" si="3"/>
        <v>42508.677187499998</v>
      </c>
      <c r="S15" s="10">
        <f t="shared" si="4"/>
        <v>42544.852083333331</v>
      </c>
      <c r="T15" s="12" t="str">
        <f t="shared" si="5"/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1.0093000000000001</v>
      </c>
      <c r="P16">
        <f t="shared" si="1"/>
        <v>147.71</v>
      </c>
      <c r="Q16" t="str">
        <f t="shared" si="2"/>
        <v>film &amp; video</v>
      </c>
      <c r="R16" s="10">
        <f t="shared" si="3"/>
        <v>41808.02648148148</v>
      </c>
      <c r="S16" s="10">
        <f t="shared" si="4"/>
        <v>41833.582638888889</v>
      </c>
      <c r="T16" s="12" t="str">
        <f t="shared" si="5"/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21.76</v>
      </c>
      <c r="Q17" t="str">
        <f t="shared" si="2"/>
        <v>film &amp; video</v>
      </c>
      <c r="R17" s="10">
        <f t="shared" si="3"/>
        <v>42256.391875000001</v>
      </c>
      <c r="S17" s="10">
        <f t="shared" si="4"/>
        <v>42274.843055555553</v>
      </c>
      <c r="T17" s="12" t="str">
        <f t="shared" si="5"/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</v>
      </c>
      <c r="P18">
        <f t="shared" si="1"/>
        <v>171.84</v>
      </c>
      <c r="Q18" t="str">
        <f t="shared" si="2"/>
        <v>film &amp; video</v>
      </c>
      <c r="R18" s="10">
        <f t="shared" si="3"/>
        <v>41760.796423611115</v>
      </c>
      <c r="S18" s="10">
        <f t="shared" si="4"/>
        <v>41806.229166666664</v>
      </c>
      <c r="T18" s="12" t="str">
        <f t="shared" si="5"/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1.0066999999999999</v>
      </c>
      <c r="P19">
        <f t="shared" si="1"/>
        <v>41.94</v>
      </c>
      <c r="Q19" t="str">
        <f t="shared" si="2"/>
        <v>film &amp; video</v>
      </c>
      <c r="R19" s="10">
        <f t="shared" si="3"/>
        <v>41917.731736111113</v>
      </c>
      <c r="S19" s="10">
        <f t="shared" si="4"/>
        <v>41947.773402777777</v>
      </c>
      <c r="T19" s="12" t="str">
        <f t="shared" si="5"/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1.0631999999999999</v>
      </c>
      <c r="P20">
        <f t="shared" si="1"/>
        <v>93.26</v>
      </c>
      <c r="Q20" t="str">
        <f t="shared" si="2"/>
        <v>film &amp; video</v>
      </c>
      <c r="R20" s="10">
        <f t="shared" si="3"/>
        <v>41869.542314814818</v>
      </c>
      <c r="S20" s="10">
        <f t="shared" si="4"/>
        <v>41899.542314814818</v>
      </c>
      <c r="T20" s="12" t="str">
        <f t="shared" si="5"/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1.4529000000000001</v>
      </c>
      <c r="P21">
        <f t="shared" si="1"/>
        <v>56.14</v>
      </c>
      <c r="Q21" t="str">
        <f t="shared" si="2"/>
        <v>film &amp; video</v>
      </c>
      <c r="R21" s="10">
        <f t="shared" si="3"/>
        <v>42175.816365740742</v>
      </c>
      <c r="S21" s="10">
        <f t="shared" si="4"/>
        <v>42205.816365740742</v>
      </c>
      <c r="T21" s="12" t="str">
        <f t="shared" si="5"/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s="10">
        <f t="shared" si="3"/>
        <v>42200.758240740746</v>
      </c>
      <c r="S22" s="10">
        <f t="shared" si="4"/>
        <v>42260.758240740746</v>
      </c>
      <c r="T22" s="12" t="str">
        <f t="shared" si="5"/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1.0913999999999999</v>
      </c>
      <c r="P23">
        <f t="shared" si="1"/>
        <v>199.9</v>
      </c>
      <c r="Q23" t="str">
        <f t="shared" si="2"/>
        <v>film &amp; video</v>
      </c>
      <c r="R23" s="10">
        <f t="shared" si="3"/>
        <v>41878.627187500002</v>
      </c>
      <c r="S23" s="10">
        <f t="shared" si="4"/>
        <v>41908.627187500002</v>
      </c>
      <c r="T23" s="12" t="str">
        <f t="shared" si="5"/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</v>
      </c>
      <c r="P24">
        <f t="shared" si="1"/>
        <v>51.25</v>
      </c>
      <c r="Q24" t="str">
        <f t="shared" si="2"/>
        <v>film &amp; video</v>
      </c>
      <c r="R24" s="10">
        <f t="shared" si="3"/>
        <v>41989.91134259259</v>
      </c>
      <c r="S24" s="10">
        <f t="shared" si="4"/>
        <v>42005.332638888889</v>
      </c>
      <c r="T24" s="12" t="str">
        <f t="shared" si="5"/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</v>
      </c>
      <c r="Q25" t="str">
        <f t="shared" si="2"/>
        <v>film &amp; video</v>
      </c>
      <c r="R25" s="10">
        <f t="shared" si="3"/>
        <v>42097.778946759259</v>
      </c>
      <c r="S25" s="10">
        <f t="shared" si="4"/>
        <v>42124.638888888891</v>
      </c>
      <c r="T25" s="12" t="str">
        <f t="shared" si="5"/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1.0881000000000001</v>
      </c>
      <c r="P26">
        <f t="shared" si="1"/>
        <v>66.349999999999994</v>
      </c>
      <c r="Q26" t="str">
        <f t="shared" si="2"/>
        <v>film &amp; video</v>
      </c>
      <c r="R26" s="10">
        <f t="shared" si="3"/>
        <v>42229.820173611108</v>
      </c>
      <c r="S26" s="10">
        <f t="shared" si="4"/>
        <v>42262.818750000006</v>
      </c>
      <c r="T26" s="12" t="str">
        <f t="shared" si="5"/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1.3332999999999999</v>
      </c>
      <c r="P27">
        <f t="shared" si="1"/>
        <v>57.14</v>
      </c>
      <c r="Q27" t="str">
        <f t="shared" si="2"/>
        <v>film &amp; video</v>
      </c>
      <c r="R27" s="10">
        <f t="shared" si="3"/>
        <v>42318.025011574078</v>
      </c>
      <c r="S27" s="10">
        <f t="shared" si="4"/>
        <v>42378.025011574078</v>
      </c>
      <c r="T27" s="12" t="str">
        <f t="shared" si="5"/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102.11</v>
      </c>
      <c r="Q28" t="str">
        <f t="shared" si="2"/>
        <v>film &amp; video</v>
      </c>
      <c r="R28" s="10">
        <f t="shared" si="3"/>
        <v>41828.515555555554</v>
      </c>
      <c r="S28" s="10">
        <f t="shared" si="4"/>
        <v>41868.515555555554</v>
      </c>
      <c r="T28" s="12" t="str">
        <f t="shared" si="5"/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1.1173</v>
      </c>
      <c r="P29">
        <f t="shared" si="1"/>
        <v>148.97</v>
      </c>
      <c r="Q29" t="str">
        <f t="shared" si="2"/>
        <v>film &amp; video</v>
      </c>
      <c r="R29" s="10">
        <f t="shared" si="3"/>
        <v>41929.164733796293</v>
      </c>
      <c r="S29" s="10">
        <f t="shared" si="4"/>
        <v>41959.206400462965</v>
      </c>
      <c r="T29" s="12" t="str">
        <f t="shared" si="5"/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169.61</v>
      </c>
      <c r="Q30" t="str">
        <f t="shared" si="2"/>
        <v>film &amp; video</v>
      </c>
      <c r="R30" s="10">
        <f t="shared" si="3"/>
        <v>42324.96393518518</v>
      </c>
      <c r="S30" s="10">
        <f t="shared" si="4"/>
        <v>42354.96393518518</v>
      </c>
      <c r="T30" s="12" t="str">
        <f t="shared" si="5"/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1.2333000000000001</v>
      </c>
      <c r="P31">
        <f t="shared" si="1"/>
        <v>31.62</v>
      </c>
      <c r="Q31" t="str">
        <f t="shared" si="2"/>
        <v>film &amp; video</v>
      </c>
      <c r="R31" s="10">
        <f t="shared" si="3"/>
        <v>41812.67324074074</v>
      </c>
      <c r="S31" s="10">
        <f t="shared" si="4"/>
        <v>41842.67324074074</v>
      </c>
      <c r="T31" s="12" t="str">
        <f t="shared" si="5"/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1.0129999999999999</v>
      </c>
      <c r="P32">
        <f t="shared" si="1"/>
        <v>76.45</v>
      </c>
      <c r="Q32" t="str">
        <f t="shared" si="2"/>
        <v>film &amp; video</v>
      </c>
      <c r="R32" s="10">
        <f t="shared" si="3"/>
        <v>41842.292997685188</v>
      </c>
      <c r="S32" s="10">
        <f t="shared" si="4"/>
        <v>41872.292997685188</v>
      </c>
      <c r="T32" s="12" t="str">
        <f t="shared" si="5"/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s="10">
        <f t="shared" si="3"/>
        <v>42376.79206018518</v>
      </c>
      <c r="S33" s="10">
        <f t="shared" si="4"/>
        <v>42394.79206018518</v>
      </c>
      <c r="T33" s="12" t="str">
        <f t="shared" si="5"/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1.0024999999999999</v>
      </c>
      <c r="P34">
        <f t="shared" si="1"/>
        <v>320.45</v>
      </c>
      <c r="Q34" t="str">
        <f t="shared" si="2"/>
        <v>film &amp; video</v>
      </c>
      <c r="R34" s="10">
        <f t="shared" si="3"/>
        <v>42461.627511574072</v>
      </c>
      <c r="S34" s="10">
        <f t="shared" si="4"/>
        <v>42503.165972222225</v>
      </c>
      <c r="T34" s="12" t="str">
        <f t="shared" si="5"/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1.0209999999999999</v>
      </c>
      <c r="P35">
        <f t="shared" si="1"/>
        <v>83.75</v>
      </c>
      <c r="Q35" t="str">
        <f t="shared" si="2"/>
        <v>film &amp; video</v>
      </c>
      <c r="R35" s="10">
        <f t="shared" si="3"/>
        <v>42286.660891203705</v>
      </c>
      <c r="S35" s="10">
        <f t="shared" si="4"/>
        <v>42316.702557870376</v>
      </c>
      <c r="T35" s="12" t="str">
        <f t="shared" si="5"/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</v>
      </c>
      <c r="P36">
        <f t="shared" si="1"/>
        <v>49.88</v>
      </c>
      <c r="Q36" t="str">
        <f t="shared" si="2"/>
        <v>film &amp; video</v>
      </c>
      <c r="R36" s="10">
        <f t="shared" si="3"/>
        <v>41841.321770833332</v>
      </c>
      <c r="S36" s="10">
        <f t="shared" si="4"/>
        <v>41856.321770833332</v>
      </c>
      <c r="T36" s="12" t="str">
        <f t="shared" si="5"/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</v>
      </c>
      <c r="Q37" t="str">
        <f t="shared" si="2"/>
        <v>film &amp; video</v>
      </c>
      <c r="R37" s="10">
        <f t="shared" si="3"/>
        <v>42098.291828703703</v>
      </c>
      <c r="S37" s="10">
        <f t="shared" si="4"/>
        <v>42122</v>
      </c>
      <c r="T37" s="12" t="str">
        <f t="shared" si="5"/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</v>
      </c>
      <c r="Q38" t="str">
        <f t="shared" si="2"/>
        <v>film &amp; video</v>
      </c>
      <c r="R38" s="10">
        <f t="shared" si="3"/>
        <v>42068.307002314818</v>
      </c>
      <c r="S38" s="10">
        <f t="shared" si="4"/>
        <v>42098.265335648146</v>
      </c>
      <c r="T38" s="12" t="str">
        <f t="shared" si="5"/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</v>
      </c>
      <c r="P39">
        <f t="shared" si="1"/>
        <v>159.51</v>
      </c>
      <c r="Q39" t="str">
        <f t="shared" si="2"/>
        <v>film &amp; video</v>
      </c>
      <c r="R39" s="10">
        <f t="shared" si="3"/>
        <v>42032.693043981482</v>
      </c>
      <c r="S39" s="10">
        <f t="shared" si="4"/>
        <v>42062.693043981482</v>
      </c>
      <c r="T39" s="12" t="str">
        <f t="shared" si="5"/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</v>
      </c>
      <c r="Q40" t="str">
        <f t="shared" si="2"/>
        <v>film &amp; video</v>
      </c>
      <c r="R40" s="10">
        <f t="shared" si="3"/>
        <v>41375.057222222218</v>
      </c>
      <c r="S40" s="10">
        <f t="shared" si="4"/>
        <v>41405.057222222218</v>
      </c>
      <c r="T40" s="12" t="str">
        <f t="shared" si="5"/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150.9</v>
      </c>
      <c r="Q41" t="str">
        <f t="shared" si="2"/>
        <v>film &amp; video</v>
      </c>
      <c r="R41" s="10">
        <f t="shared" si="3"/>
        <v>41754.047083333331</v>
      </c>
      <c r="S41" s="10">
        <f t="shared" si="4"/>
        <v>41784.957638888889</v>
      </c>
      <c r="T41" s="12" t="str">
        <f t="shared" si="5"/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126.69</v>
      </c>
      <c r="Q42" t="str">
        <f t="shared" si="2"/>
        <v>film &amp; video</v>
      </c>
      <c r="R42" s="10">
        <f t="shared" si="3"/>
        <v>41789.21398148148</v>
      </c>
      <c r="S42" s="10">
        <f t="shared" si="4"/>
        <v>41809.166666666664</v>
      </c>
      <c r="T42" s="12" t="str">
        <f t="shared" si="5"/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</v>
      </c>
      <c r="Q43" t="str">
        <f t="shared" si="2"/>
        <v>film &amp; video</v>
      </c>
      <c r="R43" s="10">
        <f t="shared" si="3"/>
        <v>41887.568912037037</v>
      </c>
      <c r="S43" s="10">
        <f t="shared" si="4"/>
        <v>41917.568912037037</v>
      </c>
      <c r="T43" s="12" t="str">
        <f t="shared" si="5"/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1.4186000000000001</v>
      </c>
      <c r="P44">
        <f t="shared" si="1"/>
        <v>117.51</v>
      </c>
      <c r="Q44" t="str">
        <f t="shared" si="2"/>
        <v>film &amp; video</v>
      </c>
      <c r="R44" s="10">
        <f t="shared" si="3"/>
        <v>41971.639189814814</v>
      </c>
      <c r="S44" s="10">
        <f t="shared" si="4"/>
        <v>42001.639189814814</v>
      </c>
      <c r="T44" s="12" t="str">
        <f t="shared" si="5"/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</v>
      </c>
      <c r="Q45" t="str">
        <f t="shared" si="2"/>
        <v>film &amp; video</v>
      </c>
      <c r="R45" s="10">
        <f t="shared" si="3"/>
        <v>41802.790347222224</v>
      </c>
      <c r="S45" s="10">
        <f t="shared" si="4"/>
        <v>41833</v>
      </c>
      <c r="T45" s="12" t="str">
        <f t="shared" si="5"/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133.33000000000001</v>
      </c>
      <c r="Q46" t="str">
        <f t="shared" si="2"/>
        <v>film &amp; video</v>
      </c>
      <c r="R46" s="10">
        <f t="shared" si="3"/>
        <v>41874.098807870374</v>
      </c>
      <c r="S46" s="10">
        <f t="shared" si="4"/>
        <v>41919.098807870374</v>
      </c>
      <c r="T46" s="12" t="str">
        <f t="shared" si="5"/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</v>
      </c>
      <c r="Q47" t="str">
        <f t="shared" si="2"/>
        <v>film &amp; video</v>
      </c>
      <c r="R47" s="10">
        <f t="shared" si="3"/>
        <v>42457.623923611114</v>
      </c>
      <c r="S47" s="10">
        <f t="shared" si="4"/>
        <v>42487.623923611114</v>
      </c>
      <c r="T47" s="12" t="str">
        <f t="shared" si="5"/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1.0417000000000001</v>
      </c>
      <c r="P48">
        <f t="shared" si="1"/>
        <v>194.44</v>
      </c>
      <c r="Q48" t="str">
        <f t="shared" si="2"/>
        <v>film &amp; video</v>
      </c>
      <c r="R48" s="10">
        <f t="shared" si="3"/>
        <v>42323.964976851858</v>
      </c>
      <c r="S48" s="10">
        <f t="shared" si="4"/>
        <v>42353.964976851858</v>
      </c>
      <c r="T48" s="12" t="str">
        <f t="shared" si="5"/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1.0761000000000001</v>
      </c>
      <c r="P49">
        <f t="shared" si="1"/>
        <v>76.87</v>
      </c>
      <c r="Q49" t="str">
        <f t="shared" si="2"/>
        <v>film &amp; video</v>
      </c>
      <c r="R49" s="10">
        <f t="shared" si="3"/>
        <v>41932.819525462961</v>
      </c>
      <c r="S49" s="10">
        <f t="shared" si="4"/>
        <v>41992.861192129625</v>
      </c>
      <c r="T49" s="12" t="str">
        <f t="shared" si="5"/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56.82</v>
      </c>
      <c r="Q50" t="str">
        <f t="shared" si="2"/>
        <v>film &amp; video</v>
      </c>
      <c r="R50" s="10">
        <f t="shared" si="3"/>
        <v>42033.516898148147</v>
      </c>
      <c r="S50" s="10">
        <f t="shared" si="4"/>
        <v>42064.5</v>
      </c>
      <c r="T50" s="12" t="str">
        <f t="shared" si="5"/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</v>
      </c>
      <c r="Q51" t="str">
        <f t="shared" si="2"/>
        <v>film &amp; video</v>
      </c>
      <c r="R51" s="10">
        <f t="shared" si="3"/>
        <v>42271.176446759258</v>
      </c>
      <c r="S51" s="10">
        <f t="shared" si="4"/>
        <v>42301.176446759258</v>
      </c>
      <c r="T51" s="12" t="str">
        <f t="shared" si="5"/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</v>
      </c>
      <c r="Q52" t="str">
        <f t="shared" si="2"/>
        <v>film &amp; video</v>
      </c>
      <c r="R52" s="10">
        <f t="shared" si="3"/>
        <v>41995.752986111111</v>
      </c>
      <c r="S52" s="10">
        <f t="shared" si="4"/>
        <v>42034.708333333328</v>
      </c>
      <c r="T52" s="12" t="str">
        <f t="shared" si="5"/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1.2802</v>
      </c>
      <c r="P53">
        <f t="shared" si="1"/>
        <v>118.34</v>
      </c>
      <c r="Q53" t="str">
        <f t="shared" si="2"/>
        <v>film &amp; video</v>
      </c>
      <c r="R53" s="10">
        <f t="shared" si="3"/>
        <v>42196.928668981483</v>
      </c>
      <c r="S53" s="10">
        <f t="shared" si="4"/>
        <v>42226.928668981483</v>
      </c>
      <c r="T53" s="12" t="str">
        <f t="shared" si="5"/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</v>
      </c>
      <c r="Q54" t="str">
        <f t="shared" si="2"/>
        <v>film &amp; video</v>
      </c>
      <c r="R54" s="10">
        <f t="shared" si="3"/>
        <v>41807.701921296299</v>
      </c>
      <c r="S54" s="10">
        <f t="shared" si="4"/>
        <v>41837.701921296299</v>
      </c>
      <c r="T54" s="12" t="str">
        <f t="shared" si="5"/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1.0963000000000001</v>
      </c>
      <c r="P55">
        <f t="shared" si="1"/>
        <v>28.11</v>
      </c>
      <c r="Q55" t="str">
        <f t="shared" si="2"/>
        <v>film &amp; video</v>
      </c>
      <c r="R55" s="10">
        <f t="shared" si="3"/>
        <v>41719.549131944441</v>
      </c>
      <c r="S55" s="10">
        <f t="shared" si="4"/>
        <v>41733.916666666664</v>
      </c>
      <c r="T55" s="12" t="str">
        <f t="shared" si="5"/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</v>
      </c>
      <c r="Q56" t="str">
        <f t="shared" si="2"/>
        <v>film &amp; video</v>
      </c>
      <c r="R56" s="10">
        <f t="shared" si="3"/>
        <v>42333.713206018518</v>
      </c>
      <c r="S56" s="10">
        <f t="shared" si="4"/>
        <v>42363.713206018518</v>
      </c>
      <c r="T56" s="12" t="str">
        <f t="shared" si="5"/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1.2895000000000001</v>
      </c>
      <c r="P57">
        <f t="shared" si="1"/>
        <v>128.94999999999999</v>
      </c>
      <c r="Q57" t="str">
        <f t="shared" si="2"/>
        <v>film &amp; video</v>
      </c>
      <c r="R57" s="10">
        <f t="shared" si="3"/>
        <v>42496.968935185185</v>
      </c>
      <c r="S57" s="10">
        <f t="shared" si="4"/>
        <v>42517.968935185185</v>
      </c>
      <c r="T57" s="12" t="str">
        <f t="shared" si="5"/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</v>
      </c>
      <c r="P58">
        <f t="shared" si="1"/>
        <v>49.32</v>
      </c>
      <c r="Q58" t="str">
        <f t="shared" si="2"/>
        <v>film &amp; video</v>
      </c>
      <c r="R58" s="10">
        <f t="shared" si="3"/>
        <v>42149.548888888887</v>
      </c>
      <c r="S58" s="10">
        <f t="shared" si="4"/>
        <v>42163.666666666672</v>
      </c>
      <c r="T58" s="12" t="str">
        <f t="shared" si="5"/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</v>
      </c>
      <c r="Q59" t="str">
        <f t="shared" si="2"/>
        <v>film &amp; video</v>
      </c>
      <c r="R59" s="10">
        <f t="shared" si="3"/>
        <v>42089.83289351852</v>
      </c>
      <c r="S59" s="10">
        <f t="shared" si="4"/>
        <v>42119.83289351852</v>
      </c>
      <c r="T59" s="12" t="str">
        <f t="shared" si="5"/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</v>
      </c>
      <c r="Q60" t="str">
        <f t="shared" si="2"/>
        <v>film &amp; video</v>
      </c>
      <c r="R60" s="10">
        <f t="shared" si="3"/>
        <v>41932.745046296295</v>
      </c>
      <c r="S60" s="10">
        <f t="shared" si="4"/>
        <v>41962.786712962959</v>
      </c>
      <c r="T60" s="12" t="str">
        <f t="shared" si="5"/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1.0013000000000001</v>
      </c>
      <c r="P61">
        <f t="shared" si="1"/>
        <v>606.82000000000005</v>
      </c>
      <c r="Q61" t="str">
        <f t="shared" si="2"/>
        <v>film &amp; video</v>
      </c>
      <c r="R61" s="10">
        <f t="shared" si="3"/>
        <v>42230.23583333334</v>
      </c>
      <c r="S61" s="10">
        <f t="shared" si="4"/>
        <v>42261.875</v>
      </c>
      <c r="T61" s="12" t="str">
        <f t="shared" si="5"/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1.0329999999999999</v>
      </c>
      <c r="P62">
        <f t="shared" si="1"/>
        <v>43.04</v>
      </c>
      <c r="Q62" t="str">
        <f t="shared" si="2"/>
        <v>film &amp; video</v>
      </c>
      <c r="R62" s="10">
        <f t="shared" si="3"/>
        <v>41701.901817129627</v>
      </c>
      <c r="S62" s="10">
        <f t="shared" si="4"/>
        <v>41721</v>
      </c>
      <c r="T62" s="12" t="str">
        <f t="shared" si="5"/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</v>
      </c>
      <c r="Q63" t="str">
        <f t="shared" si="2"/>
        <v>film &amp; video</v>
      </c>
      <c r="R63" s="10">
        <f t="shared" si="3"/>
        <v>41409.814317129632</v>
      </c>
      <c r="S63" s="10">
        <f t="shared" si="4"/>
        <v>41431.814317129632</v>
      </c>
      <c r="T63" s="12" t="str">
        <f t="shared" si="5"/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1.5472999999999999</v>
      </c>
      <c r="P64">
        <f t="shared" si="1"/>
        <v>96.71</v>
      </c>
      <c r="Q64" t="str">
        <f t="shared" si="2"/>
        <v>film &amp; video</v>
      </c>
      <c r="R64" s="10">
        <f t="shared" si="3"/>
        <v>41311.799513888887</v>
      </c>
      <c r="S64" s="10">
        <f t="shared" si="4"/>
        <v>41336.799513888887</v>
      </c>
      <c r="T64" s="12" t="str">
        <f t="shared" si="5"/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1.1352</v>
      </c>
      <c r="P65">
        <f t="shared" si="1"/>
        <v>35.47</v>
      </c>
      <c r="Q65" t="str">
        <f t="shared" si="2"/>
        <v>film &amp; video</v>
      </c>
      <c r="R65" s="10">
        <f t="shared" si="3"/>
        <v>41612.912187499998</v>
      </c>
      <c r="S65" s="10">
        <f t="shared" si="4"/>
        <v>41636.207638888889</v>
      </c>
      <c r="T65" s="12" t="str">
        <f t="shared" si="5"/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1.7333000000000001</v>
      </c>
      <c r="P66">
        <f t="shared" si="1"/>
        <v>86.67</v>
      </c>
      <c r="Q66" t="str">
        <f t="shared" si="2"/>
        <v>film &amp; video</v>
      </c>
      <c r="R66" s="10">
        <f t="shared" si="3"/>
        <v>41433.01829861111</v>
      </c>
      <c r="S66" s="10">
        <f t="shared" si="4"/>
        <v>41463.01829861111</v>
      </c>
      <c r="T66" s="12" t="str">
        <f t="shared" si="5"/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6">ROUND(IMDIV(E67,D67),4)</f>
        <v>1.0752999999999999</v>
      </c>
      <c r="P67">
        <f t="shared" ref="P67:P130" si="7">IF(L67&gt;0,ROUND(IMDIV(E67,L67),2),0)</f>
        <v>132.05000000000001</v>
      </c>
      <c r="Q67" t="str">
        <f t="shared" ref="Q67:Q130" si="8">LEFT(N67,FIND("/",N67)-1)</f>
        <v>film &amp; video</v>
      </c>
      <c r="R67" s="10">
        <f t="shared" ref="R67:R130" si="9">(((J67/60)/60)/24)+DATE(1970,1,1)</f>
        <v>41835.821226851855</v>
      </c>
      <c r="S67" s="10">
        <f t="shared" ref="S67:S130" si="10">(((I67/60)/60)/24)+DATE(1970,1,1)</f>
        <v>41862.249305555553</v>
      </c>
      <c r="T67" s="12" t="str">
        <f t="shared" ref="T67:T130" si="11">RIGHT(N67, LEN(N67)-FIND("/",N67))</f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6"/>
        <v>1.1859999999999999</v>
      </c>
      <c r="P68">
        <f t="shared" si="7"/>
        <v>91.23</v>
      </c>
      <c r="Q68" t="str">
        <f t="shared" si="8"/>
        <v>film &amp; video</v>
      </c>
      <c r="R68" s="10">
        <f t="shared" si="9"/>
        <v>42539.849768518514</v>
      </c>
      <c r="S68" s="10">
        <f t="shared" si="10"/>
        <v>42569.849768518514</v>
      </c>
      <c r="T68" s="12" t="str">
        <f t="shared" si="11"/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6"/>
        <v>1.1625000000000001</v>
      </c>
      <c r="P69">
        <f t="shared" si="7"/>
        <v>116.25</v>
      </c>
      <c r="Q69" t="str">
        <f t="shared" si="8"/>
        <v>film &amp; video</v>
      </c>
      <c r="R69" s="10">
        <f t="shared" si="9"/>
        <v>41075.583379629628</v>
      </c>
      <c r="S69" s="10">
        <f t="shared" si="10"/>
        <v>41105.583379629628</v>
      </c>
      <c r="T69" s="12" t="str">
        <f t="shared" si="11"/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6"/>
        <v>1.2717000000000001</v>
      </c>
      <c r="P70">
        <f t="shared" si="7"/>
        <v>21.19</v>
      </c>
      <c r="Q70" t="str">
        <f t="shared" si="8"/>
        <v>film &amp; video</v>
      </c>
      <c r="R70" s="10">
        <f t="shared" si="9"/>
        <v>41663.569340277776</v>
      </c>
      <c r="S70" s="10">
        <f t="shared" si="10"/>
        <v>41693.569340277776</v>
      </c>
      <c r="T70" s="12" t="str">
        <f t="shared" si="11"/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6"/>
        <v>1.1093999999999999</v>
      </c>
      <c r="P71">
        <f t="shared" si="7"/>
        <v>62.33</v>
      </c>
      <c r="Q71" t="str">
        <f t="shared" si="8"/>
        <v>film &amp; video</v>
      </c>
      <c r="R71" s="10">
        <f t="shared" si="9"/>
        <v>40786.187789351854</v>
      </c>
      <c r="S71" s="10">
        <f t="shared" si="10"/>
        <v>40818.290972222225</v>
      </c>
      <c r="T71" s="12" t="str">
        <f t="shared" si="11"/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6"/>
        <v>1.272</v>
      </c>
      <c r="P72">
        <f t="shared" si="7"/>
        <v>37.409999999999997</v>
      </c>
      <c r="Q72" t="str">
        <f t="shared" si="8"/>
        <v>film &amp; video</v>
      </c>
      <c r="R72" s="10">
        <f t="shared" si="9"/>
        <v>40730.896354166667</v>
      </c>
      <c r="S72" s="10">
        <f t="shared" si="10"/>
        <v>40790.896354166667</v>
      </c>
      <c r="T72" s="12" t="str">
        <f t="shared" si="11"/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6"/>
        <v>1.2394000000000001</v>
      </c>
      <c r="P73">
        <f t="shared" si="7"/>
        <v>69.72</v>
      </c>
      <c r="Q73" t="str">
        <f t="shared" si="8"/>
        <v>film &amp; video</v>
      </c>
      <c r="R73" s="10">
        <f t="shared" si="9"/>
        <v>40997.271493055552</v>
      </c>
      <c r="S73" s="10">
        <f t="shared" si="10"/>
        <v>41057.271493055552</v>
      </c>
      <c r="T73" s="12" t="str">
        <f t="shared" si="11"/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6"/>
        <v>1.0841000000000001</v>
      </c>
      <c r="P74">
        <f t="shared" si="7"/>
        <v>58.17</v>
      </c>
      <c r="Q74" t="str">
        <f t="shared" si="8"/>
        <v>film &amp; video</v>
      </c>
      <c r="R74" s="10">
        <f t="shared" si="9"/>
        <v>41208.010196759256</v>
      </c>
      <c r="S74" s="10">
        <f t="shared" si="10"/>
        <v>41228</v>
      </c>
      <c r="T74" s="12" t="str">
        <f t="shared" si="11"/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6"/>
        <v>1</v>
      </c>
      <c r="P75">
        <f t="shared" si="7"/>
        <v>50</v>
      </c>
      <c r="Q75" t="str">
        <f t="shared" si="8"/>
        <v>film &amp; video</v>
      </c>
      <c r="R75" s="10">
        <f t="shared" si="9"/>
        <v>40587.75675925926</v>
      </c>
      <c r="S75" s="10">
        <f t="shared" si="10"/>
        <v>40666.165972222225</v>
      </c>
      <c r="T75" s="12" t="str">
        <f t="shared" si="11"/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6"/>
        <v>1.1293</v>
      </c>
      <c r="P76">
        <f t="shared" si="7"/>
        <v>19.47</v>
      </c>
      <c r="Q76" t="str">
        <f t="shared" si="8"/>
        <v>film &amp; video</v>
      </c>
      <c r="R76" s="10">
        <f t="shared" si="9"/>
        <v>42360.487210648149</v>
      </c>
      <c r="S76" s="10">
        <f t="shared" si="10"/>
        <v>42390.487210648149</v>
      </c>
      <c r="T76" s="12" t="str">
        <f t="shared" si="11"/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6"/>
        <v>1.1543000000000001</v>
      </c>
      <c r="P77">
        <f t="shared" si="7"/>
        <v>85.96</v>
      </c>
      <c r="Q77" t="str">
        <f t="shared" si="8"/>
        <v>film &amp; video</v>
      </c>
      <c r="R77" s="10">
        <f t="shared" si="9"/>
        <v>41357.209166666667</v>
      </c>
      <c r="S77" s="10">
        <f t="shared" si="10"/>
        <v>41387.209166666667</v>
      </c>
      <c r="T77" s="12" t="str">
        <f t="shared" si="11"/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6"/>
        <v>1.5333000000000001</v>
      </c>
      <c r="P78">
        <f t="shared" si="7"/>
        <v>30.67</v>
      </c>
      <c r="Q78" t="str">
        <f t="shared" si="8"/>
        <v>film &amp; video</v>
      </c>
      <c r="R78" s="10">
        <f t="shared" si="9"/>
        <v>40844.691643518519</v>
      </c>
      <c r="S78" s="10">
        <f t="shared" si="10"/>
        <v>40904.733310185184</v>
      </c>
      <c r="T78" s="12" t="str">
        <f t="shared" si="11"/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6"/>
        <v>3.9249999999999998</v>
      </c>
      <c r="P79">
        <f t="shared" si="7"/>
        <v>60.38</v>
      </c>
      <c r="Q79" t="str">
        <f t="shared" si="8"/>
        <v>film &amp; video</v>
      </c>
      <c r="R79" s="10">
        <f t="shared" si="9"/>
        <v>40997.144872685189</v>
      </c>
      <c r="S79" s="10">
        <f t="shared" si="10"/>
        <v>41050.124305555553</v>
      </c>
      <c r="T79" s="12" t="str">
        <f t="shared" si="11"/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6"/>
        <v>27.02</v>
      </c>
      <c r="P80">
        <f t="shared" si="7"/>
        <v>38.6</v>
      </c>
      <c r="Q80" t="str">
        <f t="shared" si="8"/>
        <v>film &amp; video</v>
      </c>
      <c r="R80" s="10">
        <f t="shared" si="9"/>
        <v>42604.730567129634</v>
      </c>
      <c r="S80" s="10">
        <f t="shared" si="10"/>
        <v>42614.730567129634</v>
      </c>
      <c r="T80" s="12" t="str">
        <f t="shared" si="11"/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6"/>
        <v>1.27</v>
      </c>
      <c r="P81">
        <f t="shared" si="7"/>
        <v>40.270000000000003</v>
      </c>
      <c r="Q81" t="str">
        <f t="shared" si="8"/>
        <v>film &amp; video</v>
      </c>
      <c r="R81" s="10">
        <f t="shared" si="9"/>
        <v>41724.776539351849</v>
      </c>
      <c r="S81" s="10">
        <f t="shared" si="10"/>
        <v>41754.776539351849</v>
      </c>
      <c r="T81" s="12" t="str">
        <f t="shared" si="11"/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6"/>
        <v>1.0725</v>
      </c>
      <c r="P82">
        <f t="shared" si="7"/>
        <v>273.83</v>
      </c>
      <c r="Q82" t="str">
        <f t="shared" si="8"/>
        <v>film &amp; video</v>
      </c>
      <c r="R82" s="10">
        <f t="shared" si="9"/>
        <v>41583.083981481483</v>
      </c>
      <c r="S82" s="10">
        <f t="shared" si="10"/>
        <v>41618.083981481483</v>
      </c>
      <c r="T82" s="12" t="str">
        <f t="shared" si="11"/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6"/>
        <v>1.98</v>
      </c>
      <c r="P83">
        <f t="shared" si="7"/>
        <v>53.04</v>
      </c>
      <c r="Q83" t="str">
        <f t="shared" si="8"/>
        <v>film &amp; video</v>
      </c>
      <c r="R83" s="10">
        <f t="shared" si="9"/>
        <v>41100.158877314818</v>
      </c>
      <c r="S83" s="10">
        <f t="shared" si="10"/>
        <v>41104.126388888886</v>
      </c>
      <c r="T83" s="12" t="str">
        <f t="shared" si="11"/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6"/>
        <v>1.0001</v>
      </c>
      <c r="P84">
        <f t="shared" si="7"/>
        <v>40.01</v>
      </c>
      <c r="Q84" t="str">
        <f t="shared" si="8"/>
        <v>film &amp; video</v>
      </c>
      <c r="R84" s="10">
        <f t="shared" si="9"/>
        <v>40795.820150462961</v>
      </c>
      <c r="S84" s="10">
        <f t="shared" si="10"/>
        <v>40825.820150462961</v>
      </c>
      <c r="T84" s="12" t="str">
        <f t="shared" si="11"/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6"/>
        <v>1.0249999999999999</v>
      </c>
      <c r="P85">
        <f t="shared" si="7"/>
        <v>15.77</v>
      </c>
      <c r="Q85" t="str">
        <f t="shared" si="8"/>
        <v>film &amp; video</v>
      </c>
      <c r="R85" s="10">
        <f t="shared" si="9"/>
        <v>42042.615613425922</v>
      </c>
      <c r="S85" s="10">
        <f t="shared" si="10"/>
        <v>42057.479166666672</v>
      </c>
      <c r="T85" s="12" t="str">
        <f t="shared" si="11"/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6"/>
        <v>1</v>
      </c>
      <c r="P86">
        <f t="shared" si="7"/>
        <v>71.430000000000007</v>
      </c>
      <c r="Q86" t="str">
        <f t="shared" si="8"/>
        <v>film &amp; video</v>
      </c>
      <c r="R86" s="10">
        <f t="shared" si="9"/>
        <v>40648.757939814815</v>
      </c>
      <c r="S86" s="10">
        <f t="shared" si="10"/>
        <v>40678.757939814815</v>
      </c>
      <c r="T86" s="12" t="str">
        <f t="shared" si="11"/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6"/>
        <v>1.2549999999999999</v>
      </c>
      <c r="P87">
        <f t="shared" si="7"/>
        <v>71.709999999999994</v>
      </c>
      <c r="Q87" t="str">
        <f t="shared" si="8"/>
        <v>film &amp; video</v>
      </c>
      <c r="R87" s="10">
        <f t="shared" si="9"/>
        <v>40779.125428240739</v>
      </c>
      <c r="S87" s="10">
        <f t="shared" si="10"/>
        <v>40809.125428240739</v>
      </c>
      <c r="T87" s="12" t="str">
        <f t="shared" si="11"/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6"/>
        <v>1.0647</v>
      </c>
      <c r="P88">
        <f t="shared" si="7"/>
        <v>375.76</v>
      </c>
      <c r="Q88" t="str">
        <f t="shared" si="8"/>
        <v>film &amp; video</v>
      </c>
      <c r="R88" s="10">
        <f t="shared" si="9"/>
        <v>42291.556076388893</v>
      </c>
      <c r="S88" s="10">
        <f t="shared" si="10"/>
        <v>42365.59774305555</v>
      </c>
      <c r="T88" s="12" t="str">
        <f t="shared" si="11"/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6"/>
        <v>1.046</v>
      </c>
      <c r="P89">
        <f t="shared" si="7"/>
        <v>104.6</v>
      </c>
      <c r="Q89" t="str">
        <f t="shared" si="8"/>
        <v>film &amp; video</v>
      </c>
      <c r="R89" s="10">
        <f t="shared" si="9"/>
        <v>40322.53938657407</v>
      </c>
      <c r="S89" s="10">
        <f t="shared" si="10"/>
        <v>40332.070138888892</v>
      </c>
      <c r="T89" s="12" t="str">
        <f t="shared" si="11"/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6"/>
        <v>1.0286</v>
      </c>
      <c r="P90">
        <f t="shared" si="7"/>
        <v>60</v>
      </c>
      <c r="Q90" t="str">
        <f t="shared" si="8"/>
        <v>film &amp; video</v>
      </c>
      <c r="R90" s="10">
        <f t="shared" si="9"/>
        <v>41786.65892361111</v>
      </c>
      <c r="S90" s="10">
        <f t="shared" si="10"/>
        <v>41812.65892361111</v>
      </c>
      <c r="T90" s="12" t="str">
        <f t="shared" si="11"/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6"/>
        <v>1.1507000000000001</v>
      </c>
      <c r="P91">
        <f t="shared" si="7"/>
        <v>123.29</v>
      </c>
      <c r="Q91" t="str">
        <f t="shared" si="8"/>
        <v>film &amp; video</v>
      </c>
      <c r="R91" s="10">
        <f t="shared" si="9"/>
        <v>41402.752222222225</v>
      </c>
      <c r="S91" s="10">
        <f t="shared" si="10"/>
        <v>41427.752222222225</v>
      </c>
      <c r="T91" s="12" t="str">
        <f t="shared" si="11"/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6"/>
        <v>1.004</v>
      </c>
      <c r="P92">
        <f t="shared" si="7"/>
        <v>31.38</v>
      </c>
      <c r="Q92" t="str">
        <f t="shared" si="8"/>
        <v>film &amp; video</v>
      </c>
      <c r="R92" s="10">
        <f t="shared" si="9"/>
        <v>40706.297442129631</v>
      </c>
      <c r="S92" s="10">
        <f t="shared" si="10"/>
        <v>40736.297442129631</v>
      </c>
      <c r="T92" s="12" t="str">
        <f t="shared" si="11"/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6"/>
        <v>1.2</v>
      </c>
      <c r="P93">
        <f t="shared" si="7"/>
        <v>78.260000000000005</v>
      </c>
      <c r="Q93" t="str">
        <f t="shared" si="8"/>
        <v>film &amp; video</v>
      </c>
      <c r="R93" s="10">
        <f t="shared" si="9"/>
        <v>40619.402361111112</v>
      </c>
      <c r="S93" s="10">
        <f t="shared" si="10"/>
        <v>40680.402361111112</v>
      </c>
      <c r="T93" s="12" t="str">
        <f t="shared" si="11"/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6"/>
        <v>1.052</v>
      </c>
      <c r="P94">
        <f t="shared" si="7"/>
        <v>122.33</v>
      </c>
      <c r="Q94" t="str">
        <f t="shared" si="8"/>
        <v>film &amp; video</v>
      </c>
      <c r="R94" s="10">
        <f t="shared" si="9"/>
        <v>42721.198877314819</v>
      </c>
      <c r="S94" s="10">
        <f t="shared" si="10"/>
        <v>42767.333333333328</v>
      </c>
      <c r="T94" s="12" t="str">
        <f t="shared" si="11"/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6"/>
        <v>1.1060000000000001</v>
      </c>
      <c r="P95">
        <f t="shared" si="7"/>
        <v>73.73</v>
      </c>
      <c r="Q95" t="str">
        <f t="shared" si="8"/>
        <v>film &amp; video</v>
      </c>
      <c r="R95" s="10">
        <f t="shared" si="9"/>
        <v>41065.858067129629</v>
      </c>
      <c r="S95" s="10">
        <f t="shared" si="10"/>
        <v>41093.875</v>
      </c>
      <c r="T95" s="12" t="str">
        <f t="shared" si="11"/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6"/>
        <v>1.04</v>
      </c>
      <c r="P96">
        <f t="shared" si="7"/>
        <v>21.67</v>
      </c>
      <c r="Q96" t="str">
        <f t="shared" si="8"/>
        <v>film &amp; video</v>
      </c>
      <c r="R96" s="10">
        <f t="shared" si="9"/>
        <v>41716.717847222222</v>
      </c>
      <c r="S96" s="10">
        <f t="shared" si="10"/>
        <v>41736.717847222222</v>
      </c>
      <c r="T96" s="12" t="str">
        <f t="shared" si="11"/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6"/>
        <v>1.3143</v>
      </c>
      <c r="P97">
        <f t="shared" si="7"/>
        <v>21.9</v>
      </c>
      <c r="Q97" t="str">
        <f t="shared" si="8"/>
        <v>film &amp; video</v>
      </c>
      <c r="R97" s="10">
        <f t="shared" si="9"/>
        <v>40935.005104166667</v>
      </c>
      <c r="S97" s="10">
        <f t="shared" si="10"/>
        <v>40965.005104166667</v>
      </c>
      <c r="T97" s="12" t="str">
        <f t="shared" si="11"/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6"/>
        <v>1.1467000000000001</v>
      </c>
      <c r="P98">
        <f t="shared" si="7"/>
        <v>50.59</v>
      </c>
      <c r="Q98" t="str">
        <f t="shared" si="8"/>
        <v>film &amp; video</v>
      </c>
      <c r="R98" s="10">
        <f t="shared" si="9"/>
        <v>40324.662511574075</v>
      </c>
      <c r="S98" s="10">
        <f t="shared" si="10"/>
        <v>40391.125</v>
      </c>
      <c r="T98" s="12" t="str">
        <f t="shared" si="11"/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6"/>
        <v>1.0625</v>
      </c>
      <c r="P99">
        <f t="shared" si="7"/>
        <v>53.13</v>
      </c>
      <c r="Q99" t="str">
        <f t="shared" si="8"/>
        <v>film &amp; video</v>
      </c>
      <c r="R99" s="10">
        <f t="shared" si="9"/>
        <v>40706.135208333333</v>
      </c>
      <c r="S99" s="10">
        <f t="shared" si="10"/>
        <v>40736.135208333333</v>
      </c>
      <c r="T99" s="12" t="str">
        <f t="shared" si="11"/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6"/>
        <v>1.0625</v>
      </c>
      <c r="P100">
        <f t="shared" si="7"/>
        <v>56.67</v>
      </c>
      <c r="Q100" t="str">
        <f t="shared" si="8"/>
        <v>film &amp; video</v>
      </c>
      <c r="R100" s="10">
        <f t="shared" si="9"/>
        <v>41214.79483796296</v>
      </c>
      <c r="S100" s="10">
        <f t="shared" si="10"/>
        <v>41250.979166666664</v>
      </c>
      <c r="T100" s="12" t="str">
        <f t="shared" si="11"/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6"/>
        <v>1.0602</v>
      </c>
      <c r="P101">
        <f t="shared" si="7"/>
        <v>40.78</v>
      </c>
      <c r="Q101" t="str">
        <f t="shared" si="8"/>
        <v>film &amp; video</v>
      </c>
      <c r="R101" s="10">
        <f t="shared" si="9"/>
        <v>41631.902766203704</v>
      </c>
      <c r="S101" s="10">
        <f t="shared" si="10"/>
        <v>41661.902766203704</v>
      </c>
      <c r="T101" s="12" t="str">
        <f t="shared" si="11"/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6"/>
        <v>1</v>
      </c>
      <c r="P102">
        <f t="shared" si="7"/>
        <v>192.31</v>
      </c>
      <c r="Q102" t="str">
        <f t="shared" si="8"/>
        <v>film &amp; video</v>
      </c>
      <c r="R102" s="10">
        <f t="shared" si="9"/>
        <v>41197.753310185188</v>
      </c>
      <c r="S102" s="10">
        <f t="shared" si="10"/>
        <v>41217.794976851852</v>
      </c>
      <c r="T102" s="12" t="str">
        <f t="shared" si="11"/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6"/>
        <v>1</v>
      </c>
      <c r="P103">
        <f t="shared" si="7"/>
        <v>100</v>
      </c>
      <c r="Q103" t="str">
        <f t="shared" si="8"/>
        <v>film &amp; video</v>
      </c>
      <c r="R103" s="10">
        <f t="shared" si="9"/>
        <v>41274.776736111111</v>
      </c>
      <c r="S103" s="10">
        <f t="shared" si="10"/>
        <v>41298.776736111111</v>
      </c>
      <c r="T103" s="12" t="str">
        <f t="shared" si="11"/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6"/>
        <v>1.2775000000000001</v>
      </c>
      <c r="P104">
        <f t="shared" si="7"/>
        <v>117.92</v>
      </c>
      <c r="Q104" t="str">
        <f t="shared" si="8"/>
        <v>film &amp; video</v>
      </c>
      <c r="R104" s="10">
        <f t="shared" si="9"/>
        <v>40505.131168981483</v>
      </c>
      <c r="S104" s="10">
        <f t="shared" si="10"/>
        <v>40535.131168981483</v>
      </c>
      <c r="T104" s="12" t="str">
        <f t="shared" si="11"/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6"/>
        <v>1.0515000000000001</v>
      </c>
      <c r="P105">
        <f t="shared" si="7"/>
        <v>27.9</v>
      </c>
      <c r="Q105" t="str">
        <f t="shared" si="8"/>
        <v>film &amp; video</v>
      </c>
      <c r="R105" s="10">
        <f t="shared" si="9"/>
        <v>41682.805902777778</v>
      </c>
      <c r="S105" s="10">
        <f t="shared" si="10"/>
        <v>41705.805902777778</v>
      </c>
      <c r="T105" s="12" t="str">
        <f t="shared" si="11"/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6"/>
        <v>1.2</v>
      </c>
      <c r="P106">
        <f t="shared" si="7"/>
        <v>60</v>
      </c>
      <c r="Q106" t="str">
        <f t="shared" si="8"/>
        <v>film &amp; video</v>
      </c>
      <c r="R106" s="10">
        <f t="shared" si="9"/>
        <v>40612.695208333331</v>
      </c>
      <c r="S106" s="10">
        <f t="shared" si="10"/>
        <v>40636.041666666664</v>
      </c>
      <c r="T106" s="12" t="str">
        <f t="shared" si="11"/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6"/>
        <v>1.0741000000000001</v>
      </c>
      <c r="P107">
        <f t="shared" si="7"/>
        <v>39.380000000000003</v>
      </c>
      <c r="Q107" t="str">
        <f t="shared" si="8"/>
        <v>film &amp; video</v>
      </c>
      <c r="R107" s="10">
        <f t="shared" si="9"/>
        <v>42485.724768518514</v>
      </c>
      <c r="S107" s="10">
        <f t="shared" si="10"/>
        <v>42504</v>
      </c>
      <c r="T107" s="12" t="str">
        <f t="shared" si="11"/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6"/>
        <v>1.0049999999999999</v>
      </c>
      <c r="P108">
        <f t="shared" si="7"/>
        <v>186.11</v>
      </c>
      <c r="Q108" t="str">
        <f t="shared" si="8"/>
        <v>film &amp; video</v>
      </c>
      <c r="R108" s="10">
        <f t="shared" si="9"/>
        <v>40987.776631944449</v>
      </c>
      <c r="S108" s="10">
        <f t="shared" si="10"/>
        <v>41001.776631944449</v>
      </c>
      <c r="T108" s="12" t="str">
        <f t="shared" si="11"/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6"/>
        <v>1.0246999999999999</v>
      </c>
      <c r="P109">
        <f t="shared" si="7"/>
        <v>111.38</v>
      </c>
      <c r="Q109" t="str">
        <f t="shared" si="8"/>
        <v>film &amp; video</v>
      </c>
      <c r="R109" s="10">
        <f t="shared" si="9"/>
        <v>40635.982488425929</v>
      </c>
      <c r="S109" s="10">
        <f t="shared" si="10"/>
        <v>40657.982488425929</v>
      </c>
      <c r="T109" s="12" t="str">
        <f t="shared" si="11"/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6"/>
        <v>2.4666999999999999</v>
      </c>
      <c r="P110">
        <f t="shared" si="7"/>
        <v>78.72</v>
      </c>
      <c r="Q110" t="str">
        <f t="shared" si="8"/>
        <v>film &amp; video</v>
      </c>
      <c r="R110" s="10">
        <f t="shared" si="9"/>
        <v>41365.613078703704</v>
      </c>
      <c r="S110" s="10">
        <f t="shared" si="10"/>
        <v>41425.613078703704</v>
      </c>
      <c r="T110" s="12" t="str">
        <f t="shared" si="11"/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6"/>
        <v>2.1949999999999998</v>
      </c>
      <c r="P111">
        <f t="shared" si="7"/>
        <v>46.7</v>
      </c>
      <c r="Q111" t="str">
        <f t="shared" si="8"/>
        <v>film &amp; video</v>
      </c>
      <c r="R111" s="10">
        <f t="shared" si="9"/>
        <v>40570.025810185187</v>
      </c>
      <c r="S111" s="10">
        <f t="shared" si="10"/>
        <v>40600.025810185187</v>
      </c>
      <c r="T111" s="12" t="str">
        <f t="shared" si="11"/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6"/>
        <v>1.3077000000000001</v>
      </c>
      <c r="P112">
        <f t="shared" si="7"/>
        <v>65.38</v>
      </c>
      <c r="Q112" t="str">
        <f t="shared" si="8"/>
        <v>film &amp; video</v>
      </c>
      <c r="R112" s="10">
        <f t="shared" si="9"/>
        <v>41557.949687500004</v>
      </c>
      <c r="S112" s="10">
        <f t="shared" si="10"/>
        <v>41592.249305555553</v>
      </c>
      <c r="T112" s="12" t="str">
        <f t="shared" si="11"/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6"/>
        <v>1.5457000000000001</v>
      </c>
      <c r="P113">
        <f t="shared" si="7"/>
        <v>102.08</v>
      </c>
      <c r="Q113" t="str">
        <f t="shared" si="8"/>
        <v>film &amp; video</v>
      </c>
      <c r="R113" s="10">
        <f t="shared" si="9"/>
        <v>42125.333182870367</v>
      </c>
      <c r="S113" s="10">
        <f t="shared" si="10"/>
        <v>42155.333182870367</v>
      </c>
      <c r="T113" s="12" t="str">
        <f t="shared" si="11"/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6"/>
        <v>1.04</v>
      </c>
      <c r="P114">
        <f t="shared" si="7"/>
        <v>64.2</v>
      </c>
      <c r="Q114" t="str">
        <f t="shared" si="8"/>
        <v>film &amp; video</v>
      </c>
      <c r="R114" s="10">
        <f t="shared" si="9"/>
        <v>41718.043032407404</v>
      </c>
      <c r="S114" s="10">
        <f t="shared" si="10"/>
        <v>41742.083333333336</v>
      </c>
      <c r="T114" s="12" t="str">
        <f t="shared" si="11"/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6"/>
        <v>1.41</v>
      </c>
      <c r="P115">
        <f t="shared" si="7"/>
        <v>90.38</v>
      </c>
      <c r="Q115" t="str">
        <f t="shared" si="8"/>
        <v>film &amp; video</v>
      </c>
      <c r="R115" s="10">
        <f t="shared" si="9"/>
        <v>40753.758425925924</v>
      </c>
      <c r="S115" s="10">
        <f t="shared" si="10"/>
        <v>40761.625</v>
      </c>
      <c r="T115" s="12" t="str">
        <f t="shared" si="11"/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6"/>
        <v>1.0333000000000001</v>
      </c>
      <c r="P116">
        <f t="shared" si="7"/>
        <v>88.57</v>
      </c>
      <c r="Q116" t="str">
        <f t="shared" si="8"/>
        <v>film &amp; video</v>
      </c>
      <c r="R116" s="10">
        <f t="shared" si="9"/>
        <v>40861.27416666667</v>
      </c>
      <c r="S116" s="10">
        <f t="shared" si="10"/>
        <v>40921.27416666667</v>
      </c>
      <c r="T116" s="12" t="str">
        <f t="shared" si="11"/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6"/>
        <v>1.4044000000000001</v>
      </c>
      <c r="P117">
        <f t="shared" si="7"/>
        <v>28.73</v>
      </c>
      <c r="Q117" t="str">
        <f t="shared" si="8"/>
        <v>film &amp; video</v>
      </c>
      <c r="R117" s="10">
        <f t="shared" si="9"/>
        <v>40918.738935185182</v>
      </c>
      <c r="S117" s="10">
        <f t="shared" si="10"/>
        <v>40943.738935185182</v>
      </c>
      <c r="T117" s="12" t="str">
        <f t="shared" si="11"/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6"/>
        <v>1.1366000000000001</v>
      </c>
      <c r="P118">
        <f t="shared" si="7"/>
        <v>69.790000000000006</v>
      </c>
      <c r="Q118" t="str">
        <f t="shared" si="8"/>
        <v>film &amp; video</v>
      </c>
      <c r="R118" s="10">
        <f t="shared" si="9"/>
        <v>40595.497164351851</v>
      </c>
      <c r="S118" s="10">
        <f t="shared" si="10"/>
        <v>40641.455497685187</v>
      </c>
      <c r="T118" s="12" t="str">
        <f t="shared" si="11"/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6"/>
        <v>1.0048999999999999</v>
      </c>
      <c r="P119">
        <f t="shared" si="7"/>
        <v>167.49</v>
      </c>
      <c r="Q119" t="str">
        <f t="shared" si="8"/>
        <v>film &amp; video</v>
      </c>
      <c r="R119" s="10">
        <f t="shared" si="9"/>
        <v>40248.834999999999</v>
      </c>
      <c r="S119" s="10">
        <f t="shared" si="10"/>
        <v>40338.791666666664</v>
      </c>
      <c r="T119" s="12" t="str">
        <f t="shared" si="11"/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6"/>
        <v>1.1303000000000001</v>
      </c>
      <c r="P120">
        <f t="shared" si="7"/>
        <v>144.91</v>
      </c>
      <c r="Q120" t="str">
        <f t="shared" si="8"/>
        <v>film &amp; video</v>
      </c>
      <c r="R120" s="10">
        <f t="shared" si="9"/>
        <v>40723.053657407407</v>
      </c>
      <c r="S120" s="10">
        <f t="shared" si="10"/>
        <v>40753.053657407407</v>
      </c>
      <c r="T120" s="12" t="str">
        <f t="shared" si="11"/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6"/>
        <v>1.0456000000000001</v>
      </c>
      <c r="P121">
        <f t="shared" si="7"/>
        <v>91.84</v>
      </c>
      <c r="Q121" t="str">
        <f t="shared" si="8"/>
        <v>film &amp; video</v>
      </c>
      <c r="R121" s="10">
        <f t="shared" si="9"/>
        <v>40739.069282407407</v>
      </c>
      <c r="S121" s="10">
        <f t="shared" si="10"/>
        <v>40768.958333333336</v>
      </c>
      <c r="T121" s="12" t="str">
        <f t="shared" si="11"/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6"/>
        <v>1E-4</v>
      </c>
      <c r="P122">
        <f t="shared" si="7"/>
        <v>10</v>
      </c>
      <c r="Q122" t="str">
        <f t="shared" si="8"/>
        <v>film &amp; video</v>
      </c>
      <c r="R122" s="10">
        <f t="shared" si="9"/>
        <v>42616.049849537041</v>
      </c>
      <c r="S122" s="10">
        <f t="shared" si="10"/>
        <v>42646.049849537041</v>
      </c>
      <c r="T122" s="12" t="str">
        <f t="shared" si="11"/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6"/>
        <v>2.9999999999999997E-4</v>
      </c>
      <c r="P123">
        <f t="shared" si="7"/>
        <v>1</v>
      </c>
      <c r="Q123" t="str">
        <f t="shared" si="8"/>
        <v>film &amp; video</v>
      </c>
      <c r="R123" s="10">
        <f t="shared" si="9"/>
        <v>42096.704976851848</v>
      </c>
      <c r="S123" s="10">
        <f t="shared" si="10"/>
        <v>42112.427777777775</v>
      </c>
      <c r="T123" s="12" t="str">
        <f t="shared" si="11"/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6"/>
        <v>0</v>
      </c>
      <c r="P124">
        <f t="shared" si="7"/>
        <v>0</v>
      </c>
      <c r="Q124" t="str">
        <f t="shared" si="8"/>
        <v>film &amp; video</v>
      </c>
      <c r="R124" s="10">
        <f t="shared" si="9"/>
        <v>42593.431793981479</v>
      </c>
      <c r="S124" s="10">
        <f t="shared" si="10"/>
        <v>42653.431793981479</v>
      </c>
      <c r="T124" s="12" t="str">
        <f t="shared" si="11"/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6"/>
        <v>2.7000000000000001E-3</v>
      </c>
      <c r="P125">
        <f t="shared" si="7"/>
        <v>25.17</v>
      </c>
      <c r="Q125" t="str">
        <f t="shared" si="8"/>
        <v>film &amp; video</v>
      </c>
      <c r="R125" s="10">
        <f t="shared" si="9"/>
        <v>41904.781990740739</v>
      </c>
      <c r="S125" s="10">
        <f t="shared" si="10"/>
        <v>41940.916666666664</v>
      </c>
      <c r="T125" s="12" t="str">
        <f t="shared" si="11"/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6"/>
        <v>0</v>
      </c>
      <c r="P126">
        <f t="shared" si="7"/>
        <v>0</v>
      </c>
      <c r="Q126" t="str">
        <f t="shared" si="8"/>
        <v>film &amp; video</v>
      </c>
      <c r="R126" s="10">
        <f t="shared" si="9"/>
        <v>42114.928726851853</v>
      </c>
      <c r="S126" s="10">
        <f t="shared" si="10"/>
        <v>42139.928726851853</v>
      </c>
      <c r="T126" s="12" t="str">
        <f t="shared" si="11"/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6"/>
        <v>0.14000000000000001</v>
      </c>
      <c r="P127">
        <f t="shared" si="7"/>
        <v>11.67</v>
      </c>
      <c r="Q127" t="str">
        <f t="shared" si="8"/>
        <v>film &amp; video</v>
      </c>
      <c r="R127" s="10">
        <f t="shared" si="9"/>
        <v>42709.993981481486</v>
      </c>
      <c r="S127" s="10">
        <f t="shared" si="10"/>
        <v>42769.993981481486</v>
      </c>
      <c r="T127" s="12" t="str">
        <f t="shared" si="11"/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6"/>
        <v>5.5500000000000001E-2</v>
      </c>
      <c r="P128">
        <f t="shared" si="7"/>
        <v>106.69</v>
      </c>
      <c r="Q128" t="str">
        <f t="shared" si="8"/>
        <v>film &amp; video</v>
      </c>
      <c r="R128" s="10">
        <f t="shared" si="9"/>
        <v>42135.589548611111</v>
      </c>
      <c r="S128" s="10">
        <f t="shared" si="10"/>
        <v>42166.083333333328</v>
      </c>
      <c r="T128" s="12" t="str">
        <f t="shared" si="11"/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6"/>
        <v>2.3800000000000002E-2</v>
      </c>
      <c r="P129">
        <f t="shared" si="7"/>
        <v>47.5</v>
      </c>
      <c r="Q129" t="str">
        <f t="shared" si="8"/>
        <v>film &amp; video</v>
      </c>
      <c r="R129" s="10">
        <f t="shared" si="9"/>
        <v>42067.62431712963</v>
      </c>
      <c r="S129" s="10">
        <f t="shared" si="10"/>
        <v>42097.582650462966</v>
      </c>
      <c r="T129" s="12" t="str">
        <f t="shared" si="11"/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6"/>
        <v>1.8700000000000001E-2</v>
      </c>
      <c r="P130">
        <f t="shared" si="7"/>
        <v>311.17</v>
      </c>
      <c r="Q130" t="str">
        <f t="shared" si="8"/>
        <v>film &amp; video</v>
      </c>
      <c r="R130" s="10">
        <f t="shared" si="9"/>
        <v>42628.22792824074</v>
      </c>
      <c r="S130" s="10">
        <f t="shared" si="10"/>
        <v>42663.22792824074</v>
      </c>
      <c r="T130" s="12" t="str">
        <f t="shared" si="11"/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12">ROUND(IMDIV(E131,D131),4)</f>
        <v>0</v>
      </c>
      <c r="P131">
        <f t="shared" ref="P131:P194" si="13">IF(L131&gt;0,ROUND(IMDIV(E131,L131),2),0)</f>
        <v>0</v>
      </c>
      <c r="Q131" t="str">
        <f t="shared" ref="Q131:Q194" si="14">LEFT(N131,FIND("/",N131)-1)</f>
        <v>film &amp; video</v>
      </c>
      <c r="R131" s="10">
        <f t="shared" ref="R131:R194" si="15">(((J131/60)/60)/24)+DATE(1970,1,1)</f>
        <v>41882.937303240738</v>
      </c>
      <c r="S131" s="10">
        <f t="shared" ref="S131:S194" si="16">(((I131/60)/60)/24)+DATE(1970,1,1)</f>
        <v>41942.937303240738</v>
      </c>
      <c r="T131" s="12" t="str">
        <f t="shared" ref="T131:T194" si="17">RIGHT(N131, LEN(N131)-FIND("/",N131))</f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12"/>
        <v>0</v>
      </c>
      <c r="P132">
        <f t="shared" si="13"/>
        <v>0</v>
      </c>
      <c r="Q132" t="str">
        <f t="shared" si="14"/>
        <v>film &amp; video</v>
      </c>
      <c r="R132" s="10">
        <f t="shared" si="15"/>
        <v>41778.915416666663</v>
      </c>
      <c r="S132" s="10">
        <f t="shared" si="16"/>
        <v>41806.844444444447</v>
      </c>
      <c r="T132" s="12" t="str">
        <f t="shared" si="17"/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12"/>
        <v>0</v>
      </c>
      <c r="P133">
        <f t="shared" si="13"/>
        <v>0</v>
      </c>
      <c r="Q133" t="str">
        <f t="shared" si="14"/>
        <v>film &amp; video</v>
      </c>
      <c r="R133" s="10">
        <f t="shared" si="15"/>
        <v>42541.837511574078</v>
      </c>
      <c r="S133" s="10">
        <f t="shared" si="16"/>
        <v>42557</v>
      </c>
      <c r="T133" s="12" t="str">
        <f t="shared" si="17"/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12"/>
        <v>9.5699999999999993E-2</v>
      </c>
      <c r="P134">
        <f t="shared" si="13"/>
        <v>94.51</v>
      </c>
      <c r="Q134" t="str">
        <f t="shared" si="14"/>
        <v>film &amp; video</v>
      </c>
      <c r="R134" s="10">
        <f t="shared" si="15"/>
        <v>41905.812581018516</v>
      </c>
      <c r="S134" s="10">
        <f t="shared" si="16"/>
        <v>41950.854247685187</v>
      </c>
      <c r="T134" s="12" t="str">
        <f t="shared" si="17"/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12"/>
        <v>0</v>
      </c>
      <c r="P135">
        <f t="shared" si="13"/>
        <v>0</v>
      </c>
      <c r="Q135" t="str">
        <f t="shared" si="14"/>
        <v>film &amp; video</v>
      </c>
      <c r="R135" s="10">
        <f t="shared" si="15"/>
        <v>42491.80768518518</v>
      </c>
      <c r="S135" s="10">
        <f t="shared" si="16"/>
        <v>42521.729861111111</v>
      </c>
      <c r="T135" s="12" t="str">
        <f t="shared" si="17"/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12"/>
        <v>0</v>
      </c>
      <c r="P136">
        <f t="shared" si="13"/>
        <v>0</v>
      </c>
      <c r="Q136" t="str">
        <f t="shared" si="14"/>
        <v>film &amp; video</v>
      </c>
      <c r="R136" s="10">
        <f t="shared" si="15"/>
        <v>42221.909930555557</v>
      </c>
      <c r="S136" s="10">
        <f t="shared" si="16"/>
        <v>42251.708333333328</v>
      </c>
      <c r="T136" s="12" t="str">
        <f t="shared" si="17"/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12"/>
        <v>0.1343</v>
      </c>
      <c r="P137">
        <f t="shared" si="13"/>
        <v>80.599999999999994</v>
      </c>
      <c r="Q137" t="str">
        <f t="shared" si="14"/>
        <v>film &amp; video</v>
      </c>
      <c r="R137" s="10">
        <f t="shared" si="15"/>
        <v>41788.381909722222</v>
      </c>
      <c r="S137" s="10">
        <f t="shared" si="16"/>
        <v>41821.791666666664</v>
      </c>
      <c r="T137" s="12" t="str">
        <f t="shared" si="17"/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12"/>
        <v>0</v>
      </c>
      <c r="P138">
        <f t="shared" si="13"/>
        <v>0</v>
      </c>
      <c r="Q138" t="str">
        <f t="shared" si="14"/>
        <v>film &amp; video</v>
      </c>
      <c r="R138" s="10">
        <f t="shared" si="15"/>
        <v>42096.410115740742</v>
      </c>
      <c r="S138" s="10">
        <f t="shared" si="16"/>
        <v>42140.427777777775</v>
      </c>
      <c r="T138" s="12" t="str">
        <f t="shared" si="17"/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12"/>
        <v>0</v>
      </c>
      <c r="P139">
        <f t="shared" si="13"/>
        <v>0</v>
      </c>
      <c r="Q139" t="str">
        <f t="shared" si="14"/>
        <v>film &amp; video</v>
      </c>
      <c r="R139" s="10">
        <f t="shared" si="15"/>
        <v>42239.573993055557</v>
      </c>
      <c r="S139" s="10">
        <f t="shared" si="16"/>
        <v>42289.573993055557</v>
      </c>
      <c r="T139" s="12" t="str">
        <f t="shared" si="17"/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12"/>
        <v>3.1399999999999997E-2</v>
      </c>
      <c r="P140">
        <f t="shared" si="13"/>
        <v>81.239999999999995</v>
      </c>
      <c r="Q140" t="str">
        <f t="shared" si="14"/>
        <v>film &amp; video</v>
      </c>
      <c r="R140" s="10">
        <f t="shared" si="15"/>
        <v>42186.257418981477</v>
      </c>
      <c r="S140" s="10">
        <f t="shared" si="16"/>
        <v>42217.207638888889</v>
      </c>
      <c r="T140" s="12" t="str">
        <f t="shared" si="17"/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12"/>
        <v>1</v>
      </c>
      <c r="P141">
        <f t="shared" si="13"/>
        <v>500</v>
      </c>
      <c r="Q141" t="str">
        <f t="shared" si="14"/>
        <v>film &amp; video</v>
      </c>
      <c r="R141" s="10">
        <f t="shared" si="15"/>
        <v>42187.920972222222</v>
      </c>
      <c r="S141" s="10">
        <f t="shared" si="16"/>
        <v>42197.920972222222</v>
      </c>
      <c r="T141" s="12" t="str">
        <f t="shared" si="17"/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12"/>
        <v>0</v>
      </c>
      <c r="P142">
        <f t="shared" si="13"/>
        <v>0</v>
      </c>
      <c r="Q142" t="str">
        <f t="shared" si="14"/>
        <v>film &amp; video</v>
      </c>
      <c r="R142" s="10">
        <f t="shared" si="15"/>
        <v>42053.198287037041</v>
      </c>
      <c r="S142" s="10">
        <f t="shared" si="16"/>
        <v>42083.15662037037</v>
      </c>
      <c r="T142" s="12" t="str">
        <f t="shared" si="17"/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12"/>
        <v>0.10780000000000001</v>
      </c>
      <c r="P143">
        <f t="shared" si="13"/>
        <v>46.18</v>
      </c>
      <c r="Q143" t="str">
        <f t="shared" si="14"/>
        <v>film &amp; video</v>
      </c>
      <c r="R143" s="10">
        <f t="shared" si="15"/>
        <v>42110.153043981481</v>
      </c>
      <c r="S143" s="10">
        <f t="shared" si="16"/>
        <v>42155.153043981481</v>
      </c>
      <c r="T143" s="12" t="str">
        <f t="shared" si="17"/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12"/>
        <v>3.3E-3</v>
      </c>
      <c r="P144">
        <f t="shared" si="13"/>
        <v>10</v>
      </c>
      <c r="Q144" t="str">
        <f t="shared" si="14"/>
        <v>film &amp; video</v>
      </c>
      <c r="R144" s="10">
        <f t="shared" si="15"/>
        <v>41938.893263888887</v>
      </c>
      <c r="S144" s="10">
        <f t="shared" si="16"/>
        <v>41959.934930555552</v>
      </c>
      <c r="T144" s="12" t="str">
        <f t="shared" si="17"/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12"/>
        <v>0</v>
      </c>
      <c r="P145">
        <f t="shared" si="13"/>
        <v>0</v>
      </c>
      <c r="Q145" t="str">
        <f t="shared" si="14"/>
        <v>film &amp; video</v>
      </c>
      <c r="R145" s="10">
        <f t="shared" si="15"/>
        <v>42559.064143518524</v>
      </c>
      <c r="S145" s="10">
        <f t="shared" si="16"/>
        <v>42616.246527777781</v>
      </c>
      <c r="T145" s="12" t="str">
        <f t="shared" si="17"/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12"/>
        <v>0.27600000000000002</v>
      </c>
      <c r="P146">
        <f t="shared" si="13"/>
        <v>55.95</v>
      </c>
      <c r="Q146" t="str">
        <f t="shared" si="14"/>
        <v>film &amp; video</v>
      </c>
      <c r="R146" s="10">
        <f t="shared" si="15"/>
        <v>42047.762407407412</v>
      </c>
      <c r="S146" s="10">
        <f t="shared" si="16"/>
        <v>42107.72074074074</v>
      </c>
      <c r="T146" s="12" t="str">
        <f t="shared" si="17"/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12"/>
        <v>7.51E-2</v>
      </c>
      <c r="P147">
        <f t="shared" si="13"/>
        <v>37.56</v>
      </c>
      <c r="Q147" t="str">
        <f t="shared" si="14"/>
        <v>film &amp; video</v>
      </c>
      <c r="R147" s="10">
        <f t="shared" si="15"/>
        <v>42200.542268518519</v>
      </c>
      <c r="S147" s="10">
        <f t="shared" si="16"/>
        <v>42227.542268518519</v>
      </c>
      <c r="T147" s="12" t="str">
        <f t="shared" si="17"/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12"/>
        <v>5.7999999999999996E-3</v>
      </c>
      <c r="P148">
        <f t="shared" si="13"/>
        <v>38.33</v>
      </c>
      <c r="Q148" t="str">
        <f t="shared" si="14"/>
        <v>film &amp; video</v>
      </c>
      <c r="R148" s="10">
        <f t="shared" si="15"/>
        <v>42693.016180555554</v>
      </c>
      <c r="S148" s="10">
        <f t="shared" si="16"/>
        <v>42753.016180555554</v>
      </c>
      <c r="T148" s="12" t="str">
        <f t="shared" si="17"/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12"/>
        <v>0</v>
      </c>
      <c r="P149">
        <f t="shared" si="13"/>
        <v>0</v>
      </c>
      <c r="Q149" t="str">
        <f t="shared" si="14"/>
        <v>film &amp; video</v>
      </c>
      <c r="R149" s="10">
        <f t="shared" si="15"/>
        <v>41969.767824074079</v>
      </c>
      <c r="S149" s="10">
        <f t="shared" si="16"/>
        <v>42012.762499999997</v>
      </c>
      <c r="T149" s="12" t="str">
        <f t="shared" si="17"/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12"/>
        <v>8.0000000000000004E-4</v>
      </c>
      <c r="P150">
        <f t="shared" si="13"/>
        <v>20</v>
      </c>
      <c r="Q150" t="str">
        <f t="shared" si="14"/>
        <v>film &amp; video</v>
      </c>
      <c r="R150" s="10">
        <f t="shared" si="15"/>
        <v>42397.281666666662</v>
      </c>
      <c r="S150" s="10">
        <f t="shared" si="16"/>
        <v>42427.281666666662</v>
      </c>
      <c r="T150" s="12" t="str">
        <f t="shared" si="17"/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12"/>
        <v>9.1999999999999998E-3</v>
      </c>
      <c r="P151">
        <f t="shared" si="13"/>
        <v>15.33</v>
      </c>
      <c r="Q151" t="str">
        <f t="shared" si="14"/>
        <v>film &amp; video</v>
      </c>
      <c r="R151" s="10">
        <f t="shared" si="15"/>
        <v>41968.172106481477</v>
      </c>
      <c r="S151" s="10">
        <f t="shared" si="16"/>
        <v>41998.333333333328</v>
      </c>
      <c r="T151" s="12" t="str">
        <f t="shared" si="17"/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12"/>
        <v>0.2316</v>
      </c>
      <c r="P152">
        <f t="shared" si="13"/>
        <v>449.43</v>
      </c>
      <c r="Q152" t="str">
        <f t="shared" si="14"/>
        <v>film &amp; video</v>
      </c>
      <c r="R152" s="10">
        <f t="shared" si="15"/>
        <v>42090.161828703705</v>
      </c>
      <c r="S152" s="10">
        <f t="shared" si="16"/>
        <v>42150.161828703705</v>
      </c>
      <c r="T152" s="12" t="str">
        <f t="shared" si="17"/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12"/>
        <v>5.9999999999999995E-4</v>
      </c>
      <c r="P153">
        <f t="shared" si="13"/>
        <v>28</v>
      </c>
      <c r="Q153" t="str">
        <f t="shared" si="14"/>
        <v>film &amp; video</v>
      </c>
      <c r="R153" s="10">
        <f t="shared" si="15"/>
        <v>42113.550821759258</v>
      </c>
      <c r="S153" s="10">
        <f t="shared" si="16"/>
        <v>42173.550821759258</v>
      </c>
      <c r="T153" s="12" t="str">
        <f t="shared" si="17"/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12"/>
        <v>1E-4</v>
      </c>
      <c r="P154">
        <f t="shared" si="13"/>
        <v>15</v>
      </c>
      <c r="Q154" t="str">
        <f t="shared" si="14"/>
        <v>film &amp; video</v>
      </c>
      <c r="R154" s="10">
        <f t="shared" si="15"/>
        <v>41875.077546296299</v>
      </c>
      <c r="S154" s="10">
        <f t="shared" si="16"/>
        <v>41905.077546296299</v>
      </c>
      <c r="T154" s="12" t="str">
        <f t="shared" si="17"/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12"/>
        <v>7.1999999999999998E-3</v>
      </c>
      <c r="P155">
        <f t="shared" si="13"/>
        <v>35.9</v>
      </c>
      <c r="Q155" t="str">
        <f t="shared" si="14"/>
        <v>film &amp; video</v>
      </c>
      <c r="R155" s="10">
        <f t="shared" si="15"/>
        <v>41933.586157407408</v>
      </c>
      <c r="S155" s="10">
        <f t="shared" si="16"/>
        <v>41975.627824074079</v>
      </c>
      <c r="T155" s="12" t="str">
        <f t="shared" si="17"/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12"/>
        <v>2.6700000000000002E-2</v>
      </c>
      <c r="P156">
        <f t="shared" si="13"/>
        <v>13.33</v>
      </c>
      <c r="Q156" t="str">
        <f t="shared" si="14"/>
        <v>film &amp; video</v>
      </c>
      <c r="R156" s="10">
        <f t="shared" si="15"/>
        <v>42115.547395833331</v>
      </c>
      <c r="S156" s="10">
        <f t="shared" si="16"/>
        <v>42158.547395833331</v>
      </c>
      <c r="T156" s="12" t="str">
        <f t="shared" si="17"/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12"/>
        <v>1E-4</v>
      </c>
      <c r="P157">
        <f t="shared" si="13"/>
        <v>20.25</v>
      </c>
      <c r="Q157" t="str">
        <f t="shared" si="14"/>
        <v>film &amp; video</v>
      </c>
      <c r="R157" s="10">
        <f t="shared" si="15"/>
        <v>42168.559432870374</v>
      </c>
      <c r="S157" s="10">
        <f t="shared" si="16"/>
        <v>42208.559432870374</v>
      </c>
      <c r="T157" s="12" t="str">
        <f t="shared" si="17"/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12"/>
        <v>5.0999999999999997E-2</v>
      </c>
      <c r="P158">
        <f t="shared" si="13"/>
        <v>119</v>
      </c>
      <c r="Q158" t="str">
        <f t="shared" si="14"/>
        <v>film &amp; video</v>
      </c>
      <c r="R158" s="10">
        <f t="shared" si="15"/>
        <v>41794.124953703707</v>
      </c>
      <c r="S158" s="10">
        <f t="shared" si="16"/>
        <v>41854.124953703707</v>
      </c>
      <c r="T158" s="12" t="str">
        <f t="shared" si="17"/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12"/>
        <v>2.7000000000000001E-3</v>
      </c>
      <c r="P159">
        <f t="shared" si="13"/>
        <v>4</v>
      </c>
      <c r="Q159" t="str">
        <f t="shared" si="14"/>
        <v>film &amp; video</v>
      </c>
      <c r="R159" s="10">
        <f t="shared" si="15"/>
        <v>42396.911712962959</v>
      </c>
      <c r="S159" s="10">
        <f t="shared" si="16"/>
        <v>42426.911712962959</v>
      </c>
      <c r="T159" s="12" t="str">
        <f t="shared" si="17"/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12"/>
        <v>0</v>
      </c>
      <c r="P160">
        <f t="shared" si="13"/>
        <v>0</v>
      </c>
      <c r="Q160" t="str">
        <f t="shared" si="14"/>
        <v>film &amp; video</v>
      </c>
      <c r="R160" s="10">
        <f t="shared" si="15"/>
        <v>41904.07671296296</v>
      </c>
      <c r="S160" s="10">
        <f t="shared" si="16"/>
        <v>41934.07671296296</v>
      </c>
      <c r="T160" s="12" t="str">
        <f t="shared" si="17"/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12"/>
        <v>0</v>
      </c>
      <c r="P161">
        <f t="shared" si="13"/>
        <v>10</v>
      </c>
      <c r="Q161" t="str">
        <f t="shared" si="14"/>
        <v>film &amp; video</v>
      </c>
      <c r="R161" s="10">
        <f t="shared" si="15"/>
        <v>42514.434548611112</v>
      </c>
      <c r="S161" s="10">
        <f t="shared" si="16"/>
        <v>42554.434548611112</v>
      </c>
      <c r="T161" s="12" t="str">
        <f t="shared" si="17"/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12"/>
        <v>0</v>
      </c>
      <c r="P162">
        <f t="shared" si="13"/>
        <v>0</v>
      </c>
      <c r="Q162" t="str">
        <f t="shared" si="14"/>
        <v>film &amp; video</v>
      </c>
      <c r="R162" s="10">
        <f t="shared" si="15"/>
        <v>42171.913090277783</v>
      </c>
      <c r="S162" s="10">
        <f t="shared" si="16"/>
        <v>42231.913090277783</v>
      </c>
      <c r="T162" s="12" t="str">
        <f t="shared" si="17"/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12"/>
        <v>1E-4</v>
      </c>
      <c r="P163">
        <f t="shared" si="13"/>
        <v>5</v>
      </c>
      <c r="Q163" t="str">
        <f t="shared" si="14"/>
        <v>film &amp; video</v>
      </c>
      <c r="R163" s="10">
        <f t="shared" si="15"/>
        <v>41792.687442129631</v>
      </c>
      <c r="S163" s="10">
        <f t="shared" si="16"/>
        <v>41822.687442129631</v>
      </c>
      <c r="T163" s="12" t="str">
        <f t="shared" si="17"/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12"/>
        <v>0.15540000000000001</v>
      </c>
      <c r="P164">
        <f t="shared" si="13"/>
        <v>43.5</v>
      </c>
      <c r="Q164" t="str">
        <f t="shared" si="14"/>
        <v>film &amp; video</v>
      </c>
      <c r="R164" s="10">
        <f t="shared" si="15"/>
        <v>41835.126805555556</v>
      </c>
      <c r="S164" s="10">
        <f t="shared" si="16"/>
        <v>41867.987500000003</v>
      </c>
      <c r="T164" s="12" t="str">
        <f t="shared" si="17"/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12"/>
        <v>0</v>
      </c>
      <c r="P165">
        <f t="shared" si="13"/>
        <v>0</v>
      </c>
      <c r="Q165" t="str">
        <f t="shared" si="14"/>
        <v>film &amp; video</v>
      </c>
      <c r="R165" s="10">
        <f t="shared" si="15"/>
        <v>42243.961273148147</v>
      </c>
      <c r="S165" s="10">
        <f t="shared" si="16"/>
        <v>42278</v>
      </c>
      <c r="T165" s="12" t="str">
        <f t="shared" si="17"/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12"/>
        <v>5.3E-3</v>
      </c>
      <c r="P166">
        <f t="shared" si="13"/>
        <v>91.43</v>
      </c>
      <c r="Q166" t="str">
        <f t="shared" si="14"/>
        <v>film &amp; video</v>
      </c>
      <c r="R166" s="10">
        <f t="shared" si="15"/>
        <v>41841.762743055559</v>
      </c>
      <c r="S166" s="10">
        <f t="shared" si="16"/>
        <v>41901.762743055559</v>
      </c>
      <c r="T166" s="12" t="str">
        <f t="shared" si="17"/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12"/>
        <v>0</v>
      </c>
      <c r="P167">
        <f t="shared" si="13"/>
        <v>0</v>
      </c>
      <c r="Q167" t="str">
        <f t="shared" si="14"/>
        <v>film &amp; video</v>
      </c>
      <c r="R167" s="10">
        <f t="shared" si="15"/>
        <v>42351.658842592587</v>
      </c>
      <c r="S167" s="10">
        <f t="shared" si="16"/>
        <v>42381.658842592587</v>
      </c>
      <c r="T167" s="12" t="str">
        <f t="shared" si="17"/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12"/>
        <v>0.6</v>
      </c>
      <c r="P168">
        <f t="shared" si="13"/>
        <v>3000</v>
      </c>
      <c r="Q168" t="str">
        <f t="shared" si="14"/>
        <v>film &amp; video</v>
      </c>
      <c r="R168" s="10">
        <f t="shared" si="15"/>
        <v>42721.075949074075</v>
      </c>
      <c r="S168" s="10">
        <f t="shared" si="16"/>
        <v>42751.075949074075</v>
      </c>
      <c r="T168" s="12" t="str">
        <f t="shared" si="17"/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12"/>
        <v>1E-4</v>
      </c>
      <c r="P169">
        <f t="shared" si="13"/>
        <v>5.5</v>
      </c>
      <c r="Q169" t="str">
        <f t="shared" si="14"/>
        <v>film &amp; video</v>
      </c>
      <c r="R169" s="10">
        <f t="shared" si="15"/>
        <v>42160.927488425921</v>
      </c>
      <c r="S169" s="10">
        <f t="shared" si="16"/>
        <v>42220.927488425921</v>
      </c>
      <c r="T169" s="12" t="str">
        <f t="shared" si="17"/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12"/>
        <v>4.0599999999999997E-2</v>
      </c>
      <c r="P170">
        <f t="shared" si="13"/>
        <v>108.33</v>
      </c>
      <c r="Q170" t="str">
        <f t="shared" si="14"/>
        <v>film &amp; video</v>
      </c>
      <c r="R170" s="10">
        <f t="shared" si="15"/>
        <v>42052.83530092593</v>
      </c>
      <c r="S170" s="10">
        <f t="shared" si="16"/>
        <v>42082.793634259258</v>
      </c>
      <c r="T170" s="12" t="str">
        <f t="shared" si="17"/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12"/>
        <v>0.224</v>
      </c>
      <c r="P171">
        <f t="shared" si="13"/>
        <v>56</v>
      </c>
      <c r="Q171" t="str">
        <f t="shared" si="14"/>
        <v>film &amp; video</v>
      </c>
      <c r="R171" s="10">
        <f t="shared" si="15"/>
        <v>41900.505312499998</v>
      </c>
      <c r="S171" s="10">
        <f t="shared" si="16"/>
        <v>41930.505312499998</v>
      </c>
      <c r="T171" s="12" t="str">
        <f t="shared" si="17"/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12"/>
        <v>3.2500000000000001E-2</v>
      </c>
      <c r="P172">
        <f t="shared" si="13"/>
        <v>32.5</v>
      </c>
      <c r="Q172" t="str">
        <f t="shared" si="14"/>
        <v>film &amp; video</v>
      </c>
      <c r="R172" s="10">
        <f t="shared" si="15"/>
        <v>42216.977812500001</v>
      </c>
      <c r="S172" s="10">
        <f t="shared" si="16"/>
        <v>42246.227777777778</v>
      </c>
      <c r="T172" s="12" t="str">
        <f t="shared" si="17"/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12"/>
        <v>0</v>
      </c>
      <c r="P173">
        <f t="shared" si="13"/>
        <v>1</v>
      </c>
      <c r="Q173" t="str">
        <f t="shared" si="14"/>
        <v>film &amp; video</v>
      </c>
      <c r="R173" s="10">
        <f t="shared" si="15"/>
        <v>42534.180717592593</v>
      </c>
      <c r="S173" s="10">
        <f t="shared" si="16"/>
        <v>42594.180717592593</v>
      </c>
      <c r="T173" s="12" t="str">
        <f t="shared" si="17"/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12"/>
        <v>0</v>
      </c>
      <c r="P174">
        <f t="shared" si="13"/>
        <v>0</v>
      </c>
      <c r="Q174" t="str">
        <f t="shared" si="14"/>
        <v>film &amp; video</v>
      </c>
      <c r="R174" s="10">
        <f t="shared" si="15"/>
        <v>42047.394942129627</v>
      </c>
      <c r="S174" s="10">
        <f t="shared" si="16"/>
        <v>42082.353275462956</v>
      </c>
      <c r="T174" s="12" t="str">
        <f t="shared" si="17"/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12"/>
        <v>0</v>
      </c>
      <c r="P175">
        <f t="shared" si="13"/>
        <v>0</v>
      </c>
      <c r="Q175" t="str">
        <f t="shared" si="14"/>
        <v>film &amp; video</v>
      </c>
      <c r="R175" s="10">
        <f t="shared" si="15"/>
        <v>42033.573009259257</v>
      </c>
      <c r="S175" s="10">
        <f t="shared" si="16"/>
        <v>42063.573009259257</v>
      </c>
      <c r="T175" s="12" t="str">
        <f t="shared" si="17"/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12"/>
        <v>0</v>
      </c>
      <c r="P176">
        <f t="shared" si="13"/>
        <v>0</v>
      </c>
      <c r="Q176" t="str">
        <f t="shared" si="14"/>
        <v>film &amp; video</v>
      </c>
      <c r="R176" s="10">
        <f t="shared" si="15"/>
        <v>42072.758981481486</v>
      </c>
      <c r="S176" s="10">
        <f t="shared" si="16"/>
        <v>42132.758981481486</v>
      </c>
      <c r="T176" s="12" t="str">
        <f t="shared" si="17"/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12"/>
        <v>6.4899999999999999E-2</v>
      </c>
      <c r="P177">
        <f t="shared" si="13"/>
        <v>49.88</v>
      </c>
      <c r="Q177" t="str">
        <f t="shared" si="14"/>
        <v>film &amp; video</v>
      </c>
      <c r="R177" s="10">
        <f t="shared" si="15"/>
        <v>41855.777905092589</v>
      </c>
      <c r="S177" s="10">
        <f t="shared" si="16"/>
        <v>41880.777905092589</v>
      </c>
      <c r="T177" s="12" t="str">
        <f t="shared" si="17"/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12"/>
        <v>0</v>
      </c>
      <c r="P178">
        <f t="shared" si="13"/>
        <v>0</v>
      </c>
      <c r="Q178" t="str">
        <f t="shared" si="14"/>
        <v>film &amp; video</v>
      </c>
      <c r="R178" s="10">
        <f t="shared" si="15"/>
        <v>42191.824062500003</v>
      </c>
      <c r="S178" s="10">
        <f t="shared" si="16"/>
        <v>42221.824062500003</v>
      </c>
      <c r="T178" s="12" t="str">
        <f t="shared" si="17"/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12"/>
        <v>0.4</v>
      </c>
      <c r="P179">
        <f t="shared" si="13"/>
        <v>25.71</v>
      </c>
      <c r="Q179" t="str">
        <f t="shared" si="14"/>
        <v>film &amp; video</v>
      </c>
      <c r="R179" s="10">
        <f t="shared" si="15"/>
        <v>42070.047754629632</v>
      </c>
      <c r="S179" s="10">
        <f t="shared" si="16"/>
        <v>42087.00608796296</v>
      </c>
      <c r="T179" s="12" t="str">
        <f t="shared" si="17"/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12"/>
        <v>0</v>
      </c>
      <c r="P180">
        <f t="shared" si="13"/>
        <v>0</v>
      </c>
      <c r="Q180" t="str">
        <f t="shared" si="14"/>
        <v>film &amp; video</v>
      </c>
      <c r="R180" s="10">
        <f t="shared" si="15"/>
        <v>42304.955381944441</v>
      </c>
      <c r="S180" s="10">
        <f t="shared" si="16"/>
        <v>42334.997048611112</v>
      </c>
      <c r="T180" s="12" t="str">
        <f t="shared" si="17"/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12"/>
        <v>0.2</v>
      </c>
      <c r="P181">
        <f t="shared" si="13"/>
        <v>100</v>
      </c>
      <c r="Q181" t="str">
        <f t="shared" si="14"/>
        <v>film &amp; video</v>
      </c>
      <c r="R181" s="10">
        <f t="shared" si="15"/>
        <v>42403.080497685187</v>
      </c>
      <c r="S181" s="10">
        <f t="shared" si="16"/>
        <v>42433.080497685187</v>
      </c>
      <c r="T181" s="12" t="str">
        <f t="shared" si="17"/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12"/>
        <v>0.3342</v>
      </c>
      <c r="P182">
        <f t="shared" si="13"/>
        <v>30.85</v>
      </c>
      <c r="Q182" t="str">
        <f t="shared" si="14"/>
        <v>film &amp; video</v>
      </c>
      <c r="R182" s="10">
        <f t="shared" si="15"/>
        <v>42067.991238425922</v>
      </c>
      <c r="S182" s="10">
        <f t="shared" si="16"/>
        <v>42107.791666666672</v>
      </c>
      <c r="T182" s="12" t="str">
        <f t="shared" si="17"/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12"/>
        <v>0.2109</v>
      </c>
      <c r="P183">
        <f t="shared" si="13"/>
        <v>180.5</v>
      </c>
      <c r="Q183" t="str">
        <f t="shared" si="14"/>
        <v>film &amp; video</v>
      </c>
      <c r="R183" s="10">
        <f t="shared" si="15"/>
        <v>42147.741840277777</v>
      </c>
      <c r="S183" s="10">
        <f t="shared" si="16"/>
        <v>42177.741840277777</v>
      </c>
      <c r="T183" s="12" t="str">
        <f t="shared" si="17"/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12"/>
        <v>0</v>
      </c>
      <c r="P184">
        <f t="shared" si="13"/>
        <v>0</v>
      </c>
      <c r="Q184" t="str">
        <f t="shared" si="14"/>
        <v>film &amp; video</v>
      </c>
      <c r="R184" s="10">
        <f t="shared" si="15"/>
        <v>42712.011944444443</v>
      </c>
      <c r="S184" s="10">
        <f t="shared" si="16"/>
        <v>42742.011944444443</v>
      </c>
      <c r="T184" s="12" t="str">
        <f t="shared" si="17"/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12"/>
        <v>0.35859999999999997</v>
      </c>
      <c r="P185">
        <f t="shared" si="13"/>
        <v>373.5</v>
      </c>
      <c r="Q185" t="str">
        <f t="shared" si="14"/>
        <v>film &amp; video</v>
      </c>
      <c r="R185" s="10">
        <f t="shared" si="15"/>
        <v>41939.810300925928</v>
      </c>
      <c r="S185" s="10">
        <f t="shared" si="16"/>
        <v>41969.851967592593</v>
      </c>
      <c r="T185" s="12" t="str">
        <f t="shared" si="17"/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12"/>
        <v>3.4000000000000002E-2</v>
      </c>
      <c r="P186">
        <f t="shared" si="13"/>
        <v>25.5</v>
      </c>
      <c r="Q186" t="str">
        <f t="shared" si="14"/>
        <v>film &amp; video</v>
      </c>
      <c r="R186" s="10">
        <f t="shared" si="15"/>
        <v>41825.791226851856</v>
      </c>
      <c r="S186" s="10">
        <f t="shared" si="16"/>
        <v>41883.165972222225</v>
      </c>
      <c r="T186" s="12" t="str">
        <f t="shared" si="17"/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12"/>
        <v>5.5E-2</v>
      </c>
      <c r="P187">
        <f t="shared" si="13"/>
        <v>220</v>
      </c>
      <c r="Q187" t="str">
        <f t="shared" si="14"/>
        <v>film &amp; video</v>
      </c>
      <c r="R187" s="10">
        <f t="shared" si="15"/>
        <v>42570.91133101852</v>
      </c>
      <c r="S187" s="10">
        <f t="shared" si="16"/>
        <v>42600.91133101852</v>
      </c>
      <c r="T187" s="12" t="str">
        <f t="shared" si="17"/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12"/>
        <v>0</v>
      </c>
      <c r="P188">
        <f t="shared" si="13"/>
        <v>0</v>
      </c>
      <c r="Q188" t="str">
        <f t="shared" si="14"/>
        <v>film &amp; video</v>
      </c>
      <c r="R188" s="10">
        <f t="shared" si="15"/>
        <v>42767.812893518523</v>
      </c>
      <c r="S188" s="10">
        <f t="shared" si="16"/>
        <v>42797.833333333328</v>
      </c>
      <c r="T188" s="12" t="str">
        <f t="shared" si="17"/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12"/>
        <v>0.16</v>
      </c>
      <c r="P189">
        <f t="shared" si="13"/>
        <v>160</v>
      </c>
      <c r="Q189" t="str">
        <f t="shared" si="14"/>
        <v>film &amp; video</v>
      </c>
      <c r="R189" s="10">
        <f t="shared" si="15"/>
        <v>42182.234456018516</v>
      </c>
      <c r="S189" s="10">
        <f t="shared" si="16"/>
        <v>42206.290972222225</v>
      </c>
      <c r="T189" s="12" t="str">
        <f t="shared" si="17"/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12"/>
        <v>0</v>
      </c>
      <c r="P190">
        <f t="shared" si="13"/>
        <v>0</v>
      </c>
      <c r="Q190" t="str">
        <f t="shared" si="14"/>
        <v>film &amp; video</v>
      </c>
      <c r="R190" s="10">
        <f t="shared" si="15"/>
        <v>41857.18304398148</v>
      </c>
      <c r="S190" s="10">
        <f t="shared" si="16"/>
        <v>41887.18304398148</v>
      </c>
      <c r="T190" s="12" t="str">
        <f t="shared" si="17"/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12"/>
        <v>6.9999999999999999E-4</v>
      </c>
      <c r="P191">
        <f t="shared" si="13"/>
        <v>69</v>
      </c>
      <c r="Q191" t="str">
        <f t="shared" si="14"/>
        <v>film &amp; video</v>
      </c>
      <c r="R191" s="10">
        <f t="shared" si="15"/>
        <v>42556.690706018519</v>
      </c>
      <c r="S191" s="10">
        <f t="shared" si="16"/>
        <v>42616.690706018519</v>
      </c>
      <c r="T191" s="12" t="str">
        <f t="shared" si="17"/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12"/>
        <v>4.1999999999999997E-3</v>
      </c>
      <c r="P192">
        <f t="shared" si="13"/>
        <v>50</v>
      </c>
      <c r="Q192" t="str">
        <f t="shared" si="14"/>
        <v>film &amp; video</v>
      </c>
      <c r="R192" s="10">
        <f t="shared" si="15"/>
        <v>42527.650995370372</v>
      </c>
      <c r="S192" s="10">
        <f t="shared" si="16"/>
        <v>42537.650995370372</v>
      </c>
      <c r="T192" s="12" t="str">
        <f t="shared" si="17"/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12"/>
        <v>0.05</v>
      </c>
      <c r="P193">
        <f t="shared" si="13"/>
        <v>83.33</v>
      </c>
      <c r="Q193" t="str">
        <f t="shared" si="14"/>
        <v>film &amp; video</v>
      </c>
      <c r="R193" s="10">
        <f t="shared" si="15"/>
        <v>42239.441412037035</v>
      </c>
      <c r="S193" s="10">
        <f t="shared" si="16"/>
        <v>42279.441412037035</v>
      </c>
      <c r="T193" s="12" t="str">
        <f t="shared" si="17"/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12"/>
        <v>0</v>
      </c>
      <c r="P194">
        <f t="shared" si="13"/>
        <v>5.67</v>
      </c>
      <c r="Q194" t="str">
        <f t="shared" si="14"/>
        <v>film &amp; video</v>
      </c>
      <c r="R194" s="10">
        <f t="shared" si="15"/>
        <v>41899.792037037041</v>
      </c>
      <c r="S194" s="10">
        <f t="shared" si="16"/>
        <v>41929.792037037041</v>
      </c>
      <c r="T194" s="12" t="str">
        <f t="shared" si="17"/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8">ROUND(IMDIV(E195,D195),4)</f>
        <v>0</v>
      </c>
      <c r="P195">
        <f t="shared" ref="P195:P258" si="19">IF(L195&gt;0,ROUND(IMDIV(E195,L195),2),0)</f>
        <v>0</v>
      </c>
      <c r="Q195" t="str">
        <f t="shared" ref="Q195:Q258" si="20">LEFT(N195,FIND("/",N195)-1)</f>
        <v>film &amp; video</v>
      </c>
      <c r="R195" s="10">
        <f t="shared" ref="R195:R258" si="21">(((J195/60)/60)/24)+DATE(1970,1,1)</f>
        <v>41911.934791666667</v>
      </c>
      <c r="S195" s="10">
        <f t="shared" ref="S195:S258" si="22">(((I195/60)/60)/24)+DATE(1970,1,1)</f>
        <v>41971.976458333331</v>
      </c>
      <c r="T195" s="12" t="str">
        <f t="shared" ref="T195:T258" si="23">RIGHT(N195, LEN(N195)-FIND("/",N195))</f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8"/>
        <v>1.1999999999999999E-3</v>
      </c>
      <c r="P196">
        <f t="shared" si="19"/>
        <v>1</v>
      </c>
      <c r="Q196" t="str">
        <f t="shared" si="20"/>
        <v>film &amp; video</v>
      </c>
      <c r="R196" s="10">
        <f t="shared" si="21"/>
        <v>42375.996886574074</v>
      </c>
      <c r="S196" s="10">
        <f t="shared" si="22"/>
        <v>42435.996886574074</v>
      </c>
      <c r="T196" s="12" t="str">
        <f t="shared" si="23"/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8"/>
        <v>0</v>
      </c>
      <c r="P197">
        <f t="shared" si="19"/>
        <v>0</v>
      </c>
      <c r="Q197" t="str">
        <f t="shared" si="20"/>
        <v>film &amp; video</v>
      </c>
      <c r="R197" s="10">
        <f t="shared" si="21"/>
        <v>42135.67050925926</v>
      </c>
      <c r="S197" s="10">
        <f t="shared" si="22"/>
        <v>42195.67050925926</v>
      </c>
      <c r="T197" s="12" t="str">
        <f t="shared" si="23"/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8"/>
        <v>0.41860000000000003</v>
      </c>
      <c r="P198">
        <f t="shared" si="19"/>
        <v>77.11</v>
      </c>
      <c r="Q198" t="str">
        <f t="shared" si="20"/>
        <v>film &amp; video</v>
      </c>
      <c r="R198" s="10">
        <f t="shared" si="21"/>
        <v>42259.542800925927</v>
      </c>
      <c r="S198" s="10">
        <f t="shared" si="22"/>
        <v>42287.875</v>
      </c>
      <c r="T198" s="12" t="str">
        <f t="shared" si="23"/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8"/>
        <v>0.1048</v>
      </c>
      <c r="P199">
        <f t="shared" si="19"/>
        <v>32.75</v>
      </c>
      <c r="Q199" t="str">
        <f t="shared" si="20"/>
        <v>film &amp; video</v>
      </c>
      <c r="R199" s="10">
        <f t="shared" si="21"/>
        <v>42741.848379629635</v>
      </c>
      <c r="S199" s="10">
        <f t="shared" si="22"/>
        <v>42783.875</v>
      </c>
      <c r="T199" s="12" t="str">
        <f t="shared" si="23"/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8"/>
        <v>1.12E-2</v>
      </c>
      <c r="P200">
        <f t="shared" si="19"/>
        <v>46.5</v>
      </c>
      <c r="Q200" t="str">
        <f t="shared" si="20"/>
        <v>film &amp; video</v>
      </c>
      <c r="R200" s="10">
        <f t="shared" si="21"/>
        <v>41887.383356481485</v>
      </c>
      <c r="S200" s="10">
        <f t="shared" si="22"/>
        <v>41917.383356481485</v>
      </c>
      <c r="T200" s="12" t="str">
        <f t="shared" si="23"/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8"/>
        <v>0</v>
      </c>
      <c r="P201">
        <f t="shared" si="19"/>
        <v>0</v>
      </c>
      <c r="Q201" t="str">
        <f t="shared" si="20"/>
        <v>film &amp; video</v>
      </c>
      <c r="R201" s="10">
        <f t="shared" si="21"/>
        <v>42584.123865740738</v>
      </c>
      <c r="S201" s="10">
        <f t="shared" si="22"/>
        <v>42614.123865740738</v>
      </c>
      <c r="T201" s="12" t="str">
        <f t="shared" si="23"/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8"/>
        <v>0.26190000000000002</v>
      </c>
      <c r="P202">
        <f t="shared" si="19"/>
        <v>87.31</v>
      </c>
      <c r="Q202" t="str">
        <f t="shared" si="20"/>
        <v>film &amp; video</v>
      </c>
      <c r="R202" s="10">
        <f t="shared" si="21"/>
        <v>41867.083368055559</v>
      </c>
      <c r="S202" s="10">
        <f t="shared" si="22"/>
        <v>41897.083368055559</v>
      </c>
      <c r="T202" s="12" t="str">
        <f t="shared" si="23"/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8"/>
        <v>0.58460000000000001</v>
      </c>
      <c r="P203">
        <f t="shared" si="19"/>
        <v>54.29</v>
      </c>
      <c r="Q203" t="str">
        <f t="shared" si="20"/>
        <v>film &amp; video</v>
      </c>
      <c r="R203" s="10">
        <f t="shared" si="21"/>
        <v>42023.818622685183</v>
      </c>
      <c r="S203" s="10">
        <f t="shared" si="22"/>
        <v>42043.818622685183</v>
      </c>
      <c r="T203" s="12" t="str">
        <f t="shared" si="23"/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8"/>
        <v>0</v>
      </c>
      <c r="P204">
        <f t="shared" si="19"/>
        <v>0</v>
      </c>
      <c r="Q204" t="str">
        <f t="shared" si="20"/>
        <v>film &amp; video</v>
      </c>
      <c r="R204" s="10">
        <f t="shared" si="21"/>
        <v>42255.927824074075</v>
      </c>
      <c r="S204" s="10">
        <f t="shared" si="22"/>
        <v>42285.874305555553</v>
      </c>
      <c r="T204" s="12" t="str">
        <f t="shared" si="23"/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8"/>
        <v>0.2984</v>
      </c>
      <c r="P205">
        <f t="shared" si="19"/>
        <v>93.25</v>
      </c>
      <c r="Q205" t="str">
        <f t="shared" si="20"/>
        <v>film &amp; video</v>
      </c>
      <c r="R205" s="10">
        <f t="shared" si="21"/>
        <v>41973.847962962958</v>
      </c>
      <c r="S205" s="10">
        <f t="shared" si="22"/>
        <v>42033.847962962958</v>
      </c>
      <c r="T205" s="12" t="str">
        <f t="shared" si="23"/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8"/>
        <v>0.50719999999999998</v>
      </c>
      <c r="P206">
        <f t="shared" si="19"/>
        <v>117.68</v>
      </c>
      <c r="Q206" t="str">
        <f t="shared" si="20"/>
        <v>film &amp; video</v>
      </c>
      <c r="R206" s="10">
        <f t="shared" si="21"/>
        <v>42556.583368055552</v>
      </c>
      <c r="S206" s="10">
        <f t="shared" si="22"/>
        <v>42586.583368055552</v>
      </c>
      <c r="T206" s="12" t="str">
        <f t="shared" si="23"/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8"/>
        <v>0.16250000000000001</v>
      </c>
      <c r="P207">
        <f t="shared" si="19"/>
        <v>76.47</v>
      </c>
      <c r="Q207" t="str">
        <f t="shared" si="20"/>
        <v>film &amp; video</v>
      </c>
      <c r="R207" s="10">
        <f t="shared" si="21"/>
        <v>42248.632199074069</v>
      </c>
      <c r="S207" s="10">
        <f t="shared" si="22"/>
        <v>42283.632199074069</v>
      </c>
      <c r="T207" s="12" t="str">
        <f t="shared" si="23"/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8"/>
        <v>0</v>
      </c>
      <c r="P208">
        <f t="shared" si="19"/>
        <v>0</v>
      </c>
      <c r="Q208" t="str">
        <f t="shared" si="20"/>
        <v>film &amp; video</v>
      </c>
      <c r="R208" s="10">
        <f t="shared" si="21"/>
        <v>42567.004432870366</v>
      </c>
      <c r="S208" s="10">
        <f t="shared" si="22"/>
        <v>42588.004432870366</v>
      </c>
      <c r="T208" s="12" t="str">
        <f t="shared" si="23"/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8"/>
        <v>0.15210000000000001</v>
      </c>
      <c r="P209">
        <f t="shared" si="19"/>
        <v>163.85</v>
      </c>
      <c r="Q209" t="str">
        <f t="shared" si="20"/>
        <v>film &amp; video</v>
      </c>
      <c r="R209" s="10">
        <f t="shared" si="21"/>
        <v>41978.197199074071</v>
      </c>
      <c r="S209" s="10">
        <f t="shared" si="22"/>
        <v>42008.197199074071</v>
      </c>
      <c r="T209" s="12" t="str">
        <f t="shared" si="23"/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8"/>
        <v>0</v>
      </c>
      <c r="P210">
        <f t="shared" si="19"/>
        <v>0</v>
      </c>
      <c r="Q210" t="str">
        <f t="shared" si="20"/>
        <v>film &amp; video</v>
      </c>
      <c r="R210" s="10">
        <f t="shared" si="21"/>
        <v>41959.369988425926</v>
      </c>
      <c r="S210" s="10">
        <f t="shared" si="22"/>
        <v>41989.369988425926</v>
      </c>
      <c r="T210" s="12" t="str">
        <f t="shared" si="23"/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8"/>
        <v>0</v>
      </c>
      <c r="P211">
        <f t="shared" si="19"/>
        <v>0</v>
      </c>
      <c r="Q211" t="str">
        <f t="shared" si="20"/>
        <v>film &amp; video</v>
      </c>
      <c r="R211" s="10">
        <f t="shared" si="21"/>
        <v>42165.922858796301</v>
      </c>
      <c r="S211" s="10">
        <f t="shared" si="22"/>
        <v>42195.922858796301</v>
      </c>
      <c r="T211" s="12" t="str">
        <f t="shared" si="23"/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8"/>
        <v>0.2525</v>
      </c>
      <c r="P212">
        <f t="shared" si="19"/>
        <v>91.82</v>
      </c>
      <c r="Q212" t="str">
        <f t="shared" si="20"/>
        <v>film &amp; video</v>
      </c>
      <c r="R212" s="10">
        <f t="shared" si="21"/>
        <v>42249.064722222218</v>
      </c>
      <c r="S212" s="10">
        <f t="shared" si="22"/>
        <v>42278.208333333328</v>
      </c>
      <c r="T212" s="12" t="str">
        <f t="shared" si="23"/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8"/>
        <v>0.44600000000000001</v>
      </c>
      <c r="P213">
        <f t="shared" si="19"/>
        <v>185.83</v>
      </c>
      <c r="Q213" t="str">
        <f t="shared" si="20"/>
        <v>film &amp; video</v>
      </c>
      <c r="R213" s="10">
        <f t="shared" si="21"/>
        <v>42236.159918981488</v>
      </c>
      <c r="S213" s="10">
        <f t="shared" si="22"/>
        <v>42266.159918981488</v>
      </c>
      <c r="T213" s="12" t="str">
        <f t="shared" si="23"/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8"/>
        <v>2.0000000000000001E-4</v>
      </c>
      <c r="P214">
        <f t="shared" si="19"/>
        <v>1</v>
      </c>
      <c r="Q214" t="str">
        <f t="shared" si="20"/>
        <v>film &amp; video</v>
      </c>
      <c r="R214" s="10">
        <f t="shared" si="21"/>
        <v>42416.881018518514</v>
      </c>
      <c r="S214" s="10">
        <f t="shared" si="22"/>
        <v>42476.839351851857</v>
      </c>
      <c r="T214" s="12" t="str">
        <f t="shared" si="23"/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8"/>
        <v>4.0000000000000002E-4</v>
      </c>
      <c r="P215">
        <f t="shared" si="19"/>
        <v>20</v>
      </c>
      <c r="Q215" t="str">
        <f t="shared" si="20"/>
        <v>film &amp; video</v>
      </c>
      <c r="R215" s="10">
        <f t="shared" si="21"/>
        <v>42202.594293981485</v>
      </c>
      <c r="S215" s="10">
        <f t="shared" si="22"/>
        <v>42232.587974537033</v>
      </c>
      <c r="T215" s="12" t="str">
        <f t="shared" si="23"/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8"/>
        <v>1E-4</v>
      </c>
      <c r="P216">
        <f t="shared" si="19"/>
        <v>1</v>
      </c>
      <c r="Q216" t="str">
        <f t="shared" si="20"/>
        <v>film &amp; video</v>
      </c>
      <c r="R216" s="10">
        <f t="shared" si="21"/>
        <v>42009.64061342593</v>
      </c>
      <c r="S216" s="10">
        <f t="shared" si="22"/>
        <v>42069.64061342593</v>
      </c>
      <c r="T216" s="12" t="str">
        <f t="shared" si="23"/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8"/>
        <v>2.3E-3</v>
      </c>
      <c r="P217">
        <f t="shared" si="19"/>
        <v>10</v>
      </c>
      <c r="Q217" t="str">
        <f t="shared" si="20"/>
        <v>film &amp; video</v>
      </c>
      <c r="R217" s="10">
        <f t="shared" si="21"/>
        <v>42375.230115740742</v>
      </c>
      <c r="S217" s="10">
        <f t="shared" si="22"/>
        <v>42417.999305555553</v>
      </c>
      <c r="T217" s="12" t="str">
        <f t="shared" si="23"/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8"/>
        <v>0.55700000000000005</v>
      </c>
      <c r="P218">
        <f t="shared" si="19"/>
        <v>331.54</v>
      </c>
      <c r="Q218" t="str">
        <f t="shared" si="20"/>
        <v>film &amp; video</v>
      </c>
      <c r="R218" s="10">
        <f t="shared" si="21"/>
        <v>42066.958761574075</v>
      </c>
      <c r="S218" s="10">
        <f t="shared" si="22"/>
        <v>42116.917094907403</v>
      </c>
      <c r="T218" s="12" t="str">
        <f t="shared" si="23"/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8"/>
        <v>0.11940000000000001</v>
      </c>
      <c r="P219">
        <f t="shared" si="19"/>
        <v>314.29000000000002</v>
      </c>
      <c r="Q219" t="str">
        <f t="shared" si="20"/>
        <v>film &amp; video</v>
      </c>
      <c r="R219" s="10">
        <f t="shared" si="21"/>
        <v>41970.64061342593</v>
      </c>
      <c r="S219" s="10">
        <f t="shared" si="22"/>
        <v>42001.64061342593</v>
      </c>
      <c r="T219" s="12" t="str">
        <f t="shared" si="23"/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8"/>
        <v>0.02</v>
      </c>
      <c r="P220">
        <f t="shared" si="19"/>
        <v>100</v>
      </c>
      <c r="Q220" t="str">
        <f t="shared" si="20"/>
        <v>film &amp; video</v>
      </c>
      <c r="R220" s="10">
        <f t="shared" si="21"/>
        <v>42079.628344907411</v>
      </c>
      <c r="S220" s="10">
        <f t="shared" si="22"/>
        <v>42139.628344907411</v>
      </c>
      <c r="T220" s="12" t="str">
        <f t="shared" si="23"/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8"/>
        <v>0.17630000000000001</v>
      </c>
      <c r="P221">
        <f t="shared" si="19"/>
        <v>115.99</v>
      </c>
      <c r="Q221" t="str">
        <f t="shared" si="20"/>
        <v>film &amp; video</v>
      </c>
      <c r="R221" s="10">
        <f t="shared" si="21"/>
        <v>42429.326678240745</v>
      </c>
      <c r="S221" s="10">
        <f t="shared" si="22"/>
        <v>42461.290972222225</v>
      </c>
      <c r="T221" s="12" t="str">
        <f t="shared" si="23"/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8"/>
        <v>7.1999999999999998E-3</v>
      </c>
      <c r="P222">
        <f t="shared" si="19"/>
        <v>120</v>
      </c>
      <c r="Q222" t="str">
        <f t="shared" si="20"/>
        <v>film &amp; video</v>
      </c>
      <c r="R222" s="10">
        <f t="shared" si="21"/>
        <v>42195.643865740742</v>
      </c>
      <c r="S222" s="10">
        <f t="shared" si="22"/>
        <v>42236.837499999994</v>
      </c>
      <c r="T222" s="12" t="str">
        <f t="shared" si="23"/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8"/>
        <v>0</v>
      </c>
      <c r="P223">
        <f t="shared" si="19"/>
        <v>0</v>
      </c>
      <c r="Q223" t="str">
        <f t="shared" si="20"/>
        <v>film &amp; video</v>
      </c>
      <c r="R223" s="10">
        <f t="shared" si="21"/>
        <v>42031.837546296301</v>
      </c>
      <c r="S223" s="10">
        <f t="shared" si="22"/>
        <v>42091.79587962963</v>
      </c>
      <c r="T223" s="12" t="str">
        <f t="shared" si="23"/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8"/>
        <v>0.13</v>
      </c>
      <c r="P224">
        <f t="shared" si="19"/>
        <v>65</v>
      </c>
      <c r="Q224" t="str">
        <f t="shared" si="20"/>
        <v>film &amp; video</v>
      </c>
      <c r="R224" s="10">
        <f t="shared" si="21"/>
        <v>42031.769884259258</v>
      </c>
      <c r="S224" s="10">
        <f t="shared" si="22"/>
        <v>42090.110416666663</v>
      </c>
      <c r="T224" s="12" t="str">
        <f t="shared" si="23"/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8"/>
        <v>0</v>
      </c>
      <c r="P225">
        <f t="shared" si="19"/>
        <v>0</v>
      </c>
      <c r="Q225" t="str">
        <f t="shared" si="20"/>
        <v>film &amp; video</v>
      </c>
      <c r="R225" s="10">
        <f t="shared" si="21"/>
        <v>42482.048032407409</v>
      </c>
      <c r="S225" s="10">
        <f t="shared" si="22"/>
        <v>42512.045138888891</v>
      </c>
      <c r="T225" s="12" t="str">
        <f t="shared" si="23"/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8"/>
        <v>0</v>
      </c>
      <c r="P226">
        <f t="shared" si="19"/>
        <v>0</v>
      </c>
      <c r="Q226" t="str">
        <f t="shared" si="20"/>
        <v>film &amp; video</v>
      </c>
      <c r="R226" s="10">
        <f t="shared" si="21"/>
        <v>42135.235254629632</v>
      </c>
      <c r="S226" s="10">
        <f t="shared" si="22"/>
        <v>42195.235254629632</v>
      </c>
      <c r="T226" s="12" t="str">
        <f t="shared" si="23"/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8"/>
        <v>0</v>
      </c>
      <c r="P227">
        <f t="shared" si="19"/>
        <v>0</v>
      </c>
      <c r="Q227" t="str">
        <f t="shared" si="20"/>
        <v>film &amp; video</v>
      </c>
      <c r="R227" s="10">
        <f t="shared" si="21"/>
        <v>42438.961273148147</v>
      </c>
      <c r="S227" s="10">
        <f t="shared" si="22"/>
        <v>42468.919606481482</v>
      </c>
      <c r="T227" s="12" t="str">
        <f t="shared" si="23"/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8"/>
        <v>8.6E-3</v>
      </c>
      <c r="P228">
        <f t="shared" si="19"/>
        <v>125</v>
      </c>
      <c r="Q228" t="str">
        <f t="shared" si="20"/>
        <v>film &amp; video</v>
      </c>
      <c r="R228" s="10">
        <f t="shared" si="21"/>
        <v>42106.666018518517</v>
      </c>
      <c r="S228" s="10">
        <f t="shared" si="22"/>
        <v>42155.395138888889</v>
      </c>
      <c r="T228" s="12" t="str">
        <f t="shared" si="23"/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8"/>
        <v>0</v>
      </c>
      <c r="P229">
        <f t="shared" si="19"/>
        <v>0</v>
      </c>
      <c r="Q229" t="str">
        <f t="shared" si="20"/>
        <v>film &amp; video</v>
      </c>
      <c r="R229" s="10">
        <f t="shared" si="21"/>
        <v>42164.893993055557</v>
      </c>
      <c r="S229" s="10">
        <f t="shared" si="22"/>
        <v>42194.893993055557</v>
      </c>
      <c r="T229" s="12" t="str">
        <f t="shared" si="23"/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8"/>
        <v>0</v>
      </c>
      <c r="P230">
        <f t="shared" si="19"/>
        <v>0</v>
      </c>
      <c r="Q230" t="str">
        <f t="shared" si="20"/>
        <v>film &amp; video</v>
      </c>
      <c r="R230" s="10">
        <f t="shared" si="21"/>
        <v>42096.686400462961</v>
      </c>
      <c r="S230" s="10">
        <f t="shared" si="22"/>
        <v>42156.686400462961</v>
      </c>
      <c r="T230" s="12" t="str">
        <f t="shared" si="23"/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8"/>
        <v>0</v>
      </c>
      <c r="P231">
        <f t="shared" si="19"/>
        <v>0</v>
      </c>
      <c r="Q231" t="str">
        <f t="shared" si="20"/>
        <v>film &amp; video</v>
      </c>
      <c r="R231" s="10">
        <f t="shared" si="21"/>
        <v>42383.933993055558</v>
      </c>
      <c r="S231" s="10">
        <f t="shared" si="22"/>
        <v>42413.933993055558</v>
      </c>
      <c r="T231" s="12" t="str">
        <f t="shared" si="23"/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8"/>
        <v>4.0000000000000001E-3</v>
      </c>
      <c r="P232">
        <f t="shared" si="19"/>
        <v>30</v>
      </c>
      <c r="Q232" t="str">
        <f t="shared" si="20"/>
        <v>film &amp; video</v>
      </c>
      <c r="R232" s="10">
        <f t="shared" si="21"/>
        <v>42129.777210648142</v>
      </c>
      <c r="S232" s="10">
        <f t="shared" si="22"/>
        <v>42159.777210648142</v>
      </c>
      <c r="T232" s="12" t="str">
        <f t="shared" si="23"/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8"/>
        <v>0</v>
      </c>
      <c r="P233">
        <f t="shared" si="19"/>
        <v>0</v>
      </c>
      <c r="Q233" t="str">
        <f t="shared" si="20"/>
        <v>film &amp; video</v>
      </c>
      <c r="R233" s="10">
        <f t="shared" si="21"/>
        <v>42341.958923611113</v>
      </c>
      <c r="S233" s="10">
        <f t="shared" si="22"/>
        <v>42371.958923611113</v>
      </c>
      <c r="T233" s="12" t="str">
        <f t="shared" si="23"/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8"/>
        <v>2.75E-2</v>
      </c>
      <c r="P234">
        <f t="shared" si="19"/>
        <v>15.71</v>
      </c>
      <c r="Q234" t="str">
        <f t="shared" si="20"/>
        <v>film &amp; video</v>
      </c>
      <c r="R234" s="10">
        <f t="shared" si="21"/>
        <v>42032.82576388889</v>
      </c>
      <c r="S234" s="10">
        <f t="shared" si="22"/>
        <v>42062.82576388889</v>
      </c>
      <c r="T234" s="12" t="str">
        <f t="shared" si="23"/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8"/>
        <v>0</v>
      </c>
      <c r="P235">
        <f t="shared" si="19"/>
        <v>0</v>
      </c>
      <c r="Q235" t="str">
        <f t="shared" si="20"/>
        <v>film &amp; video</v>
      </c>
      <c r="R235" s="10">
        <f t="shared" si="21"/>
        <v>42612.911712962959</v>
      </c>
      <c r="S235" s="10">
        <f t="shared" si="22"/>
        <v>42642.911712962959</v>
      </c>
      <c r="T235" s="12" t="str">
        <f t="shared" si="23"/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8"/>
        <v>0.40100000000000002</v>
      </c>
      <c r="P236">
        <f t="shared" si="19"/>
        <v>80.2</v>
      </c>
      <c r="Q236" t="str">
        <f t="shared" si="20"/>
        <v>film &amp; video</v>
      </c>
      <c r="R236" s="10">
        <f t="shared" si="21"/>
        <v>42136.035405092596</v>
      </c>
      <c r="S236" s="10">
        <f t="shared" si="22"/>
        <v>42176.035405092596</v>
      </c>
      <c r="T236" s="12" t="str">
        <f t="shared" si="23"/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8"/>
        <v>0</v>
      </c>
      <c r="P237">
        <f t="shared" si="19"/>
        <v>0</v>
      </c>
      <c r="Q237" t="str">
        <f t="shared" si="20"/>
        <v>film &amp; video</v>
      </c>
      <c r="R237" s="10">
        <f t="shared" si="21"/>
        <v>42164.908530092594</v>
      </c>
      <c r="S237" s="10">
        <f t="shared" si="22"/>
        <v>42194.908530092594</v>
      </c>
      <c r="T237" s="12" t="str">
        <f t="shared" si="23"/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8"/>
        <v>0</v>
      </c>
      <c r="P238">
        <f t="shared" si="19"/>
        <v>0</v>
      </c>
      <c r="Q238" t="str">
        <f t="shared" si="20"/>
        <v>film &amp; video</v>
      </c>
      <c r="R238" s="10">
        <f t="shared" si="21"/>
        <v>42321.08447916666</v>
      </c>
      <c r="S238" s="10">
        <f t="shared" si="22"/>
        <v>42374</v>
      </c>
      <c r="T238" s="12" t="str">
        <f t="shared" si="23"/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8"/>
        <v>3.3E-3</v>
      </c>
      <c r="P239">
        <f t="shared" si="19"/>
        <v>50</v>
      </c>
      <c r="Q239" t="str">
        <f t="shared" si="20"/>
        <v>film &amp; video</v>
      </c>
      <c r="R239" s="10">
        <f t="shared" si="21"/>
        <v>42377.577187499999</v>
      </c>
      <c r="S239" s="10">
        <f t="shared" si="22"/>
        <v>42437.577187499999</v>
      </c>
      <c r="T239" s="12" t="str">
        <f t="shared" si="23"/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8"/>
        <v>0</v>
      </c>
      <c r="P240">
        <f t="shared" si="19"/>
        <v>0</v>
      </c>
      <c r="Q240" t="str">
        <f t="shared" si="20"/>
        <v>film &amp; video</v>
      </c>
      <c r="R240" s="10">
        <f t="shared" si="21"/>
        <v>42713.962499999994</v>
      </c>
      <c r="S240" s="10">
        <f t="shared" si="22"/>
        <v>42734.375</v>
      </c>
      <c r="T240" s="12" t="str">
        <f t="shared" si="23"/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8"/>
        <v>0.25</v>
      </c>
      <c r="P241">
        <f t="shared" si="19"/>
        <v>50</v>
      </c>
      <c r="Q241" t="str">
        <f t="shared" si="20"/>
        <v>film &amp; video</v>
      </c>
      <c r="R241" s="10">
        <f t="shared" si="21"/>
        <v>42297.110300925924</v>
      </c>
      <c r="S241" s="10">
        <f t="shared" si="22"/>
        <v>42316.5</v>
      </c>
      <c r="T241" s="12" t="str">
        <f t="shared" si="23"/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8"/>
        <v>1.0763</v>
      </c>
      <c r="P242">
        <f t="shared" si="19"/>
        <v>117.85</v>
      </c>
      <c r="Q242" t="str">
        <f t="shared" si="20"/>
        <v>film &amp; video</v>
      </c>
      <c r="R242" s="10">
        <f t="shared" si="21"/>
        <v>41354.708460648151</v>
      </c>
      <c r="S242" s="10">
        <f t="shared" si="22"/>
        <v>41399.708460648151</v>
      </c>
      <c r="T242" s="12" t="str">
        <f t="shared" si="23"/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8"/>
        <v>1.1264000000000001</v>
      </c>
      <c r="P243">
        <f t="shared" si="19"/>
        <v>109.04</v>
      </c>
      <c r="Q243" t="str">
        <f t="shared" si="20"/>
        <v>film &amp; video</v>
      </c>
      <c r="R243" s="10">
        <f t="shared" si="21"/>
        <v>41949.697962962964</v>
      </c>
      <c r="S243" s="10">
        <f t="shared" si="22"/>
        <v>41994.697962962964</v>
      </c>
      <c r="T243" s="12" t="str">
        <f t="shared" si="23"/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8"/>
        <v>1.1346000000000001</v>
      </c>
      <c r="P244">
        <f t="shared" si="19"/>
        <v>73.02</v>
      </c>
      <c r="Q244" t="str">
        <f t="shared" si="20"/>
        <v>film &amp; video</v>
      </c>
      <c r="R244" s="10">
        <f t="shared" si="21"/>
        <v>40862.492939814816</v>
      </c>
      <c r="S244" s="10">
        <f t="shared" si="22"/>
        <v>40897.492939814816</v>
      </c>
      <c r="T244" s="12" t="str">
        <f t="shared" si="23"/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8"/>
        <v>1.0259</v>
      </c>
      <c r="P245">
        <f t="shared" si="19"/>
        <v>78.2</v>
      </c>
      <c r="Q245" t="str">
        <f t="shared" si="20"/>
        <v>film &amp; video</v>
      </c>
      <c r="R245" s="10">
        <f t="shared" si="21"/>
        <v>41662.047500000001</v>
      </c>
      <c r="S245" s="10">
        <f t="shared" si="22"/>
        <v>41692.047500000001</v>
      </c>
      <c r="T245" s="12" t="str">
        <f t="shared" si="23"/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8"/>
        <v>1.1375999999999999</v>
      </c>
      <c r="P246">
        <f t="shared" si="19"/>
        <v>47.4</v>
      </c>
      <c r="Q246" t="str">
        <f t="shared" si="20"/>
        <v>film &amp; video</v>
      </c>
      <c r="R246" s="10">
        <f t="shared" si="21"/>
        <v>40213.323599537034</v>
      </c>
      <c r="S246" s="10">
        <f t="shared" si="22"/>
        <v>40253.29583333333</v>
      </c>
      <c r="T246" s="12" t="str">
        <f t="shared" si="23"/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8"/>
        <v>1.0371999999999999</v>
      </c>
      <c r="P247">
        <f t="shared" si="19"/>
        <v>54.02</v>
      </c>
      <c r="Q247" t="str">
        <f t="shared" si="20"/>
        <v>film &amp; video</v>
      </c>
      <c r="R247" s="10">
        <f t="shared" si="21"/>
        <v>41107.053067129629</v>
      </c>
      <c r="S247" s="10">
        <f t="shared" si="22"/>
        <v>41137.053067129629</v>
      </c>
      <c r="T247" s="12" t="str">
        <f t="shared" si="23"/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8"/>
        <v>3.0546000000000002</v>
      </c>
      <c r="P248">
        <f t="shared" si="19"/>
        <v>68.489999999999995</v>
      </c>
      <c r="Q248" t="str">
        <f t="shared" si="20"/>
        <v>film &amp; video</v>
      </c>
      <c r="R248" s="10">
        <f t="shared" si="21"/>
        <v>40480.363483796296</v>
      </c>
      <c r="S248" s="10">
        <f t="shared" si="22"/>
        <v>40530.405150462961</v>
      </c>
      <c r="T248" s="12" t="str">
        <f t="shared" si="23"/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8"/>
        <v>1.341</v>
      </c>
      <c r="P249">
        <f t="shared" si="19"/>
        <v>108.15</v>
      </c>
      <c r="Q249" t="str">
        <f t="shared" si="20"/>
        <v>film &amp; video</v>
      </c>
      <c r="R249" s="10">
        <f t="shared" si="21"/>
        <v>40430.604328703703</v>
      </c>
      <c r="S249" s="10">
        <f t="shared" si="22"/>
        <v>40467.152083333334</v>
      </c>
      <c r="T249" s="12" t="str">
        <f t="shared" si="23"/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8"/>
        <v>1.0133000000000001</v>
      </c>
      <c r="P250">
        <f t="shared" si="19"/>
        <v>589.95000000000005</v>
      </c>
      <c r="Q250" t="str">
        <f t="shared" si="20"/>
        <v>film &amp; video</v>
      </c>
      <c r="R250" s="10">
        <f t="shared" si="21"/>
        <v>40870.774409722224</v>
      </c>
      <c r="S250" s="10">
        <f t="shared" si="22"/>
        <v>40915.774409722224</v>
      </c>
      <c r="T250" s="12" t="str">
        <f t="shared" si="23"/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8"/>
        <v>1.1292</v>
      </c>
      <c r="P251">
        <f t="shared" si="19"/>
        <v>48.05</v>
      </c>
      <c r="Q251" t="str">
        <f t="shared" si="20"/>
        <v>film &amp; video</v>
      </c>
      <c r="R251" s="10">
        <f t="shared" si="21"/>
        <v>40332.923842592594</v>
      </c>
      <c r="S251" s="10">
        <f t="shared" si="22"/>
        <v>40412.736111111109</v>
      </c>
      <c r="T251" s="12" t="str">
        <f t="shared" si="23"/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8"/>
        <v>1.0558000000000001</v>
      </c>
      <c r="P252">
        <f t="shared" si="19"/>
        <v>72.48</v>
      </c>
      <c r="Q252" t="str">
        <f t="shared" si="20"/>
        <v>film &amp; video</v>
      </c>
      <c r="R252" s="10">
        <f t="shared" si="21"/>
        <v>41401.565868055557</v>
      </c>
      <c r="S252" s="10">
        <f t="shared" si="22"/>
        <v>41431.565868055557</v>
      </c>
      <c r="T252" s="12" t="str">
        <f t="shared" si="23"/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8"/>
        <v>1.2557</v>
      </c>
      <c r="P253">
        <f t="shared" si="19"/>
        <v>57.08</v>
      </c>
      <c r="Q253" t="str">
        <f t="shared" si="20"/>
        <v>film &amp; video</v>
      </c>
      <c r="R253" s="10">
        <f t="shared" si="21"/>
        <v>41013.787569444445</v>
      </c>
      <c r="S253" s="10">
        <f t="shared" si="22"/>
        <v>41045.791666666664</v>
      </c>
      <c r="T253" s="12" t="str">
        <f t="shared" si="23"/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8"/>
        <v>1.8455999999999999</v>
      </c>
      <c r="P254">
        <f t="shared" si="19"/>
        <v>85.44</v>
      </c>
      <c r="Q254" t="str">
        <f t="shared" si="20"/>
        <v>film &amp; video</v>
      </c>
      <c r="R254" s="10">
        <f t="shared" si="21"/>
        <v>40266.662708333337</v>
      </c>
      <c r="S254" s="10">
        <f t="shared" si="22"/>
        <v>40330.165972222225</v>
      </c>
      <c r="T254" s="12" t="str">
        <f t="shared" si="23"/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8"/>
        <v>1.0073000000000001</v>
      </c>
      <c r="P255">
        <f t="shared" si="19"/>
        <v>215.86</v>
      </c>
      <c r="Q255" t="str">
        <f t="shared" si="20"/>
        <v>film &amp; video</v>
      </c>
      <c r="R255" s="10">
        <f t="shared" si="21"/>
        <v>40924.650868055556</v>
      </c>
      <c r="S255" s="10">
        <f t="shared" si="22"/>
        <v>40954.650868055556</v>
      </c>
      <c r="T255" s="12" t="str">
        <f t="shared" si="23"/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8"/>
        <v>1.1695</v>
      </c>
      <c r="P256">
        <f t="shared" si="19"/>
        <v>89.39</v>
      </c>
      <c r="Q256" t="str">
        <f t="shared" si="20"/>
        <v>film &amp; video</v>
      </c>
      <c r="R256" s="10">
        <f t="shared" si="21"/>
        <v>42263.952662037031</v>
      </c>
      <c r="S256" s="10">
        <f t="shared" si="22"/>
        <v>42294.083333333328</v>
      </c>
      <c r="T256" s="12" t="str">
        <f t="shared" si="23"/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8"/>
        <v>1.0672999999999999</v>
      </c>
      <c r="P257">
        <f t="shared" si="19"/>
        <v>45.42</v>
      </c>
      <c r="Q257" t="str">
        <f t="shared" si="20"/>
        <v>film &amp; video</v>
      </c>
      <c r="R257" s="10">
        <f t="shared" si="21"/>
        <v>40588.526412037041</v>
      </c>
      <c r="S257" s="10">
        <f t="shared" si="22"/>
        <v>40618.48474537037</v>
      </c>
      <c r="T257" s="12" t="str">
        <f t="shared" si="23"/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8"/>
        <v>1.391</v>
      </c>
      <c r="P258">
        <f t="shared" si="19"/>
        <v>65.760000000000005</v>
      </c>
      <c r="Q258" t="str">
        <f t="shared" si="20"/>
        <v>film &amp; video</v>
      </c>
      <c r="R258" s="10">
        <f t="shared" si="21"/>
        <v>41319.769293981481</v>
      </c>
      <c r="S258" s="10">
        <f t="shared" si="22"/>
        <v>41349.769293981481</v>
      </c>
      <c r="T258" s="12" t="str">
        <f t="shared" si="23"/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24">ROUND(IMDIV(E259,D259),4)</f>
        <v>1.0672999999999999</v>
      </c>
      <c r="P259">
        <f t="shared" ref="P259:P322" si="25">IF(L259&gt;0,ROUND(IMDIV(E259,L259),2),0)</f>
        <v>66.7</v>
      </c>
      <c r="Q259" t="str">
        <f t="shared" ref="Q259:Q322" si="26">LEFT(N259,FIND("/",N259)-1)</f>
        <v>film &amp; video</v>
      </c>
      <c r="R259" s="10">
        <f t="shared" ref="R259:R322" si="27">(((J259/60)/60)/24)+DATE(1970,1,1)</f>
        <v>42479.626875000002</v>
      </c>
      <c r="S259" s="10">
        <f t="shared" ref="S259:S322" si="28">(((I259/60)/60)/24)+DATE(1970,1,1)</f>
        <v>42509.626875000002</v>
      </c>
      <c r="T259" s="12" t="str">
        <f t="shared" ref="T259:T322" si="29">RIGHT(N259, LEN(N259)-FIND("/",N259))</f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24"/>
        <v>1.9114</v>
      </c>
      <c r="P260">
        <f t="shared" si="25"/>
        <v>83.35</v>
      </c>
      <c r="Q260" t="str">
        <f t="shared" si="26"/>
        <v>film &amp; video</v>
      </c>
      <c r="R260" s="10">
        <f t="shared" si="27"/>
        <v>40682.051689814813</v>
      </c>
      <c r="S260" s="10">
        <f t="shared" si="28"/>
        <v>40712.051689814813</v>
      </c>
      <c r="T260" s="12" t="str">
        <f t="shared" si="29"/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24"/>
        <v>1.3193999999999999</v>
      </c>
      <c r="P261">
        <f t="shared" si="25"/>
        <v>105.05</v>
      </c>
      <c r="Q261" t="str">
        <f t="shared" si="26"/>
        <v>film &amp; video</v>
      </c>
      <c r="R261" s="10">
        <f t="shared" si="27"/>
        <v>42072.738067129627</v>
      </c>
      <c r="S261" s="10">
        <f t="shared" si="28"/>
        <v>42102.738067129627</v>
      </c>
      <c r="T261" s="12" t="str">
        <f t="shared" si="29"/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24"/>
        <v>1.0640000000000001</v>
      </c>
      <c r="P262">
        <f t="shared" si="25"/>
        <v>120.91</v>
      </c>
      <c r="Q262" t="str">
        <f t="shared" si="26"/>
        <v>film &amp; video</v>
      </c>
      <c r="R262" s="10">
        <f t="shared" si="27"/>
        <v>40330.755543981482</v>
      </c>
      <c r="S262" s="10">
        <f t="shared" si="28"/>
        <v>40376.415972222225</v>
      </c>
      <c r="T262" s="12" t="str">
        <f t="shared" si="29"/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24"/>
        <v>1.0740000000000001</v>
      </c>
      <c r="P263">
        <f t="shared" si="25"/>
        <v>97.64</v>
      </c>
      <c r="Q263" t="str">
        <f t="shared" si="26"/>
        <v>film &amp; video</v>
      </c>
      <c r="R263" s="10">
        <f t="shared" si="27"/>
        <v>41017.885462962964</v>
      </c>
      <c r="S263" s="10">
        <f t="shared" si="28"/>
        <v>41067.621527777781</v>
      </c>
      <c r="T263" s="12" t="str">
        <f t="shared" si="29"/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24"/>
        <v>2.4</v>
      </c>
      <c r="P264">
        <f t="shared" si="25"/>
        <v>41.38</v>
      </c>
      <c r="Q264" t="str">
        <f t="shared" si="26"/>
        <v>film &amp; video</v>
      </c>
      <c r="R264" s="10">
        <f t="shared" si="27"/>
        <v>40555.24800925926</v>
      </c>
      <c r="S264" s="10">
        <f t="shared" si="28"/>
        <v>40600.24800925926</v>
      </c>
      <c r="T264" s="12" t="str">
        <f t="shared" si="29"/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24"/>
        <v>1.1808000000000001</v>
      </c>
      <c r="P265">
        <f t="shared" si="25"/>
        <v>30.65</v>
      </c>
      <c r="Q265" t="str">
        <f t="shared" si="26"/>
        <v>film &amp; video</v>
      </c>
      <c r="R265" s="10">
        <f t="shared" si="27"/>
        <v>41149.954791666663</v>
      </c>
      <c r="S265" s="10">
        <f t="shared" si="28"/>
        <v>41179.954791666663</v>
      </c>
      <c r="T265" s="12" t="str">
        <f t="shared" si="29"/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24"/>
        <v>1.1819999999999999</v>
      </c>
      <c r="P266">
        <f t="shared" si="25"/>
        <v>64.95</v>
      </c>
      <c r="Q266" t="str">
        <f t="shared" si="26"/>
        <v>film &amp; video</v>
      </c>
      <c r="R266" s="10">
        <f t="shared" si="27"/>
        <v>41010.620312500003</v>
      </c>
      <c r="S266" s="10">
        <f t="shared" si="28"/>
        <v>41040.620312500003</v>
      </c>
      <c r="T266" s="12" t="str">
        <f t="shared" si="29"/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24"/>
        <v>1.111</v>
      </c>
      <c r="P267">
        <f t="shared" si="25"/>
        <v>95.78</v>
      </c>
      <c r="Q267" t="str">
        <f t="shared" si="26"/>
        <v>film &amp; video</v>
      </c>
      <c r="R267" s="10">
        <f t="shared" si="27"/>
        <v>40267.245717592588</v>
      </c>
      <c r="S267" s="10">
        <f t="shared" si="28"/>
        <v>40308.844444444447</v>
      </c>
      <c r="T267" s="12" t="str">
        <f t="shared" si="29"/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24"/>
        <v>1.4550000000000001</v>
      </c>
      <c r="P268">
        <f t="shared" si="25"/>
        <v>40.42</v>
      </c>
      <c r="Q268" t="str">
        <f t="shared" si="26"/>
        <v>film &amp; video</v>
      </c>
      <c r="R268" s="10">
        <f t="shared" si="27"/>
        <v>40205.174849537041</v>
      </c>
      <c r="S268" s="10">
        <f t="shared" si="28"/>
        <v>40291.160416666666</v>
      </c>
      <c r="T268" s="12" t="str">
        <f t="shared" si="29"/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24"/>
        <v>1.3163</v>
      </c>
      <c r="P269">
        <f t="shared" si="25"/>
        <v>78.58</v>
      </c>
      <c r="Q269" t="str">
        <f t="shared" si="26"/>
        <v>film &amp; video</v>
      </c>
      <c r="R269" s="10">
        <f t="shared" si="27"/>
        <v>41785.452534722222</v>
      </c>
      <c r="S269" s="10">
        <f t="shared" si="28"/>
        <v>41815.452534722222</v>
      </c>
      <c r="T269" s="12" t="str">
        <f t="shared" si="29"/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24"/>
        <v>1.1140000000000001</v>
      </c>
      <c r="P270">
        <f t="shared" si="25"/>
        <v>50.18</v>
      </c>
      <c r="Q270" t="str">
        <f t="shared" si="26"/>
        <v>film &amp; video</v>
      </c>
      <c r="R270" s="10">
        <f t="shared" si="27"/>
        <v>40809.15252314815</v>
      </c>
      <c r="S270" s="10">
        <f t="shared" si="28"/>
        <v>40854.194189814814</v>
      </c>
      <c r="T270" s="12" t="str">
        <f t="shared" si="29"/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24"/>
        <v>1.4722999999999999</v>
      </c>
      <c r="P271">
        <f t="shared" si="25"/>
        <v>92.25</v>
      </c>
      <c r="Q271" t="str">
        <f t="shared" si="26"/>
        <v>film &amp; video</v>
      </c>
      <c r="R271" s="10">
        <f t="shared" si="27"/>
        <v>42758.197013888886</v>
      </c>
      <c r="S271" s="10">
        <f t="shared" si="28"/>
        <v>42788.197013888886</v>
      </c>
      <c r="T271" s="12" t="str">
        <f t="shared" si="29"/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24"/>
        <v>1.5261</v>
      </c>
      <c r="P272">
        <f t="shared" si="25"/>
        <v>57.54</v>
      </c>
      <c r="Q272" t="str">
        <f t="shared" si="26"/>
        <v>film &amp; video</v>
      </c>
      <c r="R272" s="10">
        <f t="shared" si="27"/>
        <v>40637.866550925923</v>
      </c>
      <c r="S272" s="10">
        <f t="shared" si="28"/>
        <v>40688.166666666664</v>
      </c>
      <c r="T272" s="12" t="str">
        <f t="shared" si="29"/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24"/>
        <v>1.0468</v>
      </c>
      <c r="P273">
        <f t="shared" si="25"/>
        <v>109.42</v>
      </c>
      <c r="Q273" t="str">
        <f t="shared" si="26"/>
        <v>film &amp; video</v>
      </c>
      <c r="R273" s="10">
        <f t="shared" si="27"/>
        <v>41612.10024305556</v>
      </c>
      <c r="S273" s="10">
        <f t="shared" si="28"/>
        <v>41641.333333333336</v>
      </c>
      <c r="T273" s="12" t="str">
        <f t="shared" si="29"/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24"/>
        <v>1.7743</v>
      </c>
      <c r="P274">
        <f t="shared" si="25"/>
        <v>81.89</v>
      </c>
      <c r="Q274" t="str">
        <f t="shared" si="26"/>
        <v>film &amp; video</v>
      </c>
      <c r="R274" s="10">
        <f t="shared" si="27"/>
        <v>40235.900358796294</v>
      </c>
      <c r="S274" s="10">
        <f t="shared" si="28"/>
        <v>40296.78402777778</v>
      </c>
      <c r="T274" s="12" t="str">
        <f t="shared" si="29"/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24"/>
        <v>1.0778000000000001</v>
      </c>
      <c r="P275">
        <f t="shared" si="25"/>
        <v>45.67</v>
      </c>
      <c r="Q275" t="str">
        <f t="shared" si="26"/>
        <v>film &amp; video</v>
      </c>
      <c r="R275" s="10">
        <f t="shared" si="27"/>
        <v>40697.498449074075</v>
      </c>
      <c r="S275" s="10">
        <f t="shared" si="28"/>
        <v>40727.498449074075</v>
      </c>
      <c r="T275" s="12" t="str">
        <f t="shared" si="29"/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24"/>
        <v>1.56</v>
      </c>
      <c r="P276">
        <f t="shared" si="25"/>
        <v>55.22</v>
      </c>
      <c r="Q276" t="str">
        <f t="shared" si="26"/>
        <v>film &amp; video</v>
      </c>
      <c r="R276" s="10">
        <f t="shared" si="27"/>
        <v>40969.912372685183</v>
      </c>
      <c r="S276" s="10">
        <f t="shared" si="28"/>
        <v>41004.290972222225</v>
      </c>
      <c r="T276" s="12" t="str">
        <f t="shared" si="29"/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24"/>
        <v>1.0840000000000001</v>
      </c>
      <c r="P277">
        <f t="shared" si="25"/>
        <v>65.3</v>
      </c>
      <c r="Q277" t="str">
        <f t="shared" si="26"/>
        <v>film &amp; video</v>
      </c>
      <c r="R277" s="10">
        <f t="shared" si="27"/>
        <v>41193.032013888893</v>
      </c>
      <c r="S277" s="10">
        <f t="shared" si="28"/>
        <v>41223.073680555557</v>
      </c>
      <c r="T277" s="12" t="str">
        <f t="shared" si="29"/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24"/>
        <v>1.476</v>
      </c>
      <c r="P278">
        <f t="shared" si="25"/>
        <v>95.23</v>
      </c>
      <c r="Q278" t="str">
        <f t="shared" si="26"/>
        <v>film &amp; video</v>
      </c>
      <c r="R278" s="10">
        <f t="shared" si="27"/>
        <v>40967.081874999996</v>
      </c>
      <c r="S278" s="10">
        <f t="shared" si="28"/>
        <v>41027.040208333332</v>
      </c>
      <c r="T278" s="12" t="str">
        <f t="shared" si="29"/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24"/>
        <v>1.1037999999999999</v>
      </c>
      <c r="P279">
        <f t="shared" si="25"/>
        <v>75.44</v>
      </c>
      <c r="Q279" t="str">
        <f t="shared" si="26"/>
        <v>film &amp; video</v>
      </c>
      <c r="R279" s="10">
        <f t="shared" si="27"/>
        <v>42117.891423611116</v>
      </c>
      <c r="S279" s="10">
        <f t="shared" si="28"/>
        <v>42147.891423611116</v>
      </c>
      <c r="T279" s="12" t="str">
        <f t="shared" si="29"/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24"/>
        <v>1.5035000000000001</v>
      </c>
      <c r="P280">
        <f t="shared" si="25"/>
        <v>97.82</v>
      </c>
      <c r="Q280" t="str">
        <f t="shared" si="26"/>
        <v>film &amp; video</v>
      </c>
      <c r="R280" s="10">
        <f t="shared" si="27"/>
        <v>41164.040960648148</v>
      </c>
      <c r="S280" s="10">
        <f t="shared" si="28"/>
        <v>41194.040960648148</v>
      </c>
      <c r="T280" s="12" t="str">
        <f t="shared" si="29"/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24"/>
        <v>1.5731999999999999</v>
      </c>
      <c r="P281">
        <f t="shared" si="25"/>
        <v>87.69</v>
      </c>
      <c r="Q281" t="str">
        <f t="shared" si="26"/>
        <v>film &amp; video</v>
      </c>
      <c r="R281" s="10">
        <f t="shared" si="27"/>
        <v>42759.244166666671</v>
      </c>
      <c r="S281" s="10">
        <f t="shared" si="28"/>
        <v>42793.084027777775</v>
      </c>
      <c r="T281" s="12" t="str">
        <f t="shared" si="29"/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24"/>
        <v>1.5613999999999999</v>
      </c>
      <c r="P282">
        <f t="shared" si="25"/>
        <v>54.75</v>
      </c>
      <c r="Q282" t="str">
        <f t="shared" si="26"/>
        <v>film &amp; video</v>
      </c>
      <c r="R282" s="10">
        <f t="shared" si="27"/>
        <v>41744.590682870366</v>
      </c>
      <c r="S282" s="10">
        <f t="shared" si="28"/>
        <v>41789.590682870366</v>
      </c>
      <c r="T282" s="12" t="str">
        <f t="shared" si="29"/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24"/>
        <v>1.2059</v>
      </c>
      <c r="P283">
        <f t="shared" si="25"/>
        <v>83.95</v>
      </c>
      <c r="Q283" t="str">
        <f t="shared" si="26"/>
        <v>film &amp; video</v>
      </c>
      <c r="R283" s="10">
        <f t="shared" si="27"/>
        <v>39950.163344907407</v>
      </c>
      <c r="S283" s="10">
        <f t="shared" si="28"/>
        <v>40035.80972222222</v>
      </c>
      <c r="T283" s="12" t="str">
        <f t="shared" si="29"/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24"/>
        <v>1.0119</v>
      </c>
      <c r="P284">
        <f t="shared" si="25"/>
        <v>254.39</v>
      </c>
      <c r="Q284" t="str">
        <f t="shared" si="26"/>
        <v>film &amp; video</v>
      </c>
      <c r="R284" s="10">
        <f t="shared" si="27"/>
        <v>40194.920046296298</v>
      </c>
      <c r="S284" s="10">
        <f t="shared" si="28"/>
        <v>40231.916666666664</v>
      </c>
      <c r="T284" s="12" t="str">
        <f t="shared" si="29"/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24"/>
        <v>1.1427</v>
      </c>
      <c r="P285">
        <f t="shared" si="25"/>
        <v>101.83</v>
      </c>
      <c r="Q285" t="str">
        <f t="shared" si="26"/>
        <v>film &amp; video</v>
      </c>
      <c r="R285" s="10">
        <f t="shared" si="27"/>
        <v>40675.71</v>
      </c>
      <c r="S285" s="10">
        <f t="shared" si="28"/>
        <v>40695.207638888889</v>
      </c>
      <c r="T285" s="12" t="str">
        <f t="shared" si="29"/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24"/>
        <v>1.0463</v>
      </c>
      <c r="P286">
        <f t="shared" si="25"/>
        <v>55.07</v>
      </c>
      <c r="Q286" t="str">
        <f t="shared" si="26"/>
        <v>film &amp; video</v>
      </c>
      <c r="R286" s="10">
        <f t="shared" si="27"/>
        <v>40904.738194444442</v>
      </c>
      <c r="S286" s="10">
        <f t="shared" si="28"/>
        <v>40929.738194444442</v>
      </c>
      <c r="T286" s="12" t="str">
        <f t="shared" si="29"/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24"/>
        <v>2.2883</v>
      </c>
      <c r="P287">
        <f t="shared" si="25"/>
        <v>56.9</v>
      </c>
      <c r="Q287" t="str">
        <f t="shared" si="26"/>
        <v>film &amp; video</v>
      </c>
      <c r="R287" s="10">
        <f t="shared" si="27"/>
        <v>41506.756111111114</v>
      </c>
      <c r="S287" s="10">
        <f t="shared" si="28"/>
        <v>41536.756111111114</v>
      </c>
      <c r="T287" s="12" t="str">
        <f t="shared" si="29"/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24"/>
        <v>1.0914999999999999</v>
      </c>
      <c r="P288">
        <f t="shared" si="25"/>
        <v>121.28</v>
      </c>
      <c r="Q288" t="str">
        <f t="shared" si="26"/>
        <v>film &amp; video</v>
      </c>
      <c r="R288" s="10">
        <f t="shared" si="27"/>
        <v>41313.816249999996</v>
      </c>
      <c r="S288" s="10">
        <f t="shared" si="28"/>
        <v>41358.774583333332</v>
      </c>
      <c r="T288" s="12" t="str">
        <f t="shared" si="29"/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24"/>
        <v>1.7629999999999999</v>
      </c>
      <c r="P289">
        <f t="shared" si="25"/>
        <v>91.19</v>
      </c>
      <c r="Q289" t="str">
        <f t="shared" si="26"/>
        <v>film &amp; video</v>
      </c>
      <c r="R289" s="10">
        <f t="shared" si="27"/>
        <v>41184.277986111112</v>
      </c>
      <c r="S289" s="10">
        <f t="shared" si="28"/>
        <v>41215.166666666664</v>
      </c>
      <c r="T289" s="12" t="str">
        <f t="shared" si="29"/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24"/>
        <v>1.0321</v>
      </c>
      <c r="P290">
        <f t="shared" si="25"/>
        <v>115.45</v>
      </c>
      <c r="Q290" t="str">
        <f t="shared" si="26"/>
        <v>film &amp; video</v>
      </c>
      <c r="R290" s="10">
        <f t="shared" si="27"/>
        <v>41051.168900462959</v>
      </c>
      <c r="S290" s="10">
        <f t="shared" si="28"/>
        <v>41086.168900462959</v>
      </c>
      <c r="T290" s="12" t="str">
        <f t="shared" si="29"/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24"/>
        <v>1.0482</v>
      </c>
      <c r="P291">
        <f t="shared" si="25"/>
        <v>67.77</v>
      </c>
      <c r="Q291" t="str">
        <f t="shared" si="26"/>
        <v>film &amp; video</v>
      </c>
      <c r="R291" s="10">
        <f t="shared" si="27"/>
        <v>41550.456412037034</v>
      </c>
      <c r="S291" s="10">
        <f t="shared" si="28"/>
        <v>41580.456412037034</v>
      </c>
      <c r="T291" s="12" t="str">
        <f t="shared" si="29"/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24"/>
        <v>1.0668</v>
      </c>
      <c r="P292">
        <f t="shared" si="25"/>
        <v>28.58</v>
      </c>
      <c r="Q292" t="str">
        <f t="shared" si="26"/>
        <v>film &amp; video</v>
      </c>
      <c r="R292" s="10">
        <f t="shared" si="27"/>
        <v>40526.36917824074</v>
      </c>
      <c r="S292" s="10">
        <f t="shared" si="28"/>
        <v>40576.332638888889</v>
      </c>
      <c r="T292" s="12" t="str">
        <f t="shared" si="29"/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24"/>
        <v>1.2001999999999999</v>
      </c>
      <c r="P293">
        <f t="shared" si="25"/>
        <v>46.88</v>
      </c>
      <c r="Q293" t="str">
        <f t="shared" si="26"/>
        <v>film &amp; video</v>
      </c>
      <c r="R293" s="10">
        <f t="shared" si="27"/>
        <v>41376.769050925926</v>
      </c>
      <c r="S293" s="10">
        <f t="shared" si="28"/>
        <v>41395.000694444447</v>
      </c>
      <c r="T293" s="12" t="str">
        <f t="shared" si="29"/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24"/>
        <v>1.0150999999999999</v>
      </c>
      <c r="P294">
        <f t="shared" si="25"/>
        <v>154.41999999999999</v>
      </c>
      <c r="Q294" t="str">
        <f t="shared" si="26"/>
        <v>film &amp; video</v>
      </c>
      <c r="R294" s="10">
        <f t="shared" si="27"/>
        <v>40812.803229166668</v>
      </c>
      <c r="S294" s="10">
        <f t="shared" si="28"/>
        <v>40845.165972222225</v>
      </c>
      <c r="T294" s="12" t="str">
        <f t="shared" si="29"/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24"/>
        <v>1.0138</v>
      </c>
      <c r="P295">
        <f t="shared" si="25"/>
        <v>201.22</v>
      </c>
      <c r="Q295" t="str">
        <f t="shared" si="26"/>
        <v>film &amp; video</v>
      </c>
      <c r="R295" s="10">
        <f t="shared" si="27"/>
        <v>41719.667986111112</v>
      </c>
      <c r="S295" s="10">
        <f t="shared" si="28"/>
        <v>41749.667986111112</v>
      </c>
      <c r="T295" s="12" t="str">
        <f t="shared" si="29"/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24"/>
        <v>1</v>
      </c>
      <c r="P296">
        <f t="shared" si="25"/>
        <v>100</v>
      </c>
      <c r="Q296" t="str">
        <f t="shared" si="26"/>
        <v>film &amp; video</v>
      </c>
      <c r="R296" s="10">
        <f t="shared" si="27"/>
        <v>40343.084421296298</v>
      </c>
      <c r="S296" s="10">
        <f t="shared" si="28"/>
        <v>40378.666666666664</v>
      </c>
      <c r="T296" s="12" t="str">
        <f t="shared" si="29"/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24"/>
        <v>1.3310999999999999</v>
      </c>
      <c r="P297">
        <f t="shared" si="25"/>
        <v>100.08</v>
      </c>
      <c r="Q297" t="str">
        <f t="shared" si="26"/>
        <v>film &amp; video</v>
      </c>
      <c r="R297" s="10">
        <f t="shared" si="27"/>
        <v>41519.004733796297</v>
      </c>
      <c r="S297" s="10">
        <f t="shared" si="28"/>
        <v>41579</v>
      </c>
      <c r="T297" s="12" t="str">
        <f t="shared" si="29"/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24"/>
        <v>1.1873</v>
      </c>
      <c r="P298">
        <f t="shared" si="25"/>
        <v>230.09</v>
      </c>
      <c r="Q298" t="str">
        <f t="shared" si="26"/>
        <v>film &amp; video</v>
      </c>
      <c r="R298" s="10">
        <f t="shared" si="27"/>
        <v>41134.475497685184</v>
      </c>
      <c r="S298" s="10">
        <f t="shared" si="28"/>
        <v>41159.475497685184</v>
      </c>
      <c r="T298" s="12" t="str">
        <f t="shared" si="29"/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24"/>
        <v>1.0064</v>
      </c>
      <c r="P299">
        <f t="shared" si="25"/>
        <v>141.75</v>
      </c>
      <c r="Q299" t="str">
        <f t="shared" si="26"/>
        <v>film &amp; video</v>
      </c>
      <c r="R299" s="10">
        <f t="shared" si="27"/>
        <v>42089.72802083334</v>
      </c>
      <c r="S299" s="10">
        <f t="shared" si="28"/>
        <v>42125.165972222225</v>
      </c>
      <c r="T299" s="12" t="str">
        <f t="shared" si="29"/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24"/>
        <v>1.0892999999999999</v>
      </c>
      <c r="P300">
        <f t="shared" si="25"/>
        <v>56.34</v>
      </c>
      <c r="Q300" t="str">
        <f t="shared" si="26"/>
        <v>film &amp; video</v>
      </c>
      <c r="R300" s="10">
        <f t="shared" si="27"/>
        <v>41709.463518518518</v>
      </c>
      <c r="S300" s="10">
        <f t="shared" si="28"/>
        <v>41768.875</v>
      </c>
      <c r="T300" s="12" t="str">
        <f t="shared" si="29"/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24"/>
        <v>1.7895000000000001</v>
      </c>
      <c r="P301">
        <f t="shared" si="25"/>
        <v>73.34</v>
      </c>
      <c r="Q301" t="str">
        <f t="shared" si="26"/>
        <v>film &amp; video</v>
      </c>
      <c r="R301" s="10">
        <f t="shared" si="27"/>
        <v>40469.225231481483</v>
      </c>
      <c r="S301" s="10">
        <f t="shared" si="28"/>
        <v>40499.266898148147</v>
      </c>
      <c r="T301" s="12" t="str">
        <f t="shared" si="29"/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24"/>
        <v>1.0172000000000001</v>
      </c>
      <c r="P302">
        <f t="shared" si="25"/>
        <v>85.34</v>
      </c>
      <c r="Q302" t="str">
        <f t="shared" si="26"/>
        <v>film &amp; video</v>
      </c>
      <c r="R302" s="10">
        <f t="shared" si="27"/>
        <v>40626.959930555553</v>
      </c>
      <c r="S302" s="10">
        <f t="shared" si="28"/>
        <v>40657.959930555553</v>
      </c>
      <c r="T302" s="12" t="str">
        <f t="shared" si="29"/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24"/>
        <v>1.1874</v>
      </c>
      <c r="P303">
        <f t="shared" si="25"/>
        <v>61.5</v>
      </c>
      <c r="Q303" t="str">
        <f t="shared" si="26"/>
        <v>film &amp; video</v>
      </c>
      <c r="R303" s="10">
        <f t="shared" si="27"/>
        <v>41312.737673611111</v>
      </c>
      <c r="S303" s="10">
        <f t="shared" si="28"/>
        <v>41352.696006944447</v>
      </c>
      <c r="T303" s="12" t="str">
        <f t="shared" si="29"/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24"/>
        <v>1.0045999999999999</v>
      </c>
      <c r="P304">
        <f t="shared" si="25"/>
        <v>93.02</v>
      </c>
      <c r="Q304" t="str">
        <f t="shared" si="26"/>
        <v>film &amp; video</v>
      </c>
      <c r="R304" s="10">
        <f t="shared" si="27"/>
        <v>40933.856921296298</v>
      </c>
      <c r="S304" s="10">
        <f t="shared" si="28"/>
        <v>40963.856921296298</v>
      </c>
      <c r="T304" s="12" t="str">
        <f t="shared" si="29"/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24"/>
        <v>1.3747</v>
      </c>
      <c r="P305">
        <f t="shared" si="25"/>
        <v>50.29</v>
      </c>
      <c r="Q305" t="str">
        <f t="shared" si="26"/>
        <v>film &amp; video</v>
      </c>
      <c r="R305" s="10">
        <f t="shared" si="27"/>
        <v>41032.071134259262</v>
      </c>
      <c r="S305" s="10">
        <f t="shared" si="28"/>
        <v>41062.071134259262</v>
      </c>
      <c r="T305" s="12" t="str">
        <f t="shared" si="29"/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24"/>
        <v>2.3165</v>
      </c>
      <c r="P306">
        <f t="shared" si="25"/>
        <v>106.43</v>
      </c>
      <c r="Q306" t="str">
        <f t="shared" si="26"/>
        <v>film &amp; video</v>
      </c>
      <c r="R306" s="10">
        <f t="shared" si="27"/>
        <v>41114.094872685186</v>
      </c>
      <c r="S306" s="10">
        <f t="shared" si="28"/>
        <v>41153.083333333336</v>
      </c>
      <c r="T306" s="12" t="str">
        <f t="shared" si="29"/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24"/>
        <v>1.3032999999999999</v>
      </c>
      <c r="P307">
        <f t="shared" si="25"/>
        <v>51.72</v>
      </c>
      <c r="Q307" t="str">
        <f t="shared" si="26"/>
        <v>film &amp; video</v>
      </c>
      <c r="R307" s="10">
        <f t="shared" si="27"/>
        <v>40948.630196759259</v>
      </c>
      <c r="S307" s="10">
        <f t="shared" si="28"/>
        <v>40978.630196759259</v>
      </c>
      <c r="T307" s="12" t="str">
        <f t="shared" si="29"/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24"/>
        <v>2.9289999999999998</v>
      </c>
      <c r="P308">
        <f t="shared" si="25"/>
        <v>36.61</v>
      </c>
      <c r="Q308" t="str">
        <f t="shared" si="26"/>
        <v>film &amp; video</v>
      </c>
      <c r="R308" s="10">
        <f t="shared" si="27"/>
        <v>41333.837187500001</v>
      </c>
      <c r="S308" s="10">
        <f t="shared" si="28"/>
        <v>41353.795520833337</v>
      </c>
      <c r="T308" s="12" t="str">
        <f t="shared" si="29"/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24"/>
        <v>1.1132</v>
      </c>
      <c r="P309">
        <f t="shared" si="25"/>
        <v>42.52</v>
      </c>
      <c r="Q309" t="str">
        <f t="shared" si="26"/>
        <v>film &amp; video</v>
      </c>
      <c r="R309" s="10">
        <f t="shared" si="27"/>
        <v>41282.944456018515</v>
      </c>
      <c r="S309" s="10">
        <f t="shared" si="28"/>
        <v>41312.944456018515</v>
      </c>
      <c r="T309" s="12" t="str">
        <f t="shared" si="29"/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24"/>
        <v>1.0557000000000001</v>
      </c>
      <c r="P310">
        <f t="shared" si="25"/>
        <v>62.71</v>
      </c>
      <c r="Q310" t="str">
        <f t="shared" si="26"/>
        <v>film &amp; video</v>
      </c>
      <c r="R310" s="10">
        <f t="shared" si="27"/>
        <v>40567.694560185184</v>
      </c>
      <c r="S310" s="10">
        <f t="shared" si="28"/>
        <v>40612.694560185184</v>
      </c>
      <c r="T310" s="12" t="str">
        <f t="shared" si="29"/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24"/>
        <v>1.1894</v>
      </c>
      <c r="P311">
        <f t="shared" si="25"/>
        <v>89.96</v>
      </c>
      <c r="Q311" t="str">
        <f t="shared" si="26"/>
        <v>film &amp; video</v>
      </c>
      <c r="R311" s="10">
        <f t="shared" si="27"/>
        <v>41134.751550925925</v>
      </c>
      <c r="S311" s="10">
        <f t="shared" si="28"/>
        <v>41155.751550925925</v>
      </c>
      <c r="T311" s="12" t="str">
        <f t="shared" si="29"/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24"/>
        <v>1.0412999999999999</v>
      </c>
      <c r="P312">
        <f t="shared" si="25"/>
        <v>28.92</v>
      </c>
      <c r="Q312" t="str">
        <f t="shared" si="26"/>
        <v>film &amp; video</v>
      </c>
      <c r="R312" s="10">
        <f t="shared" si="27"/>
        <v>40821.183136574073</v>
      </c>
      <c r="S312" s="10">
        <f t="shared" si="28"/>
        <v>40836.083333333336</v>
      </c>
      <c r="T312" s="12" t="str">
        <f t="shared" si="29"/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24"/>
        <v>1.0409999999999999</v>
      </c>
      <c r="P313">
        <f t="shared" si="25"/>
        <v>138.80000000000001</v>
      </c>
      <c r="Q313" t="str">
        <f t="shared" si="26"/>
        <v>film &amp; video</v>
      </c>
      <c r="R313" s="10">
        <f t="shared" si="27"/>
        <v>40868.219814814816</v>
      </c>
      <c r="S313" s="10">
        <f t="shared" si="28"/>
        <v>40909.332638888889</v>
      </c>
      <c r="T313" s="12" t="str">
        <f t="shared" si="29"/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24"/>
        <v>1.1188</v>
      </c>
      <c r="P314">
        <f t="shared" si="25"/>
        <v>61.3</v>
      </c>
      <c r="Q314" t="str">
        <f t="shared" si="26"/>
        <v>film &amp; video</v>
      </c>
      <c r="R314" s="10">
        <f t="shared" si="27"/>
        <v>41348.877685185187</v>
      </c>
      <c r="S314" s="10">
        <f t="shared" si="28"/>
        <v>41378.877685185187</v>
      </c>
      <c r="T314" s="12" t="str">
        <f t="shared" si="29"/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24"/>
        <v>1.0474000000000001</v>
      </c>
      <c r="P315">
        <f t="shared" si="25"/>
        <v>80.2</v>
      </c>
      <c r="Q315" t="str">
        <f t="shared" si="26"/>
        <v>film &amp; video</v>
      </c>
      <c r="R315" s="10">
        <f t="shared" si="27"/>
        <v>40357.227939814817</v>
      </c>
      <c r="S315" s="10">
        <f t="shared" si="28"/>
        <v>40401.665972222225</v>
      </c>
      <c r="T315" s="12" t="str">
        <f t="shared" si="29"/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24"/>
        <v>3.8515000000000001</v>
      </c>
      <c r="P316">
        <f t="shared" si="25"/>
        <v>32.1</v>
      </c>
      <c r="Q316" t="str">
        <f t="shared" si="26"/>
        <v>film &amp; video</v>
      </c>
      <c r="R316" s="10">
        <f t="shared" si="27"/>
        <v>41304.833194444444</v>
      </c>
      <c r="S316" s="10">
        <f t="shared" si="28"/>
        <v>41334.833194444444</v>
      </c>
      <c r="T316" s="12" t="str">
        <f t="shared" si="29"/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24"/>
        <v>1.0125</v>
      </c>
      <c r="P317">
        <f t="shared" si="25"/>
        <v>200.89</v>
      </c>
      <c r="Q317" t="str">
        <f t="shared" si="26"/>
        <v>film &amp; video</v>
      </c>
      <c r="R317" s="10">
        <f t="shared" si="27"/>
        <v>41113.77238425926</v>
      </c>
      <c r="S317" s="10">
        <f t="shared" si="28"/>
        <v>41143.77238425926</v>
      </c>
      <c r="T317" s="12" t="str">
        <f t="shared" si="29"/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24"/>
        <v>1.1376999999999999</v>
      </c>
      <c r="P318">
        <f t="shared" si="25"/>
        <v>108.01</v>
      </c>
      <c r="Q318" t="str">
        <f t="shared" si="26"/>
        <v>film &amp; video</v>
      </c>
      <c r="R318" s="10">
        <f t="shared" si="27"/>
        <v>41950.923576388886</v>
      </c>
      <c r="S318" s="10">
        <f t="shared" si="28"/>
        <v>41984.207638888889</v>
      </c>
      <c r="T318" s="12" t="str">
        <f t="shared" si="29"/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24"/>
        <v>1.008</v>
      </c>
      <c r="P319">
        <f t="shared" si="25"/>
        <v>95.7</v>
      </c>
      <c r="Q319" t="str">
        <f t="shared" si="26"/>
        <v>film &amp; video</v>
      </c>
      <c r="R319" s="10">
        <f t="shared" si="27"/>
        <v>41589.676886574074</v>
      </c>
      <c r="S319" s="10">
        <f t="shared" si="28"/>
        <v>41619.676886574074</v>
      </c>
      <c r="T319" s="12" t="str">
        <f t="shared" si="29"/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24"/>
        <v>2.8332000000000002</v>
      </c>
      <c r="P320">
        <f t="shared" si="25"/>
        <v>49.88</v>
      </c>
      <c r="Q320" t="str">
        <f t="shared" si="26"/>
        <v>film &amp; video</v>
      </c>
      <c r="R320" s="10">
        <f t="shared" si="27"/>
        <v>41330.038784722223</v>
      </c>
      <c r="S320" s="10">
        <f t="shared" si="28"/>
        <v>41359.997118055559</v>
      </c>
      <c r="T320" s="12" t="str">
        <f t="shared" si="29"/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24"/>
        <v>1.1268</v>
      </c>
      <c r="P321">
        <f t="shared" si="25"/>
        <v>110.47</v>
      </c>
      <c r="Q321" t="str">
        <f t="shared" si="26"/>
        <v>film &amp; video</v>
      </c>
      <c r="R321" s="10">
        <f t="shared" si="27"/>
        <v>40123.83829861111</v>
      </c>
      <c r="S321" s="10">
        <f t="shared" si="28"/>
        <v>40211.332638888889</v>
      </c>
      <c r="T321" s="12" t="str">
        <f t="shared" si="29"/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24"/>
        <v>1.0658000000000001</v>
      </c>
      <c r="P322">
        <f t="shared" si="25"/>
        <v>134.91</v>
      </c>
      <c r="Q322" t="str">
        <f t="shared" si="26"/>
        <v>film &amp; video</v>
      </c>
      <c r="R322" s="10">
        <f t="shared" si="27"/>
        <v>42331.551307870366</v>
      </c>
      <c r="S322" s="10">
        <f t="shared" si="28"/>
        <v>42360.958333333328</v>
      </c>
      <c r="T322" s="12" t="str">
        <f t="shared" si="29"/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30">ROUND(IMDIV(E323,D323),4)</f>
        <v>1.0266</v>
      </c>
      <c r="P323">
        <f t="shared" ref="P323:P386" si="31">IF(L323&gt;0,ROUND(IMDIV(E323,L323),2),0)</f>
        <v>106.62</v>
      </c>
      <c r="Q323" t="str">
        <f t="shared" ref="Q323:Q386" si="32">LEFT(N323,FIND("/",N323)-1)</f>
        <v>film &amp; video</v>
      </c>
      <c r="R323" s="10">
        <f t="shared" ref="R323:R386" si="33">(((J323/60)/60)/24)+DATE(1970,1,1)</f>
        <v>42647.446597222224</v>
      </c>
      <c r="S323" s="10">
        <f t="shared" ref="S323:S386" si="34">(((I323/60)/60)/24)+DATE(1970,1,1)</f>
        <v>42682.488263888896</v>
      </c>
      <c r="T323" s="12" t="str">
        <f t="shared" ref="T323:T386" si="35">RIGHT(N323, LEN(N323)-FIND("/",N323))</f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30"/>
        <v>1.0790999999999999</v>
      </c>
      <c r="P324">
        <f t="shared" si="31"/>
        <v>145.04</v>
      </c>
      <c r="Q324" t="str">
        <f t="shared" si="32"/>
        <v>film &amp; video</v>
      </c>
      <c r="R324" s="10">
        <f t="shared" si="33"/>
        <v>42473.57</v>
      </c>
      <c r="S324" s="10">
        <f t="shared" si="34"/>
        <v>42503.57</v>
      </c>
      <c r="T324" s="12" t="str">
        <f t="shared" si="35"/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30"/>
        <v>1.2306999999999999</v>
      </c>
      <c r="P325">
        <f t="shared" si="31"/>
        <v>114.59</v>
      </c>
      <c r="Q325" t="str">
        <f t="shared" si="32"/>
        <v>film &amp; video</v>
      </c>
      <c r="R325" s="10">
        <f t="shared" si="33"/>
        <v>42697.32136574074</v>
      </c>
      <c r="S325" s="10">
        <f t="shared" si="34"/>
        <v>42725.332638888889</v>
      </c>
      <c r="T325" s="12" t="str">
        <f t="shared" si="35"/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30"/>
        <v>1.016</v>
      </c>
      <c r="P326">
        <f t="shared" si="31"/>
        <v>105.32</v>
      </c>
      <c r="Q326" t="str">
        <f t="shared" si="32"/>
        <v>film &amp; video</v>
      </c>
      <c r="R326" s="10">
        <f t="shared" si="33"/>
        <v>42184.626250000001</v>
      </c>
      <c r="S326" s="10">
        <f t="shared" si="34"/>
        <v>42217.626250000001</v>
      </c>
      <c r="T326" s="12" t="str">
        <f t="shared" si="35"/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30"/>
        <v>1.044</v>
      </c>
      <c r="P327">
        <f t="shared" si="31"/>
        <v>70.92</v>
      </c>
      <c r="Q327" t="str">
        <f t="shared" si="32"/>
        <v>film &amp; video</v>
      </c>
      <c r="R327" s="10">
        <f t="shared" si="33"/>
        <v>42689.187881944439</v>
      </c>
      <c r="S327" s="10">
        <f t="shared" si="34"/>
        <v>42724.187881944439</v>
      </c>
      <c r="T327" s="12" t="str">
        <f t="shared" si="35"/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30"/>
        <v>1.1293</v>
      </c>
      <c r="P328">
        <f t="shared" si="31"/>
        <v>147.16999999999999</v>
      </c>
      <c r="Q328" t="str">
        <f t="shared" si="32"/>
        <v>film &amp; video</v>
      </c>
      <c r="R328" s="10">
        <f t="shared" si="33"/>
        <v>42775.314884259264</v>
      </c>
      <c r="S328" s="10">
        <f t="shared" si="34"/>
        <v>42808.956250000003</v>
      </c>
      <c r="T328" s="12" t="str">
        <f t="shared" si="35"/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30"/>
        <v>1.3640000000000001</v>
      </c>
      <c r="P329">
        <f t="shared" si="31"/>
        <v>160.47</v>
      </c>
      <c r="Q329" t="str">
        <f t="shared" si="32"/>
        <v>film &amp; video</v>
      </c>
      <c r="R329" s="10">
        <f t="shared" si="33"/>
        <v>42058.235289351855</v>
      </c>
      <c r="S329" s="10">
        <f t="shared" si="34"/>
        <v>42085.333333333328</v>
      </c>
      <c r="T329" s="12" t="str">
        <f t="shared" si="35"/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30"/>
        <v>1.0361</v>
      </c>
      <c r="P330">
        <f t="shared" si="31"/>
        <v>156.05000000000001</v>
      </c>
      <c r="Q330" t="str">
        <f t="shared" si="32"/>
        <v>film &amp; video</v>
      </c>
      <c r="R330" s="10">
        <f t="shared" si="33"/>
        <v>42278.946620370371</v>
      </c>
      <c r="S330" s="10">
        <f t="shared" si="34"/>
        <v>42309.166666666672</v>
      </c>
      <c r="T330" s="12" t="str">
        <f t="shared" si="35"/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30"/>
        <v>1.0549999999999999</v>
      </c>
      <c r="P331">
        <f t="shared" si="31"/>
        <v>63.17</v>
      </c>
      <c r="Q331" t="str">
        <f t="shared" si="32"/>
        <v>film &amp; video</v>
      </c>
      <c r="R331" s="10">
        <f t="shared" si="33"/>
        <v>42291.46674768519</v>
      </c>
      <c r="S331" s="10">
        <f t="shared" si="34"/>
        <v>42315.166666666672</v>
      </c>
      <c r="T331" s="12" t="str">
        <f t="shared" si="35"/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30"/>
        <v>1.0183</v>
      </c>
      <c r="P332">
        <f t="shared" si="31"/>
        <v>104.82</v>
      </c>
      <c r="Q332" t="str">
        <f t="shared" si="32"/>
        <v>film &amp; video</v>
      </c>
      <c r="R332" s="10">
        <f t="shared" si="33"/>
        <v>41379.515775462962</v>
      </c>
      <c r="S332" s="10">
        <f t="shared" si="34"/>
        <v>41411.165972222225</v>
      </c>
      <c r="T332" s="12" t="str">
        <f t="shared" si="35"/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30"/>
        <v>1.0661</v>
      </c>
      <c r="P333">
        <f t="shared" si="31"/>
        <v>97.36</v>
      </c>
      <c r="Q333" t="str">
        <f t="shared" si="32"/>
        <v>film &amp; video</v>
      </c>
      <c r="R333" s="10">
        <f t="shared" si="33"/>
        <v>42507.581412037034</v>
      </c>
      <c r="S333" s="10">
        <f t="shared" si="34"/>
        <v>42538.581412037034</v>
      </c>
      <c r="T333" s="12" t="str">
        <f t="shared" si="35"/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30"/>
        <v>1.1302000000000001</v>
      </c>
      <c r="P334">
        <f t="shared" si="31"/>
        <v>203.63</v>
      </c>
      <c r="Q334" t="str">
        <f t="shared" si="32"/>
        <v>film &amp; video</v>
      </c>
      <c r="R334" s="10">
        <f t="shared" si="33"/>
        <v>42263.680289351847</v>
      </c>
      <c r="S334" s="10">
        <f t="shared" si="34"/>
        <v>42305.333333333328</v>
      </c>
      <c r="T334" s="12" t="str">
        <f t="shared" si="35"/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30"/>
        <v>1.2523</v>
      </c>
      <c r="P335">
        <f t="shared" si="31"/>
        <v>188.31</v>
      </c>
      <c r="Q335" t="str">
        <f t="shared" si="32"/>
        <v>film &amp; video</v>
      </c>
      <c r="R335" s="10">
        <f t="shared" si="33"/>
        <v>42437.636469907404</v>
      </c>
      <c r="S335" s="10">
        <f t="shared" si="34"/>
        <v>42467.59480324074</v>
      </c>
      <c r="T335" s="12" t="str">
        <f t="shared" si="35"/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30"/>
        <v>1.0119</v>
      </c>
      <c r="P336">
        <f t="shared" si="31"/>
        <v>146.65</v>
      </c>
      <c r="Q336" t="str">
        <f t="shared" si="32"/>
        <v>film &amp; video</v>
      </c>
      <c r="R336" s="10">
        <f t="shared" si="33"/>
        <v>42101.682372685187</v>
      </c>
      <c r="S336" s="10">
        <f t="shared" si="34"/>
        <v>42139.791666666672</v>
      </c>
      <c r="T336" s="12" t="str">
        <f t="shared" si="35"/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30"/>
        <v>1.0276000000000001</v>
      </c>
      <c r="P337">
        <f t="shared" si="31"/>
        <v>109.19</v>
      </c>
      <c r="Q337" t="str">
        <f t="shared" si="32"/>
        <v>film &amp; video</v>
      </c>
      <c r="R337" s="10">
        <f t="shared" si="33"/>
        <v>42101.737442129626</v>
      </c>
      <c r="S337" s="10">
        <f t="shared" si="34"/>
        <v>42132.916666666672</v>
      </c>
      <c r="T337" s="12" t="str">
        <f t="shared" si="35"/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30"/>
        <v>1.1684000000000001</v>
      </c>
      <c r="P338">
        <f t="shared" si="31"/>
        <v>59.25</v>
      </c>
      <c r="Q338" t="str">
        <f t="shared" si="32"/>
        <v>film &amp; video</v>
      </c>
      <c r="R338" s="10">
        <f t="shared" si="33"/>
        <v>42291.596273148149</v>
      </c>
      <c r="S338" s="10">
        <f t="shared" si="34"/>
        <v>42321.637939814813</v>
      </c>
      <c r="T338" s="12" t="str">
        <f t="shared" si="35"/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30"/>
        <v>1.0117</v>
      </c>
      <c r="P339">
        <f t="shared" si="31"/>
        <v>97.9</v>
      </c>
      <c r="Q339" t="str">
        <f t="shared" si="32"/>
        <v>film &amp; video</v>
      </c>
      <c r="R339" s="10">
        <f t="shared" si="33"/>
        <v>42047.128564814819</v>
      </c>
      <c r="S339" s="10">
        <f t="shared" si="34"/>
        <v>42077.086898148147</v>
      </c>
      <c r="T339" s="12" t="str">
        <f t="shared" si="35"/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30"/>
        <v>1.1012999999999999</v>
      </c>
      <c r="P340">
        <f t="shared" si="31"/>
        <v>70</v>
      </c>
      <c r="Q340" t="str">
        <f t="shared" si="32"/>
        <v>film &amp; video</v>
      </c>
      <c r="R340" s="10">
        <f t="shared" si="33"/>
        <v>42559.755671296298</v>
      </c>
      <c r="S340" s="10">
        <f t="shared" si="34"/>
        <v>42616.041666666672</v>
      </c>
      <c r="T340" s="12" t="str">
        <f t="shared" si="35"/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30"/>
        <v>1.0808</v>
      </c>
      <c r="P341">
        <f t="shared" si="31"/>
        <v>72.87</v>
      </c>
      <c r="Q341" t="str">
        <f t="shared" si="32"/>
        <v>film &amp; video</v>
      </c>
      <c r="R341" s="10">
        <f t="shared" si="33"/>
        <v>42093.760046296295</v>
      </c>
      <c r="S341" s="10">
        <f t="shared" si="34"/>
        <v>42123.760046296295</v>
      </c>
      <c r="T341" s="12" t="str">
        <f t="shared" si="35"/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30"/>
        <v>1.2502</v>
      </c>
      <c r="P342">
        <f t="shared" si="31"/>
        <v>146.35</v>
      </c>
      <c r="Q342" t="str">
        <f t="shared" si="32"/>
        <v>film &amp; video</v>
      </c>
      <c r="R342" s="10">
        <f t="shared" si="33"/>
        <v>42772.669062500005</v>
      </c>
      <c r="S342" s="10">
        <f t="shared" si="34"/>
        <v>42802.875</v>
      </c>
      <c r="T342" s="12" t="str">
        <f t="shared" si="35"/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30"/>
        <v>1.0670999999999999</v>
      </c>
      <c r="P343">
        <f t="shared" si="31"/>
        <v>67.91</v>
      </c>
      <c r="Q343" t="str">
        <f t="shared" si="32"/>
        <v>film &amp; video</v>
      </c>
      <c r="R343" s="10">
        <f t="shared" si="33"/>
        <v>41894.879606481481</v>
      </c>
      <c r="S343" s="10">
        <f t="shared" si="34"/>
        <v>41913.165972222225</v>
      </c>
      <c r="T343" s="12" t="str">
        <f t="shared" si="35"/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30"/>
        <v>1.0037</v>
      </c>
      <c r="P344">
        <f t="shared" si="31"/>
        <v>169.85</v>
      </c>
      <c r="Q344" t="str">
        <f t="shared" si="32"/>
        <v>film &amp; video</v>
      </c>
      <c r="R344" s="10">
        <f t="shared" si="33"/>
        <v>42459.780844907407</v>
      </c>
      <c r="S344" s="10">
        <f t="shared" si="34"/>
        <v>42489.780844907407</v>
      </c>
      <c r="T344" s="12" t="str">
        <f t="shared" si="35"/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30"/>
        <v>1.0203</v>
      </c>
      <c r="P345">
        <f t="shared" si="31"/>
        <v>58.41</v>
      </c>
      <c r="Q345" t="str">
        <f t="shared" si="32"/>
        <v>film &amp; video</v>
      </c>
      <c r="R345" s="10">
        <f t="shared" si="33"/>
        <v>41926.73778935185</v>
      </c>
      <c r="S345" s="10">
        <f t="shared" si="34"/>
        <v>41957.125</v>
      </c>
      <c r="T345" s="12" t="str">
        <f t="shared" si="35"/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30"/>
        <v>1.0207999999999999</v>
      </c>
      <c r="P346">
        <f t="shared" si="31"/>
        <v>119.99</v>
      </c>
      <c r="Q346" t="str">
        <f t="shared" si="32"/>
        <v>film &amp; video</v>
      </c>
      <c r="R346" s="10">
        <f t="shared" si="33"/>
        <v>42111.970995370371</v>
      </c>
      <c r="S346" s="10">
        <f t="shared" si="34"/>
        <v>42156.097222222219</v>
      </c>
      <c r="T346" s="12" t="str">
        <f t="shared" si="35"/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30"/>
        <v>1.2327999999999999</v>
      </c>
      <c r="P347">
        <f t="shared" si="31"/>
        <v>99.86</v>
      </c>
      <c r="Q347" t="str">
        <f t="shared" si="32"/>
        <v>film &amp; video</v>
      </c>
      <c r="R347" s="10">
        <f t="shared" si="33"/>
        <v>42114.944328703699</v>
      </c>
      <c r="S347" s="10">
        <f t="shared" si="34"/>
        <v>42144.944328703699</v>
      </c>
      <c r="T347" s="12" t="str">
        <f t="shared" si="35"/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30"/>
        <v>1.7029000000000001</v>
      </c>
      <c r="P348">
        <f t="shared" si="31"/>
        <v>90.58</v>
      </c>
      <c r="Q348" t="str">
        <f t="shared" si="32"/>
        <v>film &amp; video</v>
      </c>
      <c r="R348" s="10">
        <f t="shared" si="33"/>
        <v>42261.500243055561</v>
      </c>
      <c r="S348" s="10">
        <f t="shared" si="34"/>
        <v>42291.500243055561</v>
      </c>
      <c r="T348" s="12" t="str">
        <f t="shared" si="35"/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30"/>
        <v>1.1158999999999999</v>
      </c>
      <c r="P349">
        <f t="shared" si="31"/>
        <v>117.77</v>
      </c>
      <c r="Q349" t="str">
        <f t="shared" si="32"/>
        <v>film &amp; video</v>
      </c>
      <c r="R349" s="10">
        <f t="shared" si="33"/>
        <v>42292.495474537034</v>
      </c>
      <c r="S349" s="10">
        <f t="shared" si="34"/>
        <v>42322.537141203706</v>
      </c>
      <c r="T349" s="12" t="str">
        <f t="shared" si="35"/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30"/>
        <v>1.03</v>
      </c>
      <c r="P350">
        <f t="shared" si="31"/>
        <v>86.55</v>
      </c>
      <c r="Q350" t="str">
        <f t="shared" si="32"/>
        <v>film &amp; video</v>
      </c>
      <c r="R350" s="10">
        <f t="shared" si="33"/>
        <v>42207.58699074074</v>
      </c>
      <c r="S350" s="10">
        <f t="shared" si="34"/>
        <v>42237.58699074074</v>
      </c>
      <c r="T350" s="12" t="str">
        <f t="shared" si="35"/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30"/>
        <v>1.0664</v>
      </c>
      <c r="P351">
        <f t="shared" si="31"/>
        <v>71.900000000000006</v>
      </c>
      <c r="Q351" t="str">
        <f t="shared" si="32"/>
        <v>film &amp; video</v>
      </c>
      <c r="R351" s="10">
        <f t="shared" si="33"/>
        <v>42760.498935185184</v>
      </c>
      <c r="S351" s="10">
        <f t="shared" si="34"/>
        <v>42790.498935185184</v>
      </c>
      <c r="T351" s="12" t="str">
        <f t="shared" si="35"/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30"/>
        <v>1.1476</v>
      </c>
      <c r="P352">
        <f t="shared" si="31"/>
        <v>129.82</v>
      </c>
      <c r="Q352" t="str">
        <f t="shared" si="32"/>
        <v>film &amp; video</v>
      </c>
      <c r="R352" s="10">
        <f t="shared" si="33"/>
        <v>42586.066076388888</v>
      </c>
      <c r="S352" s="10">
        <f t="shared" si="34"/>
        <v>42624.165972222225</v>
      </c>
      <c r="T352" s="12" t="str">
        <f t="shared" si="35"/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30"/>
        <v>1.2734000000000001</v>
      </c>
      <c r="P353">
        <f t="shared" si="31"/>
        <v>44.91</v>
      </c>
      <c r="Q353" t="str">
        <f t="shared" si="32"/>
        <v>film &amp; video</v>
      </c>
      <c r="R353" s="10">
        <f t="shared" si="33"/>
        <v>42427.964745370366</v>
      </c>
      <c r="S353" s="10">
        <f t="shared" si="34"/>
        <v>42467.923078703709</v>
      </c>
      <c r="T353" s="12" t="str">
        <f t="shared" si="35"/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30"/>
        <v>1.1656</v>
      </c>
      <c r="P354">
        <f t="shared" si="31"/>
        <v>40.76</v>
      </c>
      <c r="Q354" t="str">
        <f t="shared" si="32"/>
        <v>film &amp; video</v>
      </c>
      <c r="R354" s="10">
        <f t="shared" si="33"/>
        <v>41890.167453703703</v>
      </c>
      <c r="S354" s="10">
        <f t="shared" si="34"/>
        <v>41920.167453703703</v>
      </c>
      <c r="T354" s="12" t="str">
        <f t="shared" si="35"/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30"/>
        <v>1.0862000000000001</v>
      </c>
      <c r="P355">
        <f t="shared" si="31"/>
        <v>103.52</v>
      </c>
      <c r="Q355" t="str">
        <f t="shared" si="32"/>
        <v>film &amp; video</v>
      </c>
      <c r="R355" s="10">
        <f t="shared" si="33"/>
        <v>42297.791886574079</v>
      </c>
      <c r="S355" s="10">
        <f t="shared" si="34"/>
        <v>42327.833553240736</v>
      </c>
      <c r="T355" s="12" t="str">
        <f t="shared" si="35"/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30"/>
        <v>1.0394000000000001</v>
      </c>
      <c r="P356">
        <f t="shared" si="31"/>
        <v>125.45</v>
      </c>
      <c r="Q356" t="str">
        <f t="shared" si="32"/>
        <v>film &amp; video</v>
      </c>
      <c r="R356" s="10">
        <f t="shared" si="33"/>
        <v>42438.827789351853</v>
      </c>
      <c r="S356" s="10">
        <f t="shared" si="34"/>
        <v>42468.786122685182</v>
      </c>
      <c r="T356" s="12" t="str">
        <f t="shared" si="35"/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30"/>
        <v>1.1626000000000001</v>
      </c>
      <c r="P357">
        <f t="shared" si="31"/>
        <v>246.61</v>
      </c>
      <c r="Q357" t="str">
        <f t="shared" si="32"/>
        <v>film &amp; video</v>
      </c>
      <c r="R357" s="10">
        <f t="shared" si="33"/>
        <v>41943.293912037036</v>
      </c>
      <c r="S357" s="10">
        <f t="shared" si="34"/>
        <v>41974.3355787037</v>
      </c>
      <c r="T357" s="12" t="str">
        <f t="shared" si="35"/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30"/>
        <v>1.0268999999999999</v>
      </c>
      <c r="P358">
        <f t="shared" si="31"/>
        <v>79.400000000000006</v>
      </c>
      <c r="Q358" t="str">
        <f t="shared" si="32"/>
        <v>film &amp; video</v>
      </c>
      <c r="R358" s="10">
        <f t="shared" si="33"/>
        <v>42415.803159722222</v>
      </c>
      <c r="S358" s="10">
        <f t="shared" si="34"/>
        <v>42445.761493055557</v>
      </c>
      <c r="T358" s="12" t="str">
        <f t="shared" si="35"/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30"/>
        <v>1.74</v>
      </c>
      <c r="P359">
        <f t="shared" si="31"/>
        <v>86.14</v>
      </c>
      <c r="Q359" t="str">
        <f t="shared" si="32"/>
        <v>film &amp; video</v>
      </c>
      <c r="R359" s="10">
        <f t="shared" si="33"/>
        <v>42078.222187499996</v>
      </c>
      <c r="S359" s="10">
        <f t="shared" si="34"/>
        <v>42118.222187499996</v>
      </c>
      <c r="T359" s="12" t="str">
        <f t="shared" si="35"/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30"/>
        <v>1.0308999999999999</v>
      </c>
      <c r="P360">
        <f t="shared" si="31"/>
        <v>193.05</v>
      </c>
      <c r="Q360" t="str">
        <f t="shared" si="32"/>
        <v>film &amp; video</v>
      </c>
      <c r="R360" s="10">
        <f t="shared" si="33"/>
        <v>42507.860196759255</v>
      </c>
      <c r="S360" s="10">
        <f t="shared" si="34"/>
        <v>42536.625</v>
      </c>
      <c r="T360" s="12" t="str">
        <f t="shared" si="35"/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30"/>
        <v>1.0486</v>
      </c>
      <c r="P361">
        <f t="shared" si="31"/>
        <v>84.02</v>
      </c>
      <c r="Q361" t="str">
        <f t="shared" si="32"/>
        <v>film &amp; video</v>
      </c>
      <c r="R361" s="10">
        <f t="shared" si="33"/>
        <v>41935.070486111108</v>
      </c>
      <c r="S361" s="10">
        <f t="shared" si="34"/>
        <v>41957.216666666667</v>
      </c>
      <c r="T361" s="12" t="str">
        <f t="shared" si="35"/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30"/>
        <v>1.0138</v>
      </c>
      <c r="P362">
        <f t="shared" si="31"/>
        <v>139.83000000000001</v>
      </c>
      <c r="Q362" t="str">
        <f t="shared" si="32"/>
        <v>film &amp; video</v>
      </c>
      <c r="R362" s="10">
        <f t="shared" si="33"/>
        <v>42163.897916666669</v>
      </c>
      <c r="S362" s="10">
        <f t="shared" si="34"/>
        <v>42208.132638888885</v>
      </c>
      <c r="T362" s="12" t="str">
        <f t="shared" si="35"/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30"/>
        <v>1.1108</v>
      </c>
      <c r="P363">
        <f t="shared" si="31"/>
        <v>109.82</v>
      </c>
      <c r="Q363" t="str">
        <f t="shared" si="32"/>
        <v>film &amp; video</v>
      </c>
      <c r="R363" s="10">
        <f t="shared" si="33"/>
        <v>41936.001226851848</v>
      </c>
      <c r="S363" s="10">
        <f t="shared" si="34"/>
        <v>41966.042893518519</v>
      </c>
      <c r="T363" s="12" t="str">
        <f t="shared" si="35"/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30"/>
        <v>1.2416</v>
      </c>
      <c r="P364">
        <f t="shared" si="31"/>
        <v>139.53</v>
      </c>
      <c r="Q364" t="str">
        <f t="shared" si="32"/>
        <v>film &amp; video</v>
      </c>
      <c r="R364" s="10">
        <f t="shared" si="33"/>
        <v>41837.210543981484</v>
      </c>
      <c r="S364" s="10">
        <f t="shared" si="34"/>
        <v>41859</v>
      </c>
      <c r="T364" s="12" t="str">
        <f t="shared" si="35"/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30"/>
        <v>1.0133000000000001</v>
      </c>
      <c r="P365">
        <f t="shared" si="31"/>
        <v>347.85</v>
      </c>
      <c r="Q365" t="str">
        <f t="shared" si="32"/>
        <v>film &amp; video</v>
      </c>
      <c r="R365" s="10">
        <f t="shared" si="33"/>
        <v>40255.744629629626</v>
      </c>
      <c r="S365" s="10">
        <f t="shared" si="34"/>
        <v>40300.806944444441</v>
      </c>
      <c r="T365" s="12" t="str">
        <f t="shared" si="35"/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30"/>
        <v>1.1015999999999999</v>
      </c>
      <c r="P366">
        <f t="shared" si="31"/>
        <v>68.239999999999995</v>
      </c>
      <c r="Q366" t="str">
        <f t="shared" si="32"/>
        <v>film &amp; video</v>
      </c>
      <c r="R366" s="10">
        <f t="shared" si="33"/>
        <v>41780.859629629631</v>
      </c>
      <c r="S366" s="10">
        <f t="shared" si="34"/>
        <v>41811.165972222225</v>
      </c>
      <c r="T366" s="12" t="str">
        <f t="shared" si="35"/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30"/>
        <v>1.0397000000000001</v>
      </c>
      <c r="P367">
        <f t="shared" si="31"/>
        <v>239.94</v>
      </c>
      <c r="Q367" t="str">
        <f t="shared" si="32"/>
        <v>film &amp; video</v>
      </c>
      <c r="R367" s="10">
        <f t="shared" si="33"/>
        <v>41668.606469907405</v>
      </c>
      <c r="S367" s="10">
        <f t="shared" si="34"/>
        <v>41698.606469907405</v>
      </c>
      <c r="T367" s="12" t="str">
        <f t="shared" si="35"/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30"/>
        <v>1.0132000000000001</v>
      </c>
      <c r="P368">
        <f t="shared" si="31"/>
        <v>287.31</v>
      </c>
      <c r="Q368" t="str">
        <f t="shared" si="32"/>
        <v>film &amp; video</v>
      </c>
      <c r="R368" s="10">
        <f t="shared" si="33"/>
        <v>41019.793032407404</v>
      </c>
      <c r="S368" s="10">
        <f t="shared" si="34"/>
        <v>41049.793032407404</v>
      </c>
      <c r="T368" s="12" t="str">
        <f t="shared" si="35"/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30"/>
        <v>1.0335000000000001</v>
      </c>
      <c r="P369">
        <f t="shared" si="31"/>
        <v>86.85</v>
      </c>
      <c r="Q369" t="str">
        <f t="shared" si="32"/>
        <v>film &amp; video</v>
      </c>
      <c r="R369" s="10">
        <f t="shared" si="33"/>
        <v>41355.577291666668</v>
      </c>
      <c r="S369" s="10">
        <f t="shared" si="34"/>
        <v>41395.207638888889</v>
      </c>
      <c r="T369" s="12" t="str">
        <f t="shared" si="35"/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30"/>
        <v>1.0410999999999999</v>
      </c>
      <c r="P370">
        <f t="shared" si="31"/>
        <v>81.849999999999994</v>
      </c>
      <c r="Q370" t="str">
        <f t="shared" si="32"/>
        <v>film &amp; video</v>
      </c>
      <c r="R370" s="10">
        <f t="shared" si="33"/>
        <v>42043.605578703704</v>
      </c>
      <c r="S370" s="10">
        <f t="shared" si="34"/>
        <v>42078.563912037032</v>
      </c>
      <c r="T370" s="12" t="str">
        <f t="shared" si="35"/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30"/>
        <v>1.1015999999999999</v>
      </c>
      <c r="P371">
        <f t="shared" si="31"/>
        <v>42.87</v>
      </c>
      <c r="Q371" t="str">
        <f t="shared" si="32"/>
        <v>film &amp; video</v>
      </c>
      <c r="R371" s="10">
        <f t="shared" si="33"/>
        <v>40893.551724537036</v>
      </c>
      <c r="S371" s="10">
        <f t="shared" si="34"/>
        <v>40923.551724537036</v>
      </c>
      <c r="T371" s="12" t="str">
        <f t="shared" si="35"/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30"/>
        <v>1.2202</v>
      </c>
      <c r="P372">
        <f t="shared" si="31"/>
        <v>709.42</v>
      </c>
      <c r="Q372" t="str">
        <f t="shared" si="32"/>
        <v>film &amp; video</v>
      </c>
      <c r="R372" s="10">
        <f t="shared" si="33"/>
        <v>42711.795138888891</v>
      </c>
      <c r="S372" s="10">
        <f t="shared" si="34"/>
        <v>42741.795138888891</v>
      </c>
      <c r="T372" s="12" t="str">
        <f t="shared" si="35"/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30"/>
        <v>1.1416999999999999</v>
      </c>
      <c r="P373">
        <f t="shared" si="31"/>
        <v>161.26</v>
      </c>
      <c r="Q373" t="str">
        <f t="shared" si="32"/>
        <v>film &amp; video</v>
      </c>
      <c r="R373" s="10">
        <f t="shared" si="33"/>
        <v>41261.767812500002</v>
      </c>
      <c r="S373" s="10">
        <f t="shared" si="34"/>
        <v>41306.767812500002</v>
      </c>
      <c r="T373" s="12" t="str">
        <f t="shared" si="35"/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30"/>
        <v>1.2533000000000001</v>
      </c>
      <c r="P374">
        <f t="shared" si="31"/>
        <v>41.78</v>
      </c>
      <c r="Q374" t="str">
        <f t="shared" si="32"/>
        <v>film &amp; video</v>
      </c>
      <c r="R374" s="10">
        <f t="shared" si="33"/>
        <v>42425.576898148152</v>
      </c>
      <c r="S374" s="10">
        <f t="shared" si="34"/>
        <v>42465.666666666672</v>
      </c>
      <c r="T374" s="12" t="str">
        <f t="shared" si="35"/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30"/>
        <v>1.0667</v>
      </c>
      <c r="P375">
        <f t="shared" si="31"/>
        <v>89.89</v>
      </c>
      <c r="Q375" t="str">
        <f t="shared" si="32"/>
        <v>film &amp; video</v>
      </c>
      <c r="R375" s="10">
        <f t="shared" si="33"/>
        <v>41078.91201388889</v>
      </c>
      <c r="S375" s="10">
        <f t="shared" si="34"/>
        <v>41108.91201388889</v>
      </c>
      <c r="T375" s="12" t="str">
        <f t="shared" si="35"/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30"/>
        <v>1.3065</v>
      </c>
      <c r="P376">
        <f t="shared" si="31"/>
        <v>45.05</v>
      </c>
      <c r="Q376" t="str">
        <f t="shared" si="32"/>
        <v>film &amp; video</v>
      </c>
      <c r="R376" s="10">
        <f t="shared" si="33"/>
        <v>40757.889247685183</v>
      </c>
      <c r="S376" s="10">
        <f t="shared" si="34"/>
        <v>40802.889247685183</v>
      </c>
      <c r="T376" s="12" t="str">
        <f t="shared" si="35"/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30"/>
        <v>1.2</v>
      </c>
      <c r="P377">
        <f t="shared" si="31"/>
        <v>42.86</v>
      </c>
      <c r="Q377" t="str">
        <f t="shared" si="32"/>
        <v>film &amp; video</v>
      </c>
      <c r="R377" s="10">
        <f t="shared" si="33"/>
        <v>41657.985081018516</v>
      </c>
      <c r="S377" s="10">
        <f t="shared" si="34"/>
        <v>41699.720833333333</v>
      </c>
      <c r="T377" s="12" t="str">
        <f t="shared" si="35"/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30"/>
        <v>1.0596000000000001</v>
      </c>
      <c r="P378">
        <f t="shared" si="31"/>
        <v>54.08</v>
      </c>
      <c r="Q378" t="str">
        <f t="shared" si="32"/>
        <v>film &amp; video</v>
      </c>
      <c r="R378" s="10">
        <f t="shared" si="33"/>
        <v>42576.452731481477</v>
      </c>
      <c r="S378" s="10">
        <f t="shared" si="34"/>
        <v>42607.452731481477</v>
      </c>
      <c r="T378" s="12" t="str">
        <f t="shared" si="35"/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30"/>
        <v>1.1439999999999999</v>
      </c>
      <c r="P379">
        <f t="shared" si="31"/>
        <v>103.22</v>
      </c>
      <c r="Q379" t="str">
        <f t="shared" si="32"/>
        <v>film &amp; video</v>
      </c>
      <c r="R379" s="10">
        <f t="shared" si="33"/>
        <v>42292.250787037032</v>
      </c>
      <c r="S379" s="10">
        <f t="shared" si="34"/>
        <v>42322.292361111111</v>
      </c>
      <c r="T379" s="12" t="str">
        <f t="shared" si="35"/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30"/>
        <v>1.1176999999999999</v>
      </c>
      <c r="P380">
        <f t="shared" si="31"/>
        <v>40.4</v>
      </c>
      <c r="Q380" t="str">
        <f t="shared" si="32"/>
        <v>film &amp; video</v>
      </c>
      <c r="R380" s="10">
        <f t="shared" si="33"/>
        <v>42370.571851851855</v>
      </c>
      <c r="S380" s="10">
        <f t="shared" si="34"/>
        <v>42394.994444444441</v>
      </c>
      <c r="T380" s="12" t="str">
        <f t="shared" si="35"/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30"/>
        <v>1.1608000000000001</v>
      </c>
      <c r="P381">
        <f t="shared" si="31"/>
        <v>116.86</v>
      </c>
      <c r="Q381" t="str">
        <f t="shared" si="32"/>
        <v>film &amp; video</v>
      </c>
      <c r="R381" s="10">
        <f t="shared" si="33"/>
        <v>40987.688333333332</v>
      </c>
      <c r="S381" s="10">
        <f t="shared" si="34"/>
        <v>41032.688333333332</v>
      </c>
      <c r="T381" s="12" t="str">
        <f t="shared" si="35"/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30"/>
        <v>1.415</v>
      </c>
      <c r="P382">
        <f t="shared" si="31"/>
        <v>115.51</v>
      </c>
      <c r="Q382" t="str">
        <f t="shared" si="32"/>
        <v>film &amp; video</v>
      </c>
      <c r="R382" s="10">
        <f t="shared" si="33"/>
        <v>42367.719814814816</v>
      </c>
      <c r="S382" s="10">
        <f t="shared" si="34"/>
        <v>42392.719814814816</v>
      </c>
      <c r="T382" s="12" t="str">
        <f t="shared" si="35"/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30"/>
        <v>1.0472999999999999</v>
      </c>
      <c r="P383">
        <f t="shared" si="31"/>
        <v>104.31</v>
      </c>
      <c r="Q383" t="str">
        <f t="shared" si="32"/>
        <v>film &amp; video</v>
      </c>
      <c r="R383" s="10">
        <f t="shared" si="33"/>
        <v>41085.698113425926</v>
      </c>
      <c r="S383" s="10">
        <f t="shared" si="34"/>
        <v>41120.208333333336</v>
      </c>
      <c r="T383" s="12" t="str">
        <f t="shared" si="35"/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30"/>
        <v>2.5583</v>
      </c>
      <c r="P384">
        <f t="shared" si="31"/>
        <v>69.77</v>
      </c>
      <c r="Q384" t="str">
        <f t="shared" si="32"/>
        <v>film &amp; video</v>
      </c>
      <c r="R384" s="10">
        <f t="shared" si="33"/>
        <v>41144.709490740745</v>
      </c>
      <c r="S384" s="10">
        <f t="shared" si="34"/>
        <v>41158.709490740745</v>
      </c>
      <c r="T384" s="12" t="str">
        <f t="shared" si="35"/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30"/>
        <v>2.0670999999999999</v>
      </c>
      <c r="P385">
        <f t="shared" si="31"/>
        <v>43.02</v>
      </c>
      <c r="Q385" t="str">
        <f t="shared" si="32"/>
        <v>film &amp; video</v>
      </c>
      <c r="R385" s="10">
        <f t="shared" si="33"/>
        <v>41755.117581018516</v>
      </c>
      <c r="S385" s="10">
        <f t="shared" si="34"/>
        <v>41778.117581018516</v>
      </c>
      <c r="T385" s="12" t="str">
        <f t="shared" si="35"/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30"/>
        <v>1.1211</v>
      </c>
      <c r="P386">
        <f t="shared" si="31"/>
        <v>58.54</v>
      </c>
      <c r="Q386" t="str">
        <f t="shared" si="32"/>
        <v>film &amp; video</v>
      </c>
      <c r="R386" s="10">
        <f t="shared" si="33"/>
        <v>41980.781793981485</v>
      </c>
      <c r="S386" s="10">
        <f t="shared" si="34"/>
        <v>42010.781793981485</v>
      </c>
      <c r="T386" s="12" t="str">
        <f t="shared" si="35"/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36">ROUND(IMDIV(E387,D387),4)</f>
        <v>1.0598000000000001</v>
      </c>
      <c r="P387">
        <f t="shared" ref="P387:P450" si="37">IF(L387&gt;0,ROUND(IMDIV(E387,L387),2),0)</f>
        <v>111.8</v>
      </c>
      <c r="Q387" t="str">
        <f t="shared" ref="Q387:Q450" si="38">LEFT(N387,FIND("/",N387)-1)</f>
        <v>film &amp; video</v>
      </c>
      <c r="R387" s="10">
        <f t="shared" ref="R387:R450" si="39">(((J387/60)/60)/24)+DATE(1970,1,1)</f>
        <v>41934.584502314814</v>
      </c>
      <c r="S387" s="10">
        <f t="shared" ref="S387:S450" si="40">(((I387/60)/60)/24)+DATE(1970,1,1)</f>
        <v>41964.626168981486</v>
      </c>
      <c r="T387" s="12" t="str">
        <f t="shared" ref="T387:T450" si="41">RIGHT(N387, LEN(N387)-FIND("/",N387))</f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36"/>
        <v>1.0017</v>
      </c>
      <c r="P388">
        <f t="shared" si="37"/>
        <v>46.23</v>
      </c>
      <c r="Q388" t="str">
        <f t="shared" si="38"/>
        <v>film &amp; video</v>
      </c>
      <c r="R388" s="10">
        <f t="shared" si="39"/>
        <v>42211.951284722221</v>
      </c>
      <c r="S388" s="10">
        <f t="shared" si="40"/>
        <v>42226.951284722221</v>
      </c>
      <c r="T388" s="12" t="str">
        <f t="shared" si="41"/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36"/>
        <v>2.1398999999999999</v>
      </c>
      <c r="P389">
        <f t="shared" si="37"/>
        <v>144.69</v>
      </c>
      <c r="Q389" t="str">
        <f t="shared" si="38"/>
        <v>film &amp; video</v>
      </c>
      <c r="R389" s="10">
        <f t="shared" si="39"/>
        <v>42200.67659722222</v>
      </c>
      <c r="S389" s="10">
        <f t="shared" si="40"/>
        <v>42231.25</v>
      </c>
      <c r="T389" s="12" t="str">
        <f t="shared" si="41"/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36"/>
        <v>1.2616000000000001</v>
      </c>
      <c r="P390">
        <f t="shared" si="37"/>
        <v>88.85</v>
      </c>
      <c r="Q390" t="str">
        <f t="shared" si="38"/>
        <v>film &amp; video</v>
      </c>
      <c r="R390" s="10">
        <f t="shared" si="39"/>
        <v>42549.076157407413</v>
      </c>
      <c r="S390" s="10">
        <f t="shared" si="40"/>
        <v>42579.076157407413</v>
      </c>
      <c r="T390" s="12" t="str">
        <f t="shared" si="41"/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36"/>
        <v>1.8153999999999999</v>
      </c>
      <c r="P391">
        <f t="shared" si="37"/>
        <v>81.75</v>
      </c>
      <c r="Q391" t="str">
        <f t="shared" si="38"/>
        <v>film &amp; video</v>
      </c>
      <c r="R391" s="10">
        <f t="shared" si="39"/>
        <v>41674.063078703701</v>
      </c>
      <c r="S391" s="10">
        <f t="shared" si="40"/>
        <v>41705.957638888889</v>
      </c>
      <c r="T391" s="12" t="str">
        <f t="shared" si="41"/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36"/>
        <v>1</v>
      </c>
      <c r="P392">
        <f t="shared" si="37"/>
        <v>71.430000000000007</v>
      </c>
      <c r="Q392" t="str">
        <f t="shared" si="38"/>
        <v>film &amp; video</v>
      </c>
      <c r="R392" s="10">
        <f t="shared" si="39"/>
        <v>42112.036712962959</v>
      </c>
      <c r="S392" s="10">
        <f t="shared" si="40"/>
        <v>42132.036712962959</v>
      </c>
      <c r="T392" s="12" t="str">
        <f t="shared" si="41"/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36"/>
        <v>1.0061</v>
      </c>
      <c r="P393">
        <f t="shared" si="37"/>
        <v>104.26</v>
      </c>
      <c r="Q393" t="str">
        <f t="shared" si="38"/>
        <v>film &amp; video</v>
      </c>
      <c r="R393" s="10">
        <f t="shared" si="39"/>
        <v>40865.042256944449</v>
      </c>
      <c r="S393" s="10">
        <f t="shared" si="40"/>
        <v>40895.040972222225</v>
      </c>
      <c r="T393" s="12" t="str">
        <f t="shared" si="41"/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36"/>
        <v>1.0089999999999999</v>
      </c>
      <c r="P394">
        <f t="shared" si="37"/>
        <v>90.62</v>
      </c>
      <c r="Q394" t="str">
        <f t="shared" si="38"/>
        <v>film &amp; video</v>
      </c>
      <c r="R394" s="10">
        <f t="shared" si="39"/>
        <v>40763.717256944445</v>
      </c>
      <c r="S394" s="10">
        <f t="shared" si="40"/>
        <v>40794.125</v>
      </c>
      <c r="T394" s="12" t="str">
        <f t="shared" si="41"/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36"/>
        <v>1.1045</v>
      </c>
      <c r="P395">
        <f t="shared" si="37"/>
        <v>157.33000000000001</v>
      </c>
      <c r="Q395" t="str">
        <f t="shared" si="38"/>
        <v>film &amp; video</v>
      </c>
      <c r="R395" s="10">
        <f t="shared" si="39"/>
        <v>41526.708935185183</v>
      </c>
      <c r="S395" s="10">
        <f t="shared" si="40"/>
        <v>41557.708935185183</v>
      </c>
      <c r="T395" s="12" t="str">
        <f t="shared" si="41"/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36"/>
        <v>1.1189</v>
      </c>
      <c r="P396">
        <f t="shared" si="37"/>
        <v>105.18</v>
      </c>
      <c r="Q396" t="str">
        <f t="shared" si="38"/>
        <v>film &amp; video</v>
      </c>
      <c r="R396" s="10">
        <f t="shared" si="39"/>
        <v>42417.818078703705</v>
      </c>
      <c r="S396" s="10">
        <f t="shared" si="40"/>
        <v>42477.776412037041</v>
      </c>
      <c r="T396" s="12" t="str">
        <f t="shared" si="41"/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36"/>
        <v>1.0804</v>
      </c>
      <c r="P397">
        <f t="shared" si="37"/>
        <v>58.72</v>
      </c>
      <c r="Q397" t="str">
        <f t="shared" si="38"/>
        <v>film &amp; video</v>
      </c>
      <c r="R397" s="10">
        <f t="shared" si="39"/>
        <v>40990.909259259257</v>
      </c>
      <c r="S397" s="10">
        <f t="shared" si="40"/>
        <v>41026.897222222222</v>
      </c>
      <c r="T397" s="12" t="str">
        <f t="shared" si="41"/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36"/>
        <v>1.0667</v>
      </c>
      <c r="P398">
        <f t="shared" si="37"/>
        <v>81.63</v>
      </c>
      <c r="Q398" t="str">
        <f t="shared" si="38"/>
        <v>film &amp; video</v>
      </c>
      <c r="R398" s="10">
        <f t="shared" si="39"/>
        <v>41082.564884259256</v>
      </c>
      <c r="S398" s="10">
        <f t="shared" si="40"/>
        <v>41097.564884259256</v>
      </c>
      <c r="T398" s="12" t="str">
        <f t="shared" si="41"/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36"/>
        <v>1.0389999999999999</v>
      </c>
      <c r="P399">
        <f t="shared" si="37"/>
        <v>56.46</v>
      </c>
      <c r="Q399" t="str">
        <f t="shared" si="38"/>
        <v>film &amp; video</v>
      </c>
      <c r="R399" s="10">
        <f t="shared" si="39"/>
        <v>40379.776435185187</v>
      </c>
      <c r="S399" s="10">
        <f t="shared" si="40"/>
        <v>40422.155555555553</v>
      </c>
      <c r="T399" s="12" t="str">
        <f t="shared" si="41"/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36"/>
        <v>1.2516</v>
      </c>
      <c r="P400">
        <f t="shared" si="37"/>
        <v>140.1</v>
      </c>
      <c r="Q400" t="str">
        <f t="shared" si="38"/>
        <v>film &amp; video</v>
      </c>
      <c r="R400" s="10">
        <f t="shared" si="39"/>
        <v>42078.793124999997</v>
      </c>
      <c r="S400" s="10">
        <f t="shared" si="40"/>
        <v>42123.793124999997</v>
      </c>
      <c r="T400" s="12" t="str">
        <f t="shared" si="41"/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36"/>
        <v>1.0681</v>
      </c>
      <c r="P401">
        <f t="shared" si="37"/>
        <v>224.85</v>
      </c>
      <c r="Q401" t="str">
        <f t="shared" si="38"/>
        <v>film &amp; video</v>
      </c>
      <c r="R401" s="10">
        <f t="shared" si="39"/>
        <v>42687.875775462962</v>
      </c>
      <c r="S401" s="10">
        <f t="shared" si="40"/>
        <v>42718.5</v>
      </c>
      <c r="T401" s="12" t="str">
        <f t="shared" si="41"/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36"/>
        <v>1.123</v>
      </c>
      <c r="P402">
        <f t="shared" si="37"/>
        <v>181.13</v>
      </c>
      <c r="Q402" t="str">
        <f t="shared" si="38"/>
        <v>film &amp; video</v>
      </c>
      <c r="R402" s="10">
        <f t="shared" si="39"/>
        <v>41745.635960648149</v>
      </c>
      <c r="S402" s="10">
        <f t="shared" si="40"/>
        <v>41776.145833333336</v>
      </c>
      <c r="T402" s="12" t="str">
        <f t="shared" si="41"/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36"/>
        <v>1.0381</v>
      </c>
      <c r="P403">
        <f t="shared" si="37"/>
        <v>711.04</v>
      </c>
      <c r="Q403" t="str">
        <f t="shared" si="38"/>
        <v>film &amp; video</v>
      </c>
      <c r="R403" s="10">
        <f t="shared" si="39"/>
        <v>40732.842245370368</v>
      </c>
      <c r="S403" s="10">
        <f t="shared" si="40"/>
        <v>40762.842245370368</v>
      </c>
      <c r="T403" s="12" t="str">
        <f t="shared" si="41"/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36"/>
        <v>1.4165000000000001</v>
      </c>
      <c r="P404">
        <f t="shared" si="37"/>
        <v>65.88</v>
      </c>
      <c r="Q404" t="str">
        <f t="shared" si="38"/>
        <v>film &amp; video</v>
      </c>
      <c r="R404" s="10">
        <f t="shared" si="39"/>
        <v>42292.539548611108</v>
      </c>
      <c r="S404" s="10">
        <f t="shared" si="40"/>
        <v>42313.58121527778</v>
      </c>
      <c r="T404" s="12" t="str">
        <f t="shared" si="41"/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36"/>
        <v>1.0526</v>
      </c>
      <c r="P405">
        <f t="shared" si="37"/>
        <v>75.19</v>
      </c>
      <c r="Q405" t="str">
        <f t="shared" si="38"/>
        <v>film &amp; video</v>
      </c>
      <c r="R405" s="10">
        <f t="shared" si="39"/>
        <v>40718.310659722221</v>
      </c>
      <c r="S405" s="10">
        <f t="shared" si="40"/>
        <v>40765.297222222223</v>
      </c>
      <c r="T405" s="12" t="str">
        <f t="shared" si="41"/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36"/>
        <v>1.0308999999999999</v>
      </c>
      <c r="P406">
        <f t="shared" si="37"/>
        <v>133.13999999999999</v>
      </c>
      <c r="Q406" t="str">
        <f t="shared" si="38"/>
        <v>film &amp; video</v>
      </c>
      <c r="R406" s="10">
        <f t="shared" si="39"/>
        <v>41646.628032407411</v>
      </c>
      <c r="S406" s="10">
        <f t="shared" si="40"/>
        <v>41675.961111111108</v>
      </c>
      <c r="T406" s="12" t="str">
        <f t="shared" si="41"/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36"/>
        <v>1.0766</v>
      </c>
      <c r="P407">
        <f t="shared" si="37"/>
        <v>55.2</v>
      </c>
      <c r="Q407" t="str">
        <f t="shared" si="38"/>
        <v>film &amp; video</v>
      </c>
      <c r="R407" s="10">
        <f t="shared" si="39"/>
        <v>41674.08494212963</v>
      </c>
      <c r="S407" s="10">
        <f t="shared" si="40"/>
        <v>41704.08494212963</v>
      </c>
      <c r="T407" s="12" t="str">
        <f t="shared" si="41"/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36"/>
        <v>1.077</v>
      </c>
      <c r="P408">
        <f t="shared" si="37"/>
        <v>86.16</v>
      </c>
      <c r="Q408" t="str">
        <f t="shared" si="38"/>
        <v>film &amp; video</v>
      </c>
      <c r="R408" s="10">
        <f t="shared" si="39"/>
        <v>40638.162465277775</v>
      </c>
      <c r="S408" s="10">
        <f t="shared" si="40"/>
        <v>40672.249305555553</v>
      </c>
      <c r="T408" s="12" t="str">
        <f t="shared" si="41"/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36"/>
        <v>1.0155000000000001</v>
      </c>
      <c r="P409">
        <f t="shared" si="37"/>
        <v>92.32</v>
      </c>
      <c r="Q409" t="str">
        <f t="shared" si="38"/>
        <v>film &amp; video</v>
      </c>
      <c r="R409" s="10">
        <f t="shared" si="39"/>
        <v>40806.870949074073</v>
      </c>
      <c r="S409" s="10">
        <f t="shared" si="40"/>
        <v>40866.912615740745</v>
      </c>
      <c r="T409" s="12" t="str">
        <f t="shared" si="41"/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36"/>
        <v>1.0144</v>
      </c>
      <c r="P410">
        <f t="shared" si="37"/>
        <v>160.16</v>
      </c>
      <c r="Q410" t="str">
        <f t="shared" si="38"/>
        <v>film &amp; video</v>
      </c>
      <c r="R410" s="10">
        <f t="shared" si="39"/>
        <v>41543.735995370371</v>
      </c>
      <c r="S410" s="10">
        <f t="shared" si="40"/>
        <v>41583.777662037035</v>
      </c>
      <c r="T410" s="12" t="str">
        <f t="shared" si="41"/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36"/>
        <v>1.3680000000000001</v>
      </c>
      <c r="P411">
        <f t="shared" si="37"/>
        <v>45.6</v>
      </c>
      <c r="Q411" t="str">
        <f t="shared" si="38"/>
        <v>film &amp; video</v>
      </c>
      <c r="R411" s="10">
        <f t="shared" si="39"/>
        <v>42543.862777777773</v>
      </c>
      <c r="S411" s="10">
        <f t="shared" si="40"/>
        <v>42573.862777777773</v>
      </c>
      <c r="T411" s="12" t="str">
        <f t="shared" si="41"/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36"/>
        <v>1.2829999999999999</v>
      </c>
      <c r="P412">
        <f t="shared" si="37"/>
        <v>183.29</v>
      </c>
      <c r="Q412" t="str">
        <f t="shared" si="38"/>
        <v>film &amp; video</v>
      </c>
      <c r="R412" s="10">
        <f t="shared" si="39"/>
        <v>42113.981446759266</v>
      </c>
      <c r="S412" s="10">
        <f t="shared" si="40"/>
        <v>42173.981446759266</v>
      </c>
      <c r="T412" s="12" t="str">
        <f t="shared" si="41"/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36"/>
        <v>1.0105</v>
      </c>
      <c r="P413">
        <f t="shared" si="37"/>
        <v>125.79</v>
      </c>
      <c r="Q413" t="str">
        <f t="shared" si="38"/>
        <v>film &amp; video</v>
      </c>
      <c r="R413" s="10">
        <f t="shared" si="39"/>
        <v>41598.17597222222</v>
      </c>
      <c r="S413" s="10">
        <f t="shared" si="40"/>
        <v>41630.208333333336</v>
      </c>
      <c r="T413" s="12" t="str">
        <f t="shared" si="41"/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36"/>
        <v>1.2684</v>
      </c>
      <c r="P414">
        <f t="shared" si="37"/>
        <v>57.65</v>
      </c>
      <c r="Q414" t="str">
        <f t="shared" si="38"/>
        <v>film &amp; video</v>
      </c>
      <c r="R414" s="10">
        <f t="shared" si="39"/>
        <v>41099.742800925924</v>
      </c>
      <c r="S414" s="10">
        <f t="shared" si="40"/>
        <v>41115.742800925924</v>
      </c>
      <c r="T414" s="12" t="str">
        <f t="shared" si="41"/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36"/>
        <v>1.0508999999999999</v>
      </c>
      <c r="P415">
        <f t="shared" si="37"/>
        <v>78.66</v>
      </c>
      <c r="Q415" t="str">
        <f t="shared" si="38"/>
        <v>film &amp; video</v>
      </c>
      <c r="R415" s="10">
        <f t="shared" si="39"/>
        <v>41079.877442129626</v>
      </c>
      <c r="S415" s="10">
        <f t="shared" si="40"/>
        <v>41109.877442129626</v>
      </c>
      <c r="T415" s="12" t="str">
        <f t="shared" si="41"/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36"/>
        <v>1.0285</v>
      </c>
      <c r="P416">
        <f t="shared" si="37"/>
        <v>91.48</v>
      </c>
      <c r="Q416" t="str">
        <f t="shared" si="38"/>
        <v>film &amp; video</v>
      </c>
      <c r="R416" s="10">
        <f t="shared" si="39"/>
        <v>41529.063252314816</v>
      </c>
      <c r="S416" s="10">
        <f t="shared" si="40"/>
        <v>41559.063252314816</v>
      </c>
      <c r="T416" s="12" t="str">
        <f t="shared" si="41"/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36"/>
        <v>1.0215000000000001</v>
      </c>
      <c r="P417">
        <f t="shared" si="37"/>
        <v>68.099999999999994</v>
      </c>
      <c r="Q417" t="str">
        <f t="shared" si="38"/>
        <v>film &amp; video</v>
      </c>
      <c r="R417" s="10">
        <f t="shared" si="39"/>
        <v>41904.851875</v>
      </c>
      <c r="S417" s="10">
        <f t="shared" si="40"/>
        <v>41929.5</v>
      </c>
      <c r="T417" s="12" t="str">
        <f t="shared" si="41"/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36"/>
        <v>1.2021999999999999</v>
      </c>
      <c r="P418">
        <f t="shared" si="37"/>
        <v>48.09</v>
      </c>
      <c r="Q418" t="str">
        <f t="shared" si="38"/>
        <v>film &amp; video</v>
      </c>
      <c r="R418" s="10">
        <f t="shared" si="39"/>
        <v>41648.396192129629</v>
      </c>
      <c r="S418" s="10">
        <f t="shared" si="40"/>
        <v>41678.396192129629</v>
      </c>
      <c r="T418" s="12" t="str">
        <f t="shared" si="41"/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36"/>
        <v>1.0024999999999999</v>
      </c>
      <c r="P419">
        <f t="shared" si="37"/>
        <v>202.42</v>
      </c>
      <c r="Q419" t="str">
        <f t="shared" si="38"/>
        <v>film &amp; video</v>
      </c>
      <c r="R419" s="10">
        <f t="shared" si="39"/>
        <v>41360.970601851855</v>
      </c>
      <c r="S419" s="10">
        <f t="shared" si="40"/>
        <v>41372.189583333333</v>
      </c>
      <c r="T419" s="12" t="str">
        <f t="shared" si="41"/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36"/>
        <v>1.0063</v>
      </c>
      <c r="P420">
        <f t="shared" si="37"/>
        <v>216.75</v>
      </c>
      <c r="Q420" t="str">
        <f t="shared" si="38"/>
        <v>film &amp; video</v>
      </c>
      <c r="R420" s="10">
        <f t="shared" si="39"/>
        <v>42178.282372685186</v>
      </c>
      <c r="S420" s="10">
        <f t="shared" si="40"/>
        <v>42208.282372685186</v>
      </c>
      <c r="T420" s="12" t="str">
        <f t="shared" si="41"/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36"/>
        <v>1.0044</v>
      </c>
      <c r="P421">
        <f t="shared" si="37"/>
        <v>110.07</v>
      </c>
      <c r="Q421" t="str">
        <f t="shared" si="38"/>
        <v>film &amp; video</v>
      </c>
      <c r="R421" s="10">
        <f t="shared" si="39"/>
        <v>41394.842442129629</v>
      </c>
      <c r="S421" s="10">
        <f t="shared" si="40"/>
        <v>41454.842442129629</v>
      </c>
      <c r="T421" s="12" t="str">
        <f t="shared" si="41"/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36"/>
        <v>4.4000000000000003E-3</v>
      </c>
      <c r="P422">
        <f t="shared" si="37"/>
        <v>4.83</v>
      </c>
      <c r="Q422" t="str">
        <f t="shared" si="38"/>
        <v>film &amp; video</v>
      </c>
      <c r="R422" s="10">
        <f t="shared" si="39"/>
        <v>41682.23646990741</v>
      </c>
      <c r="S422" s="10">
        <f t="shared" si="40"/>
        <v>41712.194803240738</v>
      </c>
      <c r="T422" s="12" t="str">
        <f t="shared" si="41"/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36"/>
        <v>2.01E-2</v>
      </c>
      <c r="P423">
        <f t="shared" si="37"/>
        <v>50.17</v>
      </c>
      <c r="Q423" t="str">
        <f t="shared" si="38"/>
        <v>film &amp; video</v>
      </c>
      <c r="R423" s="10">
        <f t="shared" si="39"/>
        <v>42177.491388888884</v>
      </c>
      <c r="S423" s="10">
        <f t="shared" si="40"/>
        <v>42237.491388888884</v>
      </c>
      <c r="T423" s="12" t="str">
        <f t="shared" si="41"/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36"/>
        <v>1.0800000000000001E-2</v>
      </c>
      <c r="P424">
        <f t="shared" si="37"/>
        <v>35.83</v>
      </c>
      <c r="Q424" t="str">
        <f t="shared" si="38"/>
        <v>film &amp; video</v>
      </c>
      <c r="R424" s="10">
        <f t="shared" si="39"/>
        <v>41863.260381944441</v>
      </c>
      <c r="S424" s="10">
        <f t="shared" si="40"/>
        <v>41893.260381944441</v>
      </c>
      <c r="T424" s="12" t="str">
        <f t="shared" si="41"/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36"/>
        <v>7.7000000000000002E-3</v>
      </c>
      <c r="P425">
        <f t="shared" si="37"/>
        <v>11.77</v>
      </c>
      <c r="Q425" t="str">
        <f t="shared" si="38"/>
        <v>film &amp; video</v>
      </c>
      <c r="R425" s="10">
        <f t="shared" si="39"/>
        <v>41400.92627314815</v>
      </c>
      <c r="S425" s="10">
        <f t="shared" si="40"/>
        <v>41430.92627314815</v>
      </c>
      <c r="T425" s="12" t="str">
        <f t="shared" si="41"/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36"/>
        <v>6.8000000000000005E-2</v>
      </c>
      <c r="P426">
        <f t="shared" si="37"/>
        <v>40.78</v>
      </c>
      <c r="Q426" t="str">
        <f t="shared" si="38"/>
        <v>film &amp; video</v>
      </c>
      <c r="R426" s="10">
        <f t="shared" si="39"/>
        <v>40934.376145833332</v>
      </c>
      <c r="S426" s="10">
        <f t="shared" si="40"/>
        <v>40994.334479166668</v>
      </c>
      <c r="T426" s="12" t="str">
        <f t="shared" si="41"/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36"/>
        <v>1E-4</v>
      </c>
      <c r="P427">
        <f t="shared" si="37"/>
        <v>3</v>
      </c>
      <c r="Q427" t="str">
        <f t="shared" si="38"/>
        <v>film &amp; video</v>
      </c>
      <c r="R427" s="10">
        <f t="shared" si="39"/>
        <v>42275.861157407402</v>
      </c>
      <c r="S427" s="10">
        <f t="shared" si="40"/>
        <v>42335.902824074074</v>
      </c>
      <c r="T427" s="12" t="str">
        <f t="shared" si="41"/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36"/>
        <v>1.3299999999999999E-2</v>
      </c>
      <c r="P428">
        <f t="shared" si="37"/>
        <v>16.63</v>
      </c>
      <c r="Q428" t="str">
        <f t="shared" si="38"/>
        <v>film &amp; video</v>
      </c>
      <c r="R428" s="10">
        <f t="shared" si="39"/>
        <v>42400.711967592593</v>
      </c>
      <c r="S428" s="10">
        <f t="shared" si="40"/>
        <v>42430.711967592593</v>
      </c>
      <c r="T428" s="12" t="str">
        <f t="shared" si="41"/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36"/>
        <v>0</v>
      </c>
      <c r="P429">
        <f t="shared" si="37"/>
        <v>0</v>
      </c>
      <c r="Q429" t="str">
        <f t="shared" si="38"/>
        <v>film &amp; video</v>
      </c>
      <c r="R429" s="10">
        <f t="shared" si="39"/>
        <v>42285.909027777772</v>
      </c>
      <c r="S429" s="10">
        <f t="shared" si="40"/>
        <v>42299.790972222225</v>
      </c>
      <c r="T429" s="12" t="str">
        <f t="shared" si="41"/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36"/>
        <v>5.6300000000000003E-2</v>
      </c>
      <c r="P430">
        <f t="shared" si="37"/>
        <v>52</v>
      </c>
      <c r="Q430" t="str">
        <f t="shared" si="38"/>
        <v>film &amp; video</v>
      </c>
      <c r="R430" s="10">
        <f t="shared" si="39"/>
        <v>41778.766724537039</v>
      </c>
      <c r="S430" s="10">
        <f t="shared" si="40"/>
        <v>41806.916666666664</v>
      </c>
      <c r="T430" s="12" t="str">
        <f t="shared" si="41"/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36"/>
        <v>0</v>
      </c>
      <c r="P431">
        <f t="shared" si="37"/>
        <v>0</v>
      </c>
      <c r="Q431" t="str">
        <f t="shared" si="38"/>
        <v>film &amp; video</v>
      </c>
      <c r="R431" s="10">
        <f t="shared" si="39"/>
        <v>40070.901412037041</v>
      </c>
      <c r="S431" s="10">
        <f t="shared" si="40"/>
        <v>40144.207638888889</v>
      </c>
      <c r="T431" s="12" t="str">
        <f t="shared" si="41"/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36"/>
        <v>2.4E-2</v>
      </c>
      <c r="P432">
        <f t="shared" si="37"/>
        <v>4.8</v>
      </c>
      <c r="Q432" t="str">
        <f t="shared" si="38"/>
        <v>film &amp; video</v>
      </c>
      <c r="R432" s="10">
        <f t="shared" si="39"/>
        <v>41513.107256944444</v>
      </c>
      <c r="S432" s="10">
        <f t="shared" si="40"/>
        <v>41528.107256944444</v>
      </c>
      <c r="T432" s="12" t="str">
        <f t="shared" si="41"/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36"/>
        <v>0.13830000000000001</v>
      </c>
      <c r="P433">
        <f t="shared" si="37"/>
        <v>51.88</v>
      </c>
      <c r="Q433" t="str">
        <f t="shared" si="38"/>
        <v>film &amp; video</v>
      </c>
      <c r="R433" s="10">
        <f t="shared" si="39"/>
        <v>42526.871331018512</v>
      </c>
      <c r="S433" s="10">
        <f t="shared" si="40"/>
        <v>42556.871331018512</v>
      </c>
      <c r="T433" s="12" t="str">
        <f t="shared" si="41"/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36"/>
        <v>9.5000000000000001E-2</v>
      </c>
      <c r="P434">
        <f t="shared" si="37"/>
        <v>71.25</v>
      </c>
      <c r="Q434" t="str">
        <f t="shared" si="38"/>
        <v>film &amp; video</v>
      </c>
      <c r="R434" s="10">
        <f t="shared" si="39"/>
        <v>42238.726631944446</v>
      </c>
      <c r="S434" s="10">
        <f t="shared" si="40"/>
        <v>42298.726631944446</v>
      </c>
      <c r="T434" s="12" t="str">
        <f t="shared" si="41"/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36"/>
        <v>0</v>
      </c>
      <c r="P435">
        <f t="shared" si="37"/>
        <v>0</v>
      </c>
      <c r="Q435" t="str">
        <f t="shared" si="38"/>
        <v>film &amp; video</v>
      </c>
      <c r="R435" s="10">
        <f t="shared" si="39"/>
        <v>42228.629884259266</v>
      </c>
      <c r="S435" s="10">
        <f t="shared" si="40"/>
        <v>42288.629884259266</v>
      </c>
      <c r="T435" s="12" t="str">
        <f t="shared" si="41"/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36"/>
        <v>0.05</v>
      </c>
      <c r="P436">
        <f t="shared" si="37"/>
        <v>62.5</v>
      </c>
      <c r="Q436" t="str">
        <f t="shared" si="38"/>
        <v>film &amp; video</v>
      </c>
      <c r="R436" s="10">
        <f t="shared" si="39"/>
        <v>41576.834513888891</v>
      </c>
      <c r="S436" s="10">
        <f t="shared" si="40"/>
        <v>41609.876180555555</v>
      </c>
      <c r="T436" s="12" t="str">
        <f t="shared" si="41"/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36"/>
        <v>0</v>
      </c>
      <c r="P437">
        <f t="shared" si="37"/>
        <v>1</v>
      </c>
      <c r="Q437" t="str">
        <f t="shared" si="38"/>
        <v>film &amp; video</v>
      </c>
      <c r="R437" s="10">
        <f t="shared" si="39"/>
        <v>41500.747453703705</v>
      </c>
      <c r="S437" s="10">
        <f t="shared" si="40"/>
        <v>41530.747453703705</v>
      </c>
      <c r="T437" s="12" t="str">
        <f t="shared" si="41"/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36"/>
        <v>0</v>
      </c>
      <c r="P438">
        <f t="shared" si="37"/>
        <v>0</v>
      </c>
      <c r="Q438" t="str">
        <f t="shared" si="38"/>
        <v>film &amp; video</v>
      </c>
      <c r="R438" s="10">
        <f t="shared" si="39"/>
        <v>41456.36241898148</v>
      </c>
      <c r="S438" s="10">
        <f t="shared" si="40"/>
        <v>41486.36241898148</v>
      </c>
      <c r="T438" s="12" t="str">
        <f t="shared" si="41"/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36"/>
        <v>0</v>
      </c>
      <c r="P439">
        <f t="shared" si="37"/>
        <v>0</v>
      </c>
      <c r="Q439" t="str">
        <f t="shared" si="38"/>
        <v>film &amp; video</v>
      </c>
      <c r="R439" s="10">
        <f t="shared" si="39"/>
        <v>42591.31858796296</v>
      </c>
      <c r="S439" s="10">
        <f t="shared" si="40"/>
        <v>42651.31858796296</v>
      </c>
      <c r="T439" s="12" t="str">
        <f t="shared" si="41"/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36"/>
        <v>9.3799999999999994E-2</v>
      </c>
      <c r="P440">
        <f t="shared" si="37"/>
        <v>170.55</v>
      </c>
      <c r="Q440" t="str">
        <f t="shared" si="38"/>
        <v>film &amp; video</v>
      </c>
      <c r="R440" s="10">
        <f t="shared" si="39"/>
        <v>42296.261087962965</v>
      </c>
      <c r="S440" s="10">
        <f t="shared" si="40"/>
        <v>42326.302754629629</v>
      </c>
      <c r="T440" s="12" t="str">
        <f t="shared" si="41"/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36"/>
        <v>0</v>
      </c>
      <c r="P441">
        <f t="shared" si="37"/>
        <v>0</v>
      </c>
      <c r="Q441" t="str">
        <f t="shared" si="38"/>
        <v>film &amp; video</v>
      </c>
      <c r="R441" s="10">
        <f t="shared" si="39"/>
        <v>41919.761782407404</v>
      </c>
      <c r="S441" s="10">
        <f t="shared" si="40"/>
        <v>41929.761782407404</v>
      </c>
      <c r="T441" s="12" t="str">
        <f t="shared" si="41"/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36"/>
        <v>1E-3</v>
      </c>
      <c r="P442">
        <f t="shared" si="37"/>
        <v>5</v>
      </c>
      <c r="Q442" t="str">
        <f t="shared" si="38"/>
        <v>film &amp; video</v>
      </c>
      <c r="R442" s="10">
        <f t="shared" si="39"/>
        <v>42423.985567129625</v>
      </c>
      <c r="S442" s="10">
        <f t="shared" si="40"/>
        <v>42453.943900462968</v>
      </c>
      <c r="T442" s="12" t="str">
        <f t="shared" si="41"/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36"/>
        <v>0</v>
      </c>
      <c r="P443">
        <f t="shared" si="37"/>
        <v>0</v>
      </c>
      <c r="Q443" t="str">
        <f t="shared" si="38"/>
        <v>film &amp; video</v>
      </c>
      <c r="R443" s="10">
        <f t="shared" si="39"/>
        <v>41550.793935185182</v>
      </c>
      <c r="S443" s="10">
        <f t="shared" si="40"/>
        <v>41580.793935185182</v>
      </c>
      <c r="T443" s="12" t="str">
        <f t="shared" si="41"/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36"/>
        <v>0.39360000000000001</v>
      </c>
      <c r="P444">
        <f t="shared" si="37"/>
        <v>393.59</v>
      </c>
      <c r="Q444" t="str">
        <f t="shared" si="38"/>
        <v>film &amp; video</v>
      </c>
      <c r="R444" s="10">
        <f t="shared" si="39"/>
        <v>42024.888692129629</v>
      </c>
      <c r="S444" s="10">
        <f t="shared" si="40"/>
        <v>42054.888692129629</v>
      </c>
      <c r="T444" s="12" t="str">
        <f t="shared" si="41"/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36"/>
        <v>1E-3</v>
      </c>
      <c r="P445">
        <f t="shared" si="37"/>
        <v>5</v>
      </c>
      <c r="Q445" t="str">
        <f t="shared" si="38"/>
        <v>film &amp; video</v>
      </c>
      <c r="R445" s="10">
        <f t="shared" si="39"/>
        <v>41650.015057870369</v>
      </c>
      <c r="S445" s="10">
        <f t="shared" si="40"/>
        <v>41680.015057870369</v>
      </c>
      <c r="T445" s="12" t="str">
        <f t="shared" si="41"/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36"/>
        <v>0.05</v>
      </c>
      <c r="P446">
        <f t="shared" si="37"/>
        <v>50</v>
      </c>
      <c r="Q446" t="str">
        <f t="shared" si="38"/>
        <v>film &amp; video</v>
      </c>
      <c r="R446" s="10">
        <f t="shared" si="39"/>
        <v>40894.906956018516</v>
      </c>
      <c r="S446" s="10">
        <f t="shared" si="40"/>
        <v>40954.906956018516</v>
      </c>
      <c r="T446" s="12" t="str">
        <f t="shared" si="41"/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36"/>
        <v>0</v>
      </c>
      <c r="P447">
        <f t="shared" si="37"/>
        <v>1</v>
      </c>
      <c r="Q447" t="str">
        <f t="shared" si="38"/>
        <v>film &amp; video</v>
      </c>
      <c r="R447" s="10">
        <f t="shared" si="39"/>
        <v>42130.335358796292</v>
      </c>
      <c r="S447" s="10">
        <f t="shared" si="40"/>
        <v>42145.335358796292</v>
      </c>
      <c r="T447" s="12" t="str">
        <f t="shared" si="41"/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36"/>
        <v>7.2999999999999995E-2</v>
      </c>
      <c r="P448">
        <f t="shared" si="37"/>
        <v>47.88</v>
      </c>
      <c r="Q448" t="str">
        <f t="shared" si="38"/>
        <v>film &amp; video</v>
      </c>
      <c r="R448" s="10">
        <f t="shared" si="39"/>
        <v>42037.083564814813</v>
      </c>
      <c r="S448" s="10">
        <f t="shared" si="40"/>
        <v>42067.083564814813</v>
      </c>
      <c r="T448" s="12" t="str">
        <f t="shared" si="41"/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36"/>
        <v>2.0000000000000001E-4</v>
      </c>
      <c r="P449">
        <f t="shared" si="37"/>
        <v>5</v>
      </c>
      <c r="Q449" t="str">
        <f t="shared" si="38"/>
        <v>film &amp; video</v>
      </c>
      <c r="R449" s="10">
        <f t="shared" si="39"/>
        <v>41331.555127314816</v>
      </c>
      <c r="S449" s="10">
        <f t="shared" si="40"/>
        <v>41356.513460648144</v>
      </c>
      <c r="T449" s="12" t="str">
        <f t="shared" si="41"/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36"/>
        <v>3.2800000000000003E-2</v>
      </c>
      <c r="P450">
        <f t="shared" si="37"/>
        <v>20.5</v>
      </c>
      <c r="Q450" t="str">
        <f t="shared" si="38"/>
        <v>film &amp; video</v>
      </c>
      <c r="R450" s="10">
        <f t="shared" si="39"/>
        <v>41753.758043981477</v>
      </c>
      <c r="S450" s="10">
        <f t="shared" si="40"/>
        <v>41773.758043981477</v>
      </c>
      <c r="T450" s="12" t="str">
        <f t="shared" si="41"/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42">ROUND(IMDIV(E451,D451),4)</f>
        <v>2.2499999999999999E-2</v>
      </c>
      <c r="P451">
        <f t="shared" ref="P451:P514" si="43">IF(L451&gt;0,ROUND(IMDIV(E451,L451),2),0)</f>
        <v>9</v>
      </c>
      <c r="Q451" t="str">
        <f t="shared" ref="Q451:Q514" si="44">LEFT(N451,FIND("/",N451)-1)</f>
        <v>film &amp; video</v>
      </c>
      <c r="R451" s="10">
        <f t="shared" ref="R451:R514" si="45">(((J451/60)/60)/24)+DATE(1970,1,1)</f>
        <v>41534.568113425928</v>
      </c>
      <c r="S451" s="10">
        <f t="shared" ref="S451:S514" si="46">(((I451/60)/60)/24)+DATE(1970,1,1)</f>
        <v>41564.568113425928</v>
      </c>
      <c r="T451" s="12" t="str">
        <f t="shared" ref="T451:T514" si="47">RIGHT(N451, LEN(N451)-FIND("/",N451))</f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42"/>
        <v>7.9000000000000008E-3</v>
      </c>
      <c r="P452">
        <f t="shared" si="43"/>
        <v>56.57</v>
      </c>
      <c r="Q452" t="str">
        <f t="shared" si="44"/>
        <v>film &amp; video</v>
      </c>
      <c r="R452" s="10">
        <f t="shared" si="45"/>
        <v>41654.946759259255</v>
      </c>
      <c r="S452" s="10">
        <f t="shared" si="46"/>
        <v>41684.946759259255</v>
      </c>
      <c r="T452" s="12" t="str">
        <f t="shared" si="47"/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42"/>
        <v>0</v>
      </c>
      <c r="P453">
        <f t="shared" si="43"/>
        <v>0</v>
      </c>
      <c r="Q453" t="str">
        <f t="shared" si="44"/>
        <v>film &amp; video</v>
      </c>
      <c r="R453" s="10">
        <f t="shared" si="45"/>
        <v>41634.715173611112</v>
      </c>
      <c r="S453" s="10">
        <f t="shared" si="46"/>
        <v>41664.715173611112</v>
      </c>
      <c r="T453" s="12" t="str">
        <f t="shared" si="47"/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42"/>
        <v>0.64</v>
      </c>
      <c r="P454">
        <f t="shared" si="43"/>
        <v>40</v>
      </c>
      <c r="Q454" t="str">
        <f t="shared" si="44"/>
        <v>film &amp; video</v>
      </c>
      <c r="R454" s="10">
        <f t="shared" si="45"/>
        <v>42107.703877314809</v>
      </c>
      <c r="S454" s="10">
        <f t="shared" si="46"/>
        <v>42137.703877314809</v>
      </c>
      <c r="T454" s="12" t="str">
        <f t="shared" si="47"/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42"/>
        <v>2.9999999999999997E-4</v>
      </c>
      <c r="P455">
        <f t="shared" si="43"/>
        <v>13</v>
      </c>
      <c r="Q455" t="str">
        <f t="shared" si="44"/>
        <v>film &amp; video</v>
      </c>
      <c r="R455" s="10">
        <f t="shared" si="45"/>
        <v>42038.824988425928</v>
      </c>
      <c r="S455" s="10">
        <f t="shared" si="46"/>
        <v>42054.824988425928</v>
      </c>
      <c r="T455" s="12" t="str">
        <f t="shared" si="47"/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42"/>
        <v>8.2000000000000007E-3</v>
      </c>
      <c r="P456">
        <f t="shared" si="43"/>
        <v>16.399999999999999</v>
      </c>
      <c r="Q456" t="str">
        <f t="shared" si="44"/>
        <v>film &amp; video</v>
      </c>
      <c r="R456" s="10">
        <f t="shared" si="45"/>
        <v>41938.717256944445</v>
      </c>
      <c r="S456" s="10">
        <f t="shared" si="46"/>
        <v>41969.551388888889</v>
      </c>
      <c r="T456" s="12" t="str">
        <f t="shared" si="47"/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42"/>
        <v>6.9999999999999999E-4</v>
      </c>
      <c r="P457">
        <f t="shared" si="43"/>
        <v>22.5</v>
      </c>
      <c r="Q457" t="str">
        <f t="shared" si="44"/>
        <v>film &amp; video</v>
      </c>
      <c r="R457" s="10">
        <f t="shared" si="45"/>
        <v>40971.002569444441</v>
      </c>
      <c r="S457" s="10">
        <f t="shared" si="46"/>
        <v>41016.021527777775</v>
      </c>
      <c r="T457" s="12" t="str">
        <f t="shared" si="47"/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42"/>
        <v>6.8999999999999999E-3</v>
      </c>
      <c r="P458">
        <f t="shared" si="43"/>
        <v>20.329999999999998</v>
      </c>
      <c r="Q458" t="str">
        <f t="shared" si="44"/>
        <v>film &amp; video</v>
      </c>
      <c r="R458" s="10">
        <f t="shared" si="45"/>
        <v>41547.694456018515</v>
      </c>
      <c r="S458" s="10">
        <f t="shared" si="46"/>
        <v>41569.165972222225</v>
      </c>
      <c r="T458" s="12" t="str">
        <f t="shared" si="47"/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42"/>
        <v>0</v>
      </c>
      <c r="P459">
        <f t="shared" si="43"/>
        <v>0</v>
      </c>
      <c r="Q459" t="str">
        <f t="shared" si="44"/>
        <v>film &amp; video</v>
      </c>
      <c r="R459" s="10">
        <f t="shared" si="45"/>
        <v>41837.767500000002</v>
      </c>
      <c r="S459" s="10">
        <f t="shared" si="46"/>
        <v>41867.767500000002</v>
      </c>
      <c r="T459" s="12" t="str">
        <f t="shared" si="47"/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42"/>
        <v>8.2100000000000006E-2</v>
      </c>
      <c r="P460">
        <f t="shared" si="43"/>
        <v>16.760000000000002</v>
      </c>
      <c r="Q460" t="str">
        <f t="shared" si="44"/>
        <v>film &amp; video</v>
      </c>
      <c r="R460" s="10">
        <f t="shared" si="45"/>
        <v>41378.69976851852</v>
      </c>
      <c r="S460" s="10">
        <f t="shared" si="46"/>
        <v>41408.69976851852</v>
      </c>
      <c r="T460" s="12" t="str">
        <f t="shared" si="47"/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42"/>
        <v>5.9999999999999995E-4</v>
      </c>
      <c r="P461">
        <f t="shared" si="43"/>
        <v>25</v>
      </c>
      <c r="Q461" t="str">
        <f t="shared" si="44"/>
        <v>film &amp; video</v>
      </c>
      <c r="R461" s="10">
        <f t="shared" si="45"/>
        <v>40800.6403587963</v>
      </c>
      <c r="S461" s="10">
        <f t="shared" si="46"/>
        <v>40860.682025462964</v>
      </c>
      <c r="T461" s="12" t="str">
        <f t="shared" si="47"/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42"/>
        <v>2.8999999999999998E-3</v>
      </c>
      <c r="P462">
        <f t="shared" si="43"/>
        <v>12.5</v>
      </c>
      <c r="Q462" t="str">
        <f t="shared" si="44"/>
        <v>film &amp; video</v>
      </c>
      <c r="R462" s="10">
        <f t="shared" si="45"/>
        <v>41759.542534722219</v>
      </c>
      <c r="S462" s="10">
        <f t="shared" si="46"/>
        <v>41791.166666666664</v>
      </c>
      <c r="T462" s="12" t="str">
        <f t="shared" si="47"/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42"/>
        <v>0</v>
      </c>
      <c r="P463">
        <f t="shared" si="43"/>
        <v>0</v>
      </c>
      <c r="Q463" t="str">
        <f t="shared" si="44"/>
        <v>film &amp; video</v>
      </c>
      <c r="R463" s="10">
        <f t="shared" si="45"/>
        <v>41407.84684027778</v>
      </c>
      <c r="S463" s="10">
        <f t="shared" si="46"/>
        <v>41427.84684027778</v>
      </c>
      <c r="T463" s="12" t="str">
        <f t="shared" si="47"/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42"/>
        <v>0</v>
      </c>
      <c r="P464">
        <f t="shared" si="43"/>
        <v>0</v>
      </c>
      <c r="Q464" t="str">
        <f t="shared" si="44"/>
        <v>film &amp; video</v>
      </c>
      <c r="R464" s="10">
        <f t="shared" si="45"/>
        <v>40705.126631944448</v>
      </c>
      <c r="S464" s="10">
        <f t="shared" si="46"/>
        <v>40765.126631944448</v>
      </c>
      <c r="T464" s="12" t="str">
        <f t="shared" si="47"/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42"/>
        <v>2.2700000000000001E-2</v>
      </c>
      <c r="P465">
        <f t="shared" si="43"/>
        <v>113.64</v>
      </c>
      <c r="Q465" t="str">
        <f t="shared" si="44"/>
        <v>film &amp; video</v>
      </c>
      <c r="R465" s="10">
        <f t="shared" si="45"/>
        <v>40750.710104166668</v>
      </c>
      <c r="S465" s="10">
        <f t="shared" si="46"/>
        <v>40810.710104166668</v>
      </c>
      <c r="T465" s="12" t="str">
        <f t="shared" si="47"/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42"/>
        <v>1E-3</v>
      </c>
      <c r="P466">
        <f t="shared" si="43"/>
        <v>1</v>
      </c>
      <c r="Q466" t="str">
        <f t="shared" si="44"/>
        <v>film &amp; video</v>
      </c>
      <c r="R466" s="10">
        <f t="shared" si="45"/>
        <v>42488.848784722228</v>
      </c>
      <c r="S466" s="10">
        <f t="shared" si="46"/>
        <v>42508.848784722228</v>
      </c>
      <c r="T466" s="12" t="str">
        <f t="shared" si="47"/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42"/>
        <v>0.26950000000000002</v>
      </c>
      <c r="P467">
        <f t="shared" si="43"/>
        <v>17.25</v>
      </c>
      <c r="Q467" t="str">
        <f t="shared" si="44"/>
        <v>film &amp; video</v>
      </c>
      <c r="R467" s="10">
        <f t="shared" si="45"/>
        <v>41801.120069444441</v>
      </c>
      <c r="S467" s="10">
        <f t="shared" si="46"/>
        <v>41817.120069444441</v>
      </c>
      <c r="T467" s="12" t="str">
        <f t="shared" si="47"/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42"/>
        <v>7.6E-3</v>
      </c>
      <c r="P468">
        <f t="shared" si="43"/>
        <v>15.2</v>
      </c>
      <c r="Q468" t="str">
        <f t="shared" si="44"/>
        <v>film &amp; video</v>
      </c>
      <c r="R468" s="10">
        <f t="shared" si="45"/>
        <v>41129.942870370374</v>
      </c>
      <c r="S468" s="10">
        <f t="shared" si="46"/>
        <v>41159.942870370374</v>
      </c>
      <c r="T468" s="12" t="str">
        <f t="shared" si="47"/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42"/>
        <v>0.21579999999999999</v>
      </c>
      <c r="P469">
        <f t="shared" si="43"/>
        <v>110.64</v>
      </c>
      <c r="Q469" t="str">
        <f t="shared" si="44"/>
        <v>film &amp; video</v>
      </c>
      <c r="R469" s="10">
        <f t="shared" si="45"/>
        <v>41135.679791666669</v>
      </c>
      <c r="S469" s="10">
        <f t="shared" si="46"/>
        <v>41180.679791666669</v>
      </c>
      <c r="T469" s="12" t="str">
        <f t="shared" si="47"/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42"/>
        <v>0</v>
      </c>
      <c r="P470">
        <f t="shared" si="43"/>
        <v>0</v>
      </c>
      <c r="Q470" t="str">
        <f t="shared" si="44"/>
        <v>film &amp; video</v>
      </c>
      <c r="R470" s="10">
        <f t="shared" si="45"/>
        <v>41041.167627314811</v>
      </c>
      <c r="S470" s="10">
        <f t="shared" si="46"/>
        <v>41101.160474537035</v>
      </c>
      <c r="T470" s="12" t="str">
        <f t="shared" si="47"/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42"/>
        <v>0</v>
      </c>
      <c r="P471">
        <f t="shared" si="43"/>
        <v>0</v>
      </c>
      <c r="Q471" t="str">
        <f t="shared" si="44"/>
        <v>film &amp; video</v>
      </c>
      <c r="R471" s="10">
        <f t="shared" si="45"/>
        <v>41827.989861111113</v>
      </c>
      <c r="S471" s="10">
        <f t="shared" si="46"/>
        <v>41887.989861111113</v>
      </c>
      <c r="T471" s="12" t="str">
        <f t="shared" si="47"/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42"/>
        <v>1.0200000000000001E-2</v>
      </c>
      <c r="P472">
        <f t="shared" si="43"/>
        <v>25.5</v>
      </c>
      <c r="Q472" t="str">
        <f t="shared" si="44"/>
        <v>film &amp; video</v>
      </c>
      <c r="R472" s="10">
        <f t="shared" si="45"/>
        <v>41605.167696759258</v>
      </c>
      <c r="S472" s="10">
        <f t="shared" si="46"/>
        <v>41655.166666666664</v>
      </c>
      <c r="T472" s="12" t="str">
        <f t="shared" si="47"/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42"/>
        <v>0.11890000000000001</v>
      </c>
      <c r="P473">
        <f t="shared" si="43"/>
        <v>38.479999999999997</v>
      </c>
      <c r="Q473" t="str">
        <f t="shared" si="44"/>
        <v>film &amp; video</v>
      </c>
      <c r="R473" s="10">
        <f t="shared" si="45"/>
        <v>41703.721979166665</v>
      </c>
      <c r="S473" s="10">
        <f t="shared" si="46"/>
        <v>41748.680312500001</v>
      </c>
      <c r="T473" s="12" t="str">
        <f t="shared" si="47"/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42"/>
        <v>0.17630000000000001</v>
      </c>
      <c r="P474">
        <f t="shared" si="43"/>
        <v>28.2</v>
      </c>
      <c r="Q474" t="str">
        <f t="shared" si="44"/>
        <v>film &amp; video</v>
      </c>
      <c r="R474" s="10">
        <f t="shared" si="45"/>
        <v>41844.922662037039</v>
      </c>
      <c r="S474" s="10">
        <f t="shared" si="46"/>
        <v>41874.922662037039</v>
      </c>
      <c r="T474" s="12" t="str">
        <f t="shared" si="47"/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42"/>
        <v>2.87E-2</v>
      </c>
      <c r="P475">
        <f t="shared" si="43"/>
        <v>61.5</v>
      </c>
      <c r="Q475" t="str">
        <f t="shared" si="44"/>
        <v>film &amp; video</v>
      </c>
      <c r="R475" s="10">
        <f t="shared" si="45"/>
        <v>41869.698136574072</v>
      </c>
      <c r="S475" s="10">
        <f t="shared" si="46"/>
        <v>41899.698136574072</v>
      </c>
      <c r="T475" s="12" t="str">
        <f t="shared" si="47"/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42"/>
        <v>2.9999999999999997E-4</v>
      </c>
      <c r="P476">
        <f t="shared" si="43"/>
        <v>1</v>
      </c>
      <c r="Q476" t="str">
        <f t="shared" si="44"/>
        <v>film &amp; video</v>
      </c>
      <c r="R476" s="10">
        <f t="shared" si="45"/>
        <v>42753.329039351855</v>
      </c>
      <c r="S476" s="10">
        <f t="shared" si="46"/>
        <v>42783.329039351855</v>
      </c>
      <c r="T476" s="12" t="str">
        <f t="shared" si="47"/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42"/>
        <v>0</v>
      </c>
      <c r="P477">
        <f t="shared" si="43"/>
        <v>0</v>
      </c>
      <c r="Q477" t="str">
        <f t="shared" si="44"/>
        <v>film &amp; video</v>
      </c>
      <c r="R477" s="10">
        <f t="shared" si="45"/>
        <v>42100.086145833338</v>
      </c>
      <c r="S477" s="10">
        <f t="shared" si="46"/>
        <v>42130.086145833338</v>
      </c>
      <c r="T477" s="12" t="str">
        <f t="shared" si="47"/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42"/>
        <v>2.23E-2</v>
      </c>
      <c r="P478">
        <f t="shared" si="43"/>
        <v>39.57</v>
      </c>
      <c r="Q478" t="str">
        <f t="shared" si="44"/>
        <v>film &amp; video</v>
      </c>
      <c r="R478" s="10">
        <f t="shared" si="45"/>
        <v>41757.975011574075</v>
      </c>
      <c r="S478" s="10">
        <f t="shared" si="46"/>
        <v>41793.165972222225</v>
      </c>
      <c r="T478" s="12" t="str">
        <f t="shared" si="47"/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42"/>
        <v>0</v>
      </c>
      <c r="P479">
        <f t="shared" si="43"/>
        <v>0</v>
      </c>
      <c r="Q479" t="str">
        <f t="shared" si="44"/>
        <v>film &amp; video</v>
      </c>
      <c r="R479" s="10">
        <f t="shared" si="45"/>
        <v>40987.83488425926</v>
      </c>
      <c r="S479" s="10">
        <f t="shared" si="46"/>
        <v>41047.83488425926</v>
      </c>
      <c r="T479" s="12" t="str">
        <f t="shared" si="47"/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42"/>
        <v>0</v>
      </c>
      <c r="P480">
        <f t="shared" si="43"/>
        <v>0</v>
      </c>
      <c r="Q480" t="str">
        <f t="shared" si="44"/>
        <v>film &amp; video</v>
      </c>
      <c r="R480" s="10">
        <f t="shared" si="45"/>
        <v>42065.910983796297</v>
      </c>
      <c r="S480" s="10">
        <f t="shared" si="46"/>
        <v>42095.869317129633</v>
      </c>
      <c r="T480" s="12" t="str">
        <f t="shared" si="47"/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42"/>
        <v>0.3256</v>
      </c>
      <c r="P481">
        <f t="shared" si="43"/>
        <v>88.8</v>
      </c>
      <c r="Q481" t="str">
        <f t="shared" si="44"/>
        <v>film &amp; video</v>
      </c>
      <c r="R481" s="10">
        <f t="shared" si="45"/>
        <v>41904.407812500001</v>
      </c>
      <c r="S481" s="10">
        <f t="shared" si="46"/>
        <v>41964.449479166666</v>
      </c>
      <c r="T481" s="12" t="str">
        <f t="shared" si="47"/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42"/>
        <v>0.19409999999999999</v>
      </c>
      <c r="P482">
        <f t="shared" si="43"/>
        <v>55.46</v>
      </c>
      <c r="Q482" t="str">
        <f t="shared" si="44"/>
        <v>film &amp; video</v>
      </c>
      <c r="R482" s="10">
        <f t="shared" si="45"/>
        <v>41465.500173611108</v>
      </c>
      <c r="S482" s="10">
        <f t="shared" si="46"/>
        <v>41495.500173611108</v>
      </c>
      <c r="T482" s="12" t="str">
        <f t="shared" si="47"/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42"/>
        <v>6.0999999999999999E-2</v>
      </c>
      <c r="P483">
        <f t="shared" si="43"/>
        <v>87.14</v>
      </c>
      <c r="Q483" t="str">
        <f t="shared" si="44"/>
        <v>film &amp; video</v>
      </c>
      <c r="R483" s="10">
        <f t="shared" si="45"/>
        <v>41162.672326388885</v>
      </c>
      <c r="S483" s="10">
        <f t="shared" si="46"/>
        <v>41192.672326388885</v>
      </c>
      <c r="T483" s="12" t="str">
        <f t="shared" si="47"/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42"/>
        <v>1E-3</v>
      </c>
      <c r="P484">
        <f t="shared" si="43"/>
        <v>10</v>
      </c>
      <c r="Q484" t="str">
        <f t="shared" si="44"/>
        <v>film &amp; video</v>
      </c>
      <c r="R484" s="10">
        <f t="shared" si="45"/>
        <v>42447.896875000006</v>
      </c>
      <c r="S484" s="10">
        <f t="shared" si="46"/>
        <v>42474.606944444444</v>
      </c>
      <c r="T484" s="12" t="str">
        <f t="shared" si="47"/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42"/>
        <v>0.502</v>
      </c>
      <c r="P485">
        <f t="shared" si="43"/>
        <v>51.22</v>
      </c>
      <c r="Q485" t="str">
        <f t="shared" si="44"/>
        <v>film &amp; video</v>
      </c>
      <c r="R485" s="10">
        <f t="shared" si="45"/>
        <v>41243.197592592594</v>
      </c>
      <c r="S485" s="10">
        <f t="shared" si="46"/>
        <v>41303.197592592594</v>
      </c>
      <c r="T485" s="12" t="str">
        <f t="shared" si="47"/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42"/>
        <v>1.9E-3</v>
      </c>
      <c r="P486">
        <f t="shared" si="43"/>
        <v>13.55</v>
      </c>
      <c r="Q486" t="str">
        <f t="shared" si="44"/>
        <v>film &amp; video</v>
      </c>
      <c r="R486" s="10">
        <f t="shared" si="45"/>
        <v>42272.93949074074</v>
      </c>
      <c r="S486" s="10">
        <f t="shared" si="46"/>
        <v>42313.981157407412</v>
      </c>
      <c r="T486" s="12" t="str">
        <f t="shared" si="47"/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42"/>
        <v>0.21909999999999999</v>
      </c>
      <c r="P487">
        <f t="shared" si="43"/>
        <v>66.52</v>
      </c>
      <c r="Q487" t="str">
        <f t="shared" si="44"/>
        <v>film &amp; video</v>
      </c>
      <c r="R487" s="10">
        <f t="shared" si="45"/>
        <v>41381.50577546296</v>
      </c>
      <c r="S487" s="10">
        <f t="shared" si="46"/>
        <v>41411.50577546296</v>
      </c>
      <c r="T487" s="12" t="str">
        <f t="shared" si="47"/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42"/>
        <v>1E-4</v>
      </c>
      <c r="P488">
        <f t="shared" si="43"/>
        <v>50</v>
      </c>
      <c r="Q488" t="str">
        <f t="shared" si="44"/>
        <v>film &amp; video</v>
      </c>
      <c r="R488" s="10">
        <f t="shared" si="45"/>
        <v>41761.94258101852</v>
      </c>
      <c r="S488" s="10">
        <f t="shared" si="46"/>
        <v>41791.94258101852</v>
      </c>
      <c r="T488" s="12" t="str">
        <f t="shared" si="47"/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42"/>
        <v>0</v>
      </c>
      <c r="P489">
        <f t="shared" si="43"/>
        <v>0</v>
      </c>
      <c r="Q489" t="str">
        <f t="shared" si="44"/>
        <v>film &amp; video</v>
      </c>
      <c r="R489" s="10">
        <f t="shared" si="45"/>
        <v>42669.594837962963</v>
      </c>
      <c r="S489" s="10">
        <f t="shared" si="46"/>
        <v>42729.636504629627</v>
      </c>
      <c r="T489" s="12" t="str">
        <f t="shared" si="47"/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42"/>
        <v>0</v>
      </c>
      <c r="P490">
        <f t="shared" si="43"/>
        <v>0</v>
      </c>
      <c r="Q490" t="str">
        <f t="shared" si="44"/>
        <v>film &amp; video</v>
      </c>
      <c r="R490" s="10">
        <f t="shared" si="45"/>
        <v>42714.054398148146</v>
      </c>
      <c r="S490" s="10">
        <f t="shared" si="46"/>
        <v>42744.054398148146</v>
      </c>
      <c r="T490" s="12" t="str">
        <f t="shared" si="47"/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42"/>
        <v>2.8999999999999998E-3</v>
      </c>
      <c r="P491">
        <f t="shared" si="43"/>
        <v>71.67</v>
      </c>
      <c r="Q491" t="str">
        <f t="shared" si="44"/>
        <v>film &amp; video</v>
      </c>
      <c r="R491" s="10">
        <f t="shared" si="45"/>
        <v>40882.481666666667</v>
      </c>
      <c r="S491" s="10">
        <f t="shared" si="46"/>
        <v>40913.481249999997</v>
      </c>
      <c r="T491" s="12" t="str">
        <f t="shared" si="47"/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42"/>
        <v>0</v>
      </c>
      <c r="P492">
        <f t="shared" si="43"/>
        <v>0</v>
      </c>
      <c r="Q492" t="str">
        <f t="shared" si="44"/>
        <v>film &amp; video</v>
      </c>
      <c r="R492" s="10">
        <f t="shared" si="45"/>
        <v>41113.968576388892</v>
      </c>
      <c r="S492" s="10">
        <f t="shared" si="46"/>
        <v>41143.968576388892</v>
      </c>
      <c r="T492" s="12" t="str">
        <f t="shared" si="47"/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42"/>
        <v>0</v>
      </c>
      <c r="P493">
        <f t="shared" si="43"/>
        <v>0</v>
      </c>
      <c r="Q493" t="str">
        <f t="shared" si="44"/>
        <v>film &amp; video</v>
      </c>
      <c r="R493" s="10">
        <f t="shared" si="45"/>
        <v>42366.982627314821</v>
      </c>
      <c r="S493" s="10">
        <f t="shared" si="46"/>
        <v>42396.982627314821</v>
      </c>
      <c r="T493" s="12" t="str">
        <f t="shared" si="47"/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42"/>
        <v>0</v>
      </c>
      <c r="P494">
        <f t="shared" si="43"/>
        <v>0</v>
      </c>
      <c r="Q494" t="str">
        <f t="shared" si="44"/>
        <v>film &amp; video</v>
      </c>
      <c r="R494" s="10">
        <f t="shared" si="45"/>
        <v>42596.03506944445</v>
      </c>
      <c r="S494" s="10">
        <f t="shared" si="46"/>
        <v>42656.03506944445</v>
      </c>
      <c r="T494" s="12" t="str">
        <f t="shared" si="47"/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42"/>
        <v>0</v>
      </c>
      <c r="P495">
        <f t="shared" si="43"/>
        <v>0</v>
      </c>
      <c r="Q495" t="str">
        <f t="shared" si="44"/>
        <v>film &amp; video</v>
      </c>
      <c r="R495" s="10">
        <f t="shared" si="45"/>
        <v>42114.726134259254</v>
      </c>
      <c r="S495" s="10">
        <f t="shared" si="46"/>
        <v>42144.726134259254</v>
      </c>
      <c r="T495" s="12" t="str">
        <f t="shared" si="47"/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42"/>
        <v>1.6000000000000001E-3</v>
      </c>
      <c r="P496">
        <f t="shared" si="43"/>
        <v>10.33</v>
      </c>
      <c r="Q496" t="str">
        <f t="shared" si="44"/>
        <v>film &amp; video</v>
      </c>
      <c r="R496" s="10">
        <f t="shared" si="45"/>
        <v>41799.830613425926</v>
      </c>
      <c r="S496" s="10">
        <f t="shared" si="46"/>
        <v>41823.125</v>
      </c>
      <c r="T496" s="12" t="str">
        <f t="shared" si="47"/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42"/>
        <v>0</v>
      </c>
      <c r="P497">
        <f t="shared" si="43"/>
        <v>0</v>
      </c>
      <c r="Q497" t="str">
        <f t="shared" si="44"/>
        <v>film &amp; video</v>
      </c>
      <c r="R497" s="10">
        <f t="shared" si="45"/>
        <v>42171.827604166669</v>
      </c>
      <c r="S497" s="10">
        <f t="shared" si="46"/>
        <v>42201.827604166669</v>
      </c>
      <c r="T497" s="12" t="str">
        <f t="shared" si="47"/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42"/>
        <v>0</v>
      </c>
      <c r="P498">
        <f t="shared" si="43"/>
        <v>1</v>
      </c>
      <c r="Q498" t="str">
        <f t="shared" si="44"/>
        <v>film &amp; video</v>
      </c>
      <c r="R498" s="10">
        <f t="shared" si="45"/>
        <v>41620.93141203704</v>
      </c>
      <c r="S498" s="10">
        <f t="shared" si="46"/>
        <v>41680.93141203704</v>
      </c>
      <c r="T498" s="12" t="str">
        <f t="shared" si="47"/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42"/>
        <v>6.7000000000000002E-3</v>
      </c>
      <c r="P499">
        <f t="shared" si="43"/>
        <v>10</v>
      </c>
      <c r="Q499" t="str">
        <f t="shared" si="44"/>
        <v>film &amp; video</v>
      </c>
      <c r="R499" s="10">
        <f t="shared" si="45"/>
        <v>41945.037789351853</v>
      </c>
      <c r="S499" s="10">
        <f t="shared" si="46"/>
        <v>41998.208333333328</v>
      </c>
      <c r="T499" s="12" t="str">
        <f t="shared" si="47"/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42"/>
        <v>4.5999999999999999E-2</v>
      </c>
      <c r="P500">
        <f t="shared" si="43"/>
        <v>136.09</v>
      </c>
      <c r="Q500" t="str">
        <f t="shared" si="44"/>
        <v>film &amp; video</v>
      </c>
      <c r="R500" s="10">
        <f t="shared" si="45"/>
        <v>40858.762141203704</v>
      </c>
      <c r="S500" s="10">
        <f t="shared" si="46"/>
        <v>40900.762141203704</v>
      </c>
      <c r="T500" s="12" t="str">
        <f t="shared" si="47"/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42"/>
        <v>9.5500000000000002E-2</v>
      </c>
      <c r="P501">
        <f t="shared" si="43"/>
        <v>73.459999999999994</v>
      </c>
      <c r="Q501" t="str">
        <f t="shared" si="44"/>
        <v>film &amp; video</v>
      </c>
      <c r="R501" s="10">
        <f t="shared" si="45"/>
        <v>40043.895462962959</v>
      </c>
      <c r="S501" s="10">
        <f t="shared" si="46"/>
        <v>40098.874305555553</v>
      </c>
      <c r="T501" s="12" t="str">
        <f t="shared" si="47"/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42"/>
        <v>3.3099999999999997E-2</v>
      </c>
      <c r="P502">
        <f t="shared" si="43"/>
        <v>53.75</v>
      </c>
      <c r="Q502" t="str">
        <f t="shared" si="44"/>
        <v>film &amp; video</v>
      </c>
      <c r="R502" s="10">
        <f t="shared" si="45"/>
        <v>40247.886006944449</v>
      </c>
      <c r="S502" s="10">
        <f t="shared" si="46"/>
        <v>40306.927777777775</v>
      </c>
      <c r="T502" s="12" t="str">
        <f t="shared" si="47"/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42"/>
        <v>0</v>
      </c>
      <c r="P503">
        <f t="shared" si="43"/>
        <v>0</v>
      </c>
      <c r="Q503" t="str">
        <f t="shared" si="44"/>
        <v>film &amp; video</v>
      </c>
      <c r="R503" s="10">
        <f t="shared" si="45"/>
        <v>40703.234386574077</v>
      </c>
      <c r="S503" s="10">
        <f t="shared" si="46"/>
        <v>40733.234386574077</v>
      </c>
      <c r="T503" s="12" t="str">
        <f t="shared" si="47"/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42"/>
        <v>1.15E-2</v>
      </c>
      <c r="P504">
        <f t="shared" si="43"/>
        <v>57.5</v>
      </c>
      <c r="Q504" t="str">
        <f t="shared" si="44"/>
        <v>film &amp; video</v>
      </c>
      <c r="R504" s="10">
        <f t="shared" si="45"/>
        <v>40956.553530092591</v>
      </c>
      <c r="S504" s="10">
        <f t="shared" si="46"/>
        <v>40986.511863425927</v>
      </c>
      <c r="T504" s="12" t="str">
        <f t="shared" si="47"/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42"/>
        <v>1.7500000000000002E-2</v>
      </c>
      <c r="P505">
        <f t="shared" si="43"/>
        <v>12.67</v>
      </c>
      <c r="Q505" t="str">
        <f t="shared" si="44"/>
        <v>film &amp; video</v>
      </c>
      <c r="R505" s="10">
        <f t="shared" si="45"/>
        <v>41991.526655092588</v>
      </c>
      <c r="S505" s="10">
        <f t="shared" si="46"/>
        <v>42021.526655092588</v>
      </c>
      <c r="T505" s="12" t="str">
        <f t="shared" si="47"/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42"/>
        <v>1.37E-2</v>
      </c>
      <c r="P506">
        <f t="shared" si="43"/>
        <v>67</v>
      </c>
      <c r="Q506" t="str">
        <f t="shared" si="44"/>
        <v>film &amp; video</v>
      </c>
      <c r="R506" s="10">
        <f t="shared" si="45"/>
        <v>40949.98364583333</v>
      </c>
      <c r="S506" s="10">
        <f t="shared" si="46"/>
        <v>41009.941979166666</v>
      </c>
      <c r="T506" s="12" t="str">
        <f t="shared" si="47"/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42"/>
        <v>4.3E-3</v>
      </c>
      <c r="P507">
        <f t="shared" si="43"/>
        <v>3.71</v>
      </c>
      <c r="Q507" t="str">
        <f t="shared" si="44"/>
        <v>film &amp; video</v>
      </c>
      <c r="R507" s="10">
        <f t="shared" si="45"/>
        <v>42318.098217592589</v>
      </c>
      <c r="S507" s="10">
        <f t="shared" si="46"/>
        <v>42363.098217592589</v>
      </c>
      <c r="T507" s="12" t="str">
        <f t="shared" si="47"/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42"/>
        <v>1.2999999999999999E-3</v>
      </c>
      <c r="P508">
        <f t="shared" si="43"/>
        <v>250</v>
      </c>
      <c r="Q508" t="str">
        <f t="shared" si="44"/>
        <v>film &amp; video</v>
      </c>
      <c r="R508" s="10">
        <f t="shared" si="45"/>
        <v>41466.552314814813</v>
      </c>
      <c r="S508" s="10">
        <f t="shared" si="46"/>
        <v>41496.552314814813</v>
      </c>
      <c r="T508" s="12" t="str">
        <f t="shared" si="47"/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42"/>
        <v>3.2000000000000001E-2</v>
      </c>
      <c r="P509">
        <f t="shared" si="43"/>
        <v>64</v>
      </c>
      <c r="Q509" t="str">
        <f t="shared" si="44"/>
        <v>film &amp; video</v>
      </c>
      <c r="R509" s="10">
        <f t="shared" si="45"/>
        <v>41156.958993055552</v>
      </c>
      <c r="S509" s="10">
        <f t="shared" si="46"/>
        <v>41201.958993055552</v>
      </c>
      <c r="T509" s="12" t="str">
        <f t="shared" si="47"/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42"/>
        <v>8.0000000000000002E-3</v>
      </c>
      <c r="P510">
        <f t="shared" si="43"/>
        <v>133.33000000000001</v>
      </c>
      <c r="Q510" t="str">
        <f t="shared" si="44"/>
        <v>film &amp; video</v>
      </c>
      <c r="R510" s="10">
        <f t="shared" si="45"/>
        <v>40995.024317129632</v>
      </c>
      <c r="S510" s="10">
        <f t="shared" si="46"/>
        <v>41054.593055555553</v>
      </c>
      <c r="T510" s="12" t="str">
        <f t="shared" si="47"/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42"/>
        <v>2E-3</v>
      </c>
      <c r="P511">
        <f t="shared" si="43"/>
        <v>10</v>
      </c>
      <c r="Q511" t="str">
        <f t="shared" si="44"/>
        <v>film &amp; video</v>
      </c>
      <c r="R511" s="10">
        <f t="shared" si="45"/>
        <v>42153.631597222222</v>
      </c>
      <c r="S511" s="10">
        <f t="shared" si="46"/>
        <v>42183.631597222222</v>
      </c>
      <c r="T511" s="12" t="str">
        <f t="shared" si="47"/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42"/>
        <v>0</v>
      </c>
      <c r="P512">
        <f t="shared" si="43"/>
        <v>0</v>
      </c>
      <c r="Q512" t="str">
        <f t="shared" si="44"/>
        <v>film &amp; video</v>
      </c>
      <c r="R512" s="10">
        <f t="shared" si="45"/>
        <v>42400.176377314812</v>
      </c>
      <c r="S512" s="10">
        <f t="shared" si="46"/>
        <v>42430.176377314812</v>
      </c>
      <c r="T512" s="12" t="str">
        <f t="shared" si="47"/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42"/>
        <v>0.03</v>
      </c>
      <c r="P513">
        <f t="shared" si="43"/>
        <v>30</v>
      </c>
      <c r="Q513" t="str">
        <f t="shared" si="44"/>
        <v>film &amp; video</v>
      </c>
      <c r="R513" s="10">
        <f t="shared" si="45"/>
        <v>41340.303032407406</v>
      </c>
      <c r="S513" s="10">
        <f t="shared" si="46"/>
        <v>41370.261365740742</v>
      </c>
      <c r="T513" s="12" t="str">
        <f t="shared" si="47"/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42"/>
        <v>1.4E-3</v>
      </c>
      <c r="P514">
        <f t="shared" si="43"/>
        <v>5.5</v>
      </c>
      <c r="Q514" t="str">
        <f t="shared" si="44"/>
        <v>film &amp; video</v>
      </c>
      <c r="R514" s="10">
        <f t="shared" si="45"/>
        <v>42649.742210648154</v>
      </c>
      <c r="S514" s="10">
        <f t="shared" si="46"/>
        <v>42694.783877314811</v>
      </c>
      <c r="T514" s="12" t="str">
        <f t="shared" si="47"/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48">ROUND(IMDIV(E515,D515),4)</f>
        <v>0.13919999999999999</v>
      </c>
      <c r="P515">
        <f t="shared" ref="P515:P578" si="49">IF(L515&gt;0,ROUND(IMDIV(E515,L515),2),0)</f>
        <v>102.38</v>
      </c>
      <c r="Q515" t="str">
        <f t="shared" ref="Q515:Q578" si="50">LEFT(N515,FIND("/",N515)-1)</f>
        <v>film &amp; video</v>
      </c>
      <c r="R515" s="10">
        <f t="shared" ref="R515:R578" si="51">(((J515/60)/60)/24)+DATE(1970,1,1)</f>
        <v>42552.653993055559</v>
      </c>
      <c r="S515" s="10">
        <f t="shared" ref="S515:S578" si="52">(((I515/60)/60)/24)+DATE(1970,1,1)</f>
        <v>42597.291666666672</v>
      </c>
      <c r="T515" s="12" t="str">
        <f t="shared" ref="T515:T578" si="53">RIGHT(N515, LEN(N515)-FIND("/",N515))</f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48"/>
        <v>3.3300000000000003E-2</v>
      </c>
      <c r="P516">
        <f t="shared" si="49"/>
        <v>16.670000000000002</v>
      </c>
      <c r="Q516" t="str">
        <f t="shared" si="50"/>
        <v>film &amp; video</v>
      </c>
      <c r="R516" s="10">
        <f t="shared" si="51"/>
        <v>41830.613969907405</v>
      </c>
      <c r="S516" s="10">
        <f t="shared" si="52"/>
        <v>41860.613969907405</v>
      </c>
      <c r="T516" s="12" t="str">
        <f t="shared" si="53"/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48"/>
        <v>0.25409999999999999</v>
      </c>
      <c r="P517">
        <f t="shared" si="49"/>
        <v>725.03</v>
      </c>
      <c r="Q517" t="str">
        <f t="shared" si="50"/>
        <v>film &amp; video</v>
      </c>
      <c r="R517" s="10">
        <f t="shared" si="51"/>
        <v>42327.490752314814</v>
      </c>
      <c r="S517" s="10">
        <f t="shared" si="52"/>
        <v>42367.490752314814</v>
      </c>
      <c r="T517" s="12" t="str">
        <f t="shared" si="53"/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48"/>
        <v>0</v>
      </c>
      <c r="P518">
        <f t="shared" si="49"/>
        <v>0</v>
      </c>
      <c r="Q518" t="str">
        <f t="shared" si="50"/>
        <v>film &amp; video</v>
      </c>
      <c r="R518" s="10">
        <f t="shared" si="51"/>
        <v>42091.778703703705</v>
      </c>
      <c r="S518" s="10">
        <f t="shared" si="52"/>
        <v>42151.778703703705</v>
      </c>
      <c r="T518" s="12" t="str">
        <f t="shared" si="53"/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48"/>
        <v>1.37E-2</v>
      </c>
      <c r="P519">
        <f t="shared" si="49"/>
        <v>68.33</v>
      </c>
      <c r="Q519" t="str">
        <f t="shared" si="50"/>
        <v>film &amp; video</v>
      </c>
      <c r="R519" s="10">
        <f t="shared" si="51"/>
        <v>42738.615289351852</v>
      </c>
      <c r="S519" s="10">
        <f t="shared" si="52"/>
        <v>42768.615289351852</v>
      </c>
      <c r="T519" s="12" t="str">
        <f t="shared" si="53"/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48"/>
        <v>0</v>
      </c>
      <c r="P520">
        <f t="shared" si="49"/>
        <v>0</v>
      </c>
      <c r="Q520" t="str">
        <f t="shared" si="50"/>
        <v>film &amp; video</v>
      </c>
      <c r="R520" s="10">
        <f t="shared" si="51"/>
        <v>42223.616018518514</v>
      </c>
      <c r="S520" s="10">
        <f t="shared" si="52"/>
        <v>42253.615277777775</v>
      </c>
      <c r="T520" s="12" t="str">
        <f t="shared" si="53"/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48"/>
        <v>0.2288</v>
      </c>
      <c r="P521">
        <f t="shared" si="49"/>
        <v>39.229999999999997</v>
      </c>
      <c r="Q521" t="str">
        <f t="shared" si="50"/>
        <v>film &amp; video</v>
      </c>
      <c r="R521" s="10">
        <f t="shared" si="51"/>
        <v>41218.391446759262</v>
      </c>
      <c r="S521" s="10">
        <f t="shared" si="52"/>
        <v>41248.391446759262</v>
      </c>
      <c r="T521" s="12" t="str">
        <f t="shared" si="53"/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48"/>
        <v>1.0209999999999999</v>
      </c>
      <c r="P522">
        <f t="shared" si="49"/>
        <v>150.15</v>
      </c>
      <c r="Q522" t="str">
        <f t="shared" si="50"/>
        <v>theater</v>
      </c>
      <c r="R522" s="10">
        <f t="shared" si="51"/>
        <v>42318.702094907407</v>
      </c>
      <c r="S522" s="10">
        <f t="shared" si="52"/>
        <v>42348.702094907407</v>
      </c>
      <c r="T522" s="12" t="str">
        <f t="shared" si="53"/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48"/>
        <v>1.0464</v>
      </c>
      <c r="P523">
        <f t="shared" si="49"/>
        <v>93.43</v>
      </c>
      <c r="Q523" t="str">
        <f t="shared" si="50"/>
        <v>theater</v>
      </c>
      <c r="R523" s="10">
        <f t="shared" si="51"/>
        <v>42646.092812499999</v>
      </c>
      <c r="S523" s="10">
        <f t="shared" si="52"/>
        <v>42675.207638888889</v>
      </c>
      <c r="T523" s="12" t="str">
        <f t="shared" si="53"/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48"/>
        <v>1.1467000000000001</v>
      </c>
      <c r="P524">
        <f t="shared" si="49"/>
        <v>110.97</v>
      </c>
      <c r="Q524" t="str">
        <f t="shared" si="50"/>
        <v>theater</v>
      </c>
      <c r="R524" s="10">
        <f t="shared" si="51"/>
        <v>42430.040798611109</v>
      </c>
      <c r="S524" s="10">
        <f t="shared" si="52"/>
        <v>42449.999131944445</v>
      </c>
      <c r="T524" s="12" t="str">
        <f t="shared" si="53"/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48"/>
        <v>1.206</v>
      </c>
      <c r="P525">
        <f t="shared" si="49"/>
        <v>71.790000000000006</v>
      </c>
      <c r="Q525" t="str">
        <f t="shared" si="50"/>
        <v>theater</v>
      </c>
      <c r="R525" s="10">
        <f t="shared" si="51"/>
        <v>42238.13282407407</v>
      </c>
      <c r="S525" s="10">
        <f t="shared" si="52"/>
        <v>42268.13282407407</v>
      </c>
      <c r="T525" s="12" t="str">
        <f t="shared" si="53"/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48"/>
        <v>1.0867</v>
      </c>
      <c r="P526">
        <f t="shared" si="49"/>
        <v>29.26</v>
      </c>
      <c r="Q526" t="str">
        <f t="shared" si="50"/>
        <v>theater</v>
      </c>
      <c r="R526" s="10">
        <f t="shared" si="51"/>
        <v>42492.717233796298</v>
      </c>
      <c r="S526" s="10">
        <f t="shared" si="52"/>
        <v>42522.717233796298</v>
      </c>
      <c r="T526" s="12" t="str">
        <f t="shared" si="53"/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48"/>
        <v>1</v>
      </c>
      <c r="P527">
        <f t="shared" si="49"/>
        <v>1000</v>
      </c>
      <c r="Q527" t="str">
        <f t="shared" si="50"/>
        <v>theater</v>
      </c>
      <c r="R527" s="10">
        <f t="shared" si="51"/>
        <v>41850.400937500002</v>
      </c>
      <c r="S527" s="10">
        <f t="shared" si="52"/>
        <v>41895.400937500002</v>
      </c>
      <c r="T527" s="12" t="str">
        <f t="shared" si="53"/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48"/>
        <v>1.1399999999999999</v>
      </c>
      <c r="P528">
        <f t="shared" si="49"/>
        <v>74.349999999999994</v>
      </c>
      <c r="Q528" t="str">
        <f t="shared" si="50"/>
        <v>theater</v>
      </c>
      <c r="R528" s="10">
        <f t="shared" si="51"/>
        <v>42192.591944444444</v>
      </c>
      <c r="S528" s="10">
        <f t="shared" si="52"/>
        <v>42223.708333333328</v>
      </c>
      <c r="T528" s="12" t="str">
        <f t="shared" si="53"/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48"/>
        <v>1.0085</v>
      </c>
      <c r="P529">
        <f t="shared" si="49"/>
        <v>63.83</v>
      </c>
      <c r="Q529" t="str">
        <f t="shared" si="50"/>
        <v>theater</v>
      </c>
      <c r="R529" s="10">
        <f t="shared" si="51"/>
        <v>42753.205625000002</v>
      </c>
      <c r="S529" s="10">
        <f t="shared" si="52"/>
        <v>42783.670138888891</v>
      </c>
      <c r="T529" s="12" t="str">
        <f t="shared" si="53"/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48"/>
        <v>1.1565000000000001</v>
      </c>
      <c r="P530">
        <f t="shared" si="49"/>
        <v>44.33</v>
      </c>
      <c r="Q530" t="str">
        <f t="shared" si="50"/>
        <v>theater</v>
      </c>
      <c r="R530" s="10">
        <f t="shared" si="51"/>
        <v>42155.920219907406</v>
      </c>
      <c r="S530" s="10">
        <f t="shared" si="52"/>
        <v>42176.888888888891</v>
      </c>
      <c r="T530" s="12" t="str">
        <f t="shared" si="53"/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48"/>
        <v>1.3042</v>
      </c>
      <c r="P531">
        <f t="shared" si="49"/>
        <v>86.94</v>
      </c>
      <c r="Q531" t="str">
        <f t="shared" si="50"/>
        <v>theater</v>
      </c>
      <c r="R531" s="10">
        <f t="shared" si="51"/>
        <v>42725.031180555554</v>
      </c>
      <c r="S531" s="10">
        <f t="shared" si="52"/>
        <v>42746.208333333328</v>
      </c>
      <c r="T531" s="12" t="str">
        <f t="shared" si="53"/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48"/>
        <v>1.0778000000000001</v>
      </c>
      <c r="P532">
        <f t="shared" si="49"/>
        <v>126.55</v>
      </c>
      <c r="Q532" t="str">
        <f t="shared" si="50"/>
        <v>theater</v>
      </c>
      <c r="R532" s="10">
        <f t="shared" si="51"/>
        <v>42157.591064814813</v>
      </c>
      <c r="S532" s="10">
        <f t="shared" si="52"/>
        <v>42179.083333333328</v>
      </c>
      <c r="T532" s="12" t="str">
        <f t="shared" si="53"/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48"/>
        <v>1</v>
      </c>
      <c r="P533">
        <f t="shared" si="49"/>
        <v>129.03</v>
      </c>
      <c r="Q533" t="str">
        <f t="shared" si="50"/>
        <v>theater</v>
      </c>
      <c r="R533" s="10">
        <f t="shared" si="51"/>
        <v>42676.065150462964</v>
      </c>
      <c r="S533" s="10">
        <f t="shared" si="52"/>
        <v>42721.290972222225</v>
      </c>
      <c r="T533" s="12" t="str">
        <f t="shared" si="53"/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48"/>
        <v>1.2324999999999999</v>
      </c>
      <c r="P534">
        <f t="shared" si="49"/>
        <v>71.239999999999995</v>
      </c>
      <c r="Q534" t="str">
        <f t="shared" si="50"/>
        <v>theater</v>
      </c>
      <c r="R534" s="10">
        <f t="shared" si="51"/>
        <v>42473.007037037038</v>
      </c>
      <c r="S534" s="10">
        <f t="shared" si="52"/>
        <v>42503.007037037038</v>
      </c>
      <c r="T534" s="12" t="str">
        <f t="shared" si="53"/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48"/>
        <v>1.002</v>
      </c>
      <c r="P535">
        <f t="shared" si="49"/>
        <v>117.88</v>
      </c>
      <c r="Q535" t="str">
        <f t="shared" si="50"/>
        <v>theater</v>
      </c>
      <c r="R535" s="10">
        <f t="shared" si="51"/>
        <v>42482.43478009259</v>
      </c>
      <c r="S535" s="10">
        <f t="shared" si="52"/>
        <v>42506.43478009259</v>
      </c>
      <c r="T535" s="12" t="str">
        <f t="shared" si="53"/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48"/>
        <v>1.0467</v>
      </c>
      <c r="P536">
        <f t="shared" si="49"/>
        <v>327.08</v>
      </c>
      <c r="Q536" t="str">
        <f t="shared" si="50"/>
        <v>theater</v>
      </c>
      <c r="R536" s="10">
        <f t="shared" si="51"/>
        <v>42270.810995370368</v>
      </c>
      <c r="S536" s="10">
        <f t="shared" si="52"/>
        <v>42309.958333333328</v>
      </c>
      <c r="T536" s="12" t="str">
        <f t="shared" si="53"/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48"/>
        <v>1.0249999999999999</v>
      </c>
      <c r="P537">
        <f t="shared" si="49"/>
        <v>34.75</v>
      </c>
      <c r="Q537" t="str">
        <f t="shared" si="50"/>
        <v>theater</v>
      </c>
      <c r="R537" s="10">
        <f t="shared" si="51"/>
        <v>42711.545196759253</v>
      </c>
      <c r="S537" s="10">
        <f t="shared" si="52"/>
        <v>42741.545196759253</v>
      </c>
      <c r="T537" s="12" t="str">
        <f t="shared" si="53"/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48"/>
        <v>1.1826000000000001</v>
      </c>
      <c r="P538">
        <f t="shared" si="49"/>
        <v>100.06</v>
      </c>
      <c r="Q538" t="str">
        <f t="shared" si="50"/>
        <v>theater</v>
      </c>
      <c r="R538" s="10">
        <f t="shared" si="51"/>
        <v>42179.344988425932</v>
      </c>
      <c r="S538" s="10">
        <f t="shared" si="52"/>
        <v>42219.75</v>
      </c>
      <c r="T538" s="12" t="str">
        <f t="shared" si="53"/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48"/>
        <v>1.2050000000000001</v>
      </c>
      <c r="P539">
        <f t="shared" si="49"/>
        <v>40.85</v>
      </c>
      <c r="Q539" t="str">
        <f t="shared" si="50"/>
        <v>theater</v>
      </c>
      <c r="R539" s="10">
        <f t="shared" si="51"/>
        <v>42282.768414351856</v>
      </c>
      <c r="S539" s="10">
        <f t="shared" si="52"/>
        <v>42312.810081018513</v>
      </c>
      <c r="T539" s="12" t="str">
        <f t="shared" si="53"/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48"/>
        <v>3.0242</v>
      </c>
      <c r="P540">
        <f t="shared" si="49"/>
        <v>252.02</v>
      </c>
      <c r="Q540" t="str">
        <f t="shared" si="50"/>
        <v>theater</v>
      </c>
      <c r="R540" s="10">
        <f t="shared" si="51"/>
        <v>42473.794710648144</v>
      </c>
      <c r="S540" s="10">
        <f t="shared" si="52"/>
        <v>42503.794710648144</v>
      </c>
      <c r="T540" s="12" t="str">
        <f t="shared" si="53"/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48"/>
        <v>1.0064</v>
      </c>
      <c r="P541">
        <f t="shared" si="49"/>
        <v>25.16</v>
      </c>
      <c r="Q541" t="str">
        <f t="shared" si="50"/>
        <v>theater</v>
      </c>
      <c r="R541" s="10">
        <f t="shared" si="51"/>
        <v>42535.049849537041</v>
      </c>
      <c r="S541" s="10">
        <f t="shared" si="52"/>
        <v>42556.049849537041</v>
      </c>
      <c r="T541" s="12" t="str">
        <f t="shared" si="53"/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48"/>
        <v>1E-4</v>
      </c>
      <c r="P542">
        <f t="shared" si="49"/>
        <v>1</v>
      </c>
      <c r="Q542" t="str">
        <f t="shared" si="50"/>
        <v>technology</v>
      </c>
      <c r="R542" s="10">
        <f t="shared" si="51"/>
        <v>42009.817199074074</v>
      </c>
      <c r="S542" s="10">
        <f t="shared" si="52"/>
        <v>42039.817199074074</v>
      </c>
      <c r="T542" s="12" t="str">
        <f t="shared" si="53"/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48"/>
        <v>5.5999999999999999E-3</v>
      </c>
      <c r="P543">
        <f t="shared" si="49"/>
        <v>25</v>
      </c>
      <c r="Q543" t="str">
        <f t="shared" si="50"/>
        <v>technology</v>
      </c>
      <c r="R543" s="10">
        <f t="shared" si="51"/>
        <v>42276.046689814815</v>
      </c>
      <c r="S543" s="10">
        <f t="shared" si="52"/>
        <v>42306.046689814815</v>
      </c>
      <c r="T543" s="12" t="str">
        <f t="shared" si="53"/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48"/>
        <v>0</v>
      </c>
      <c r="P544">
        <f t="shared" si="49"/>
        <v>1</v>
      </c>
      <c r="Q544" t="str">
        <f t="shared" si="50"/>
        <v>technology</v>
      </c>
      <c r="R544" s="10">
        <f t="shared" si="51"/>
        <v>42433.737453703703</v>
      </c>
      <c r="S544" s="10">
        <f t="shared" si="52"/>
        <v>42493.695787037039</v>
      </c>
      <c r="T544" s="12" t="str">
        <f t="shared" si="53"/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48"/>
        <v>3.2000000000000002E-3</v>
      </c>
      <c r="P545">
        <f t="shared" si="49"/>
        <v>35</v>
      </c>
      <c r="Q545" t="str">
        <f t="shared" si="50"/>
        <v>technology</v>
      </c>
      <c r="R545" s="10">
        <f t="shared" si="51"/>
        <v>41914.092152777775</v>
      </c>
      <c r="S545" s="10">
        <f t="shared" si="52"/>
        <v>41944.092152777775</v>
      </c>
      <c r="T545" s="12" t="str">
        <f t="shared" si="53"/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48"/>
        <v>1.2E-2</v>
      </c>
      <c r="P546">
        <f t="shared" si="49"/>
        <v>3</v>
      </c>
      <c r="Q546" t="str">
        <f t="shared" si="50"/>
        <v>technology</v>
      </c>
      <c r="R546" s="10">
        <f t="shared" si="51"/>
        <v>42525.656944444447</v>
      </c>
      <c r="S546" s="10">
        <f t="shared" si="52"/>
        <v>42555.656944444447</v>
      </c>
      <c r="T546" s="12" t="str">
        <f t="shared" si="53"/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48"/>
        <v>0.27379999999999999</v>
      </c>
      <c r="P547">
        <f t="shared" si="49"/>
        <v>402.71</v>
      </c>
      <c r="Q547" t="str">
        <f t="shared" si="50"/>
        <v>technology</v>
      </c>
      <c r="R547" s="10">
        <f t="shared" si="51"/>
        <v>42283.592465277776</v>
      </c>
      <c r="S547" s="10">
        <f t="shared" si="52"/>
        <v>42323.634131944447</v>
      </c>
      <c r="T547" s="12" t="str">
        <f t="shared" si="53"/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48"/>
        <v>8.9999999999999998E-4</v>
      </c>
      <c r="P548">
        <f t="shared" si="49"/>
        <v>26</v>
      </c>
      <c r="Q548" t="str">
        <f t="shared" si="50"/>
        <v>technology</v>
      </c>
      <c r="R548" s="10">
        <f t="shared" si="51"/>
        <v>42249.667997685188</v>
      </c>
      <c r="S548" s="10">
        <f t="shared" si="52"/>
        <v>42294.667997685188</v>
      </c>
      <c r="T548" s="12" t="str">
        <f t="shared" si="53"/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48"/>
        <v>0</v>
      </c>
      <c r="P549">
        <f t="shared" si="49"/>
        <v>0</v>
      </c>
      <c r="Q549" t="str">
        <f t="shared" si="50"/>
        <v>technology</v>
      </c>
      <c r="R549" s="10">
        <f t="shared" si="51"/>
        <v>42380.696342592593</v>
      </c>
      <c r="S549" s="10">
        <f t="shared" si="52"/>
        <v>42410.696342592593</v>
      </c>
      <c r="T549" s="12" t="str">
        <f t="shared" si="53"/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48"/>
        <v>8.9999999999999998E-4</v>
      </c>
      <c r="P550">
        <f t="shared" si="49"/>
        <v>9</v>
      </c>
      <c r="Q550" t="str">
        <f t="shared" si="50"/>
        <v>technology</v>
      </c>
      <c r="R550" s="10">
        <f t="shared" si="51"/>
        <v>42276.903333333335</v>
      </c>
      <c r="S550" s="10">
        <f t="shared" si="52"/>
        <v>42306.903333333335</v>
      </c>
      <c r="T550" s="12" t="str">
        <f t="shared" si="53"/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48"/>
        <v>2.7199999999999998E-2</v>
      </c>
      <c r="P551">
        <f t="shared" si="49"/>
        <v>8.5</v>
      </c>
      <c r="Q551" t="str">
        <f t="shared" si="50"/>
        <v>technology</v>
      </c>
      <c r="R551" s="10">
        <f t="shared" si="51"/>
        <v>42163.636828703704</v>
      </c>
      <c r="S551" s="10">
        <f t="shared" si="52"/>
        <v>42193.636828703704</v>
      </c>
      <c r="T551" s="12" t="str">
        <f t="shared" si="53"/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48"/>
        <v>7.0000000000000001E-3</v>
      </c>
      <c r="P552">
        <f t="shared" si="49"/>
        <v>8.75</v>
      </c>
      <c r="Q552" t="str">
        <f t="shared" si="50"/>
        <v>technology</v>
      </c>
      <c r="R552" s="10">
        <f t="shared" si="51"/>
        <v>42753.678761574076</v>
      </c>
      <c r="S552" s="10">
        <f t="shared" si="52"/>
        <v>42766.208333333328</v>
      </c>
      <c r="T552" s="12" t="str">
        <f t="shared" si="53"/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48"/>
        <v>5.04E-2</v>
      </c>
      <c r="P553">
        <f t="shared" si="49"/>
        <v>135.04</v>
      </c>
      <c r="Q553" t="str">
        <f t="shared" si="50"/>
        <v>technology</v>
      </c>
      <c r="R553" s="10">
        <f t="shared" si="51"/>
        <v>42173.275740740741</v>
      </c>
      <c r="S553" s="10">
        <f t="shared" si="52"/>
        <v>42217.745138888888</v>
      </c>
      <c r="T553" s="12" t="str">
        <f t="shared" si="53"/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48"/>
        <v>0</v>
      </c>
      <c r="P554">
        <f t="shared" si="49"/>
        <v>0</v>
      </c>
      <c r="Q554" t="str">
        <f t="shared" si="50"/>
        <v>technology</v>
      </c>
      <c r="R554" s="10">
        <f t="shared" si="51"/>
        <v>42318.616851851853</v>
      </c>
      <c r="S554" s="10">
        <f t="shared" si="52"/>
        <v>42378.616851851853</v>
      </c>
      <c r="T554" s="12" t="str">
        <f t="shared" si="53"/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48"/>
        <v>4.8999999999999998E-3</v>
      </c>
      <c r="P555">
        <f t="shared" si="49"/>
        <v>20.5</v>
      </c>
      <c r="Q555" t="str">
        <f t="shared" si="50"/>
        <v>technology</v>
      </c>
      <c r="R555" s="10">
        <f t="shared" si="51"/>
        <v>41927.71980324074</v>
      </c>
      <c r="S555" s="10">
        <f t="shared" si="52"/>
        <v>41957.761469907404</v>
      </c>
      <c r="T555" s="12" t="str">
        <f t="shared" si="53"/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48"/>
        <v>0.3659</v>
      </c>
      <c r="P556">
        <f t="shared" si="49"/>
        <v>64.36</v>
      </c>
      <c r="Q556" t="str">
        <f t="shared" si="50"/>
        <v>technology</v>
      </c>
      <c r="R556" s="10">
        <f t="shared" si="51"/>
        <v>41901.684861111113</v>
      </c>
      <c r="S556" s="10">
        <f t="shared" si="52"/>
        <v>41931.684861111113</v>
      </c>
      <c r="T556" s="12" t="str">
        <f t="shared" si="53"/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48"/>
        <v>0</v>
      </c>
      <c r="P557">
        <f t="shared" si="49"/>
        <v>0</v>
      </c>
      <c r="Q557" t="str">
        <f t="shared" si="50"/>
        <v>technology</v>
      </c>
      <c r="R557" s="10">
        <f t="shared" si="51"/>
        <v>42503.353506944448</v>
      </c>
      <c r="S557" s="10">
        <f t="shared" si="52"/>
        <v>42533.353506944448</v>
      </c>
      <c r="T557" s="12" t="str">
        <f t="shared" si="53"/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48"/>
        <v>2.5000000000000001E-2</v>
      </c>
      <c r="P558">
        <f t="shared" si="49"/>
        <v>200</v>
      </c>
      <c r="Q558" t="str">
        <f t="shared" si="50"/>
        <v>technology</v>
      </c>
      <c r="R558" s="10">
        <f t="shared" si="51"/>
        <v>42345.860150462962</v>
      </c>
      <c r="S558" s="10">
        <f t="shared" si="52"/>
        <v>42375.860150462962</v>
      </c>
      <c r="T558" s="12" t="str">
        <f t="shared" si="53"/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48"/>
        <v>9.1000000000000004E-3</v>
      </c>
      <c r="P559">
        <f t="shared" si="49"/>
        <v>68.3</v>
      </c>
      <c r="Q559" t="str">
        <f t="shared" si="50"/>
        <v>technology</v>
      </c>
      <c r="R559" s="10">
        <f t="shared" si="51"/>
        <v>42676.942164351851</v>
      </c>
      <c r="S559" s="10">
        <f t="shared" si="52"/>
        <v>42706.983831018515</v>
      </c>
      <c r="T559" s="12" t="str">
        <f t="shared" si="53"/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48"/>
        <v>0</v>
      </c>
      <c r="P560">
        <f t="shared" si="49"/>
        <v>0</v>
      </c>
      <c r="Q560" t="str">
        <f t="shared" si="50"/>
        <v>technology</v>
      </c>
      <c r="R560" s="10">
        <f t="shared" si="51"/>
        <v>42057.883159722223</v>
      </c>
      <c r="S560" s="10">
        <f t="shared" si="52"/>
        <v>42087.841493055559</v>
      </c>
      <c r="T560" s="12" t="str">
        <f t="shared" si="53"/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48"/>
        <v>2.0000000000000001E-4</v>
      </c>
      <c r="P561">
        <f t="shared" si="49"/>
        <v>50</v>
      </c>
      <c r="Q561" t="str">
        <f t="shared" si="50"/>
        <v>technology</v>
      </c>
      <c r="R561" s="10">
        <f t="shared" si="51"/>
        <v>42321.283101851848</v>
      </c>
      <c r="S561" s="10">
        <f t="shared" si="52"/>
        <v>42351.283101851848</v>
      </c>
      <c r="T561" s="12" t="str">
        <f t="shared" si="53"/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48"/>
        <v>1E-4</v>
      </c>
      <c r="P562">
        <f t="shared" si="49"/>
        <v>4</v>
      </c>
      <c r="Q562" t="str">
        <f t="shared" si="50"/>
        <v>technology</v>
      </c>
      <c r="R562" s="10">
        <f t="shared" si="51"/>
        <v>41960.771354166667</v>
      </c>
      <c r="S562" s="10">
        <f t="shared" si="52"/>
        <v>41990.771354166667</v>
      </c>
      <c r="T562" s="12" t="str">
        <f t="shared" si="53"/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48"/>
        <v>3.7000000000000002E-3</v>
      </c>
      <c r="P563">
        <f t="shared" si="49"/>
        <v>27.5</v>
      </c>
      <c r="Q563" t="str">
        <f t="shared" si="50"/>
        <v>technology</v>
      </c>
      <c r="R563" s="10">
        <f t="shared" si="51"/>
        <v>42268.658715277779</v>
      </c>
      <c r="S563" s="10">
        <f t="shared" si="52"/>
        <v>42303.658715277779</v>
      </c>
      <c r="T563" s="12" t="str">
        <f t="shared" si="53"/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48"/>
        <v>0</v>
      </c>
      <c r="P564">
        <f t="shared" si="49"/>
        <v>0</v>
      </c>
      <c r="Q564" t="str">
        <f t="shared" si="50"/>
        <v>technology</v>
      </c>
      <c r="R564" s="10">
        <f t="shared" si="51"/>
        <v>42692.389062500006</v>
      </c>
      <c r="S564" s="10">
        <f t="shared" si="52"/>
        <v>42722.389062500006</v>
      </c>
      <c r="T564" s="12" t="str">
        <f t="shared" si="53"/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48"/>
        <v>8.9999999999999998E-4</v>
      </c>
      <c r="P565">
        <f t="shared" si="49"/>
        <v>34</v>
      </c>
      <c r="Q565" t="str">
        <f t="shared" si="50"/>
        <v>technology</v>
      </c>
      <c r="R565" s="10">
        <f t="shared" si="51"/>
        <v>42022.069988425923</v>
      </c>
      <c r="S565" s="10">
        <f t="shared" si="52"/>
        <v>42052.069988425923</v>
      </c>
      <c r="T565" s="12" t="str">
        <f t="shared" si="53"/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48"/>
        <v>1E-4</v>
      </c>
      <c r="P566">
        <f t="shared" si="49"/>
        <v>1</v>
      </c>
      <c r="Q566" t="str">
        <f t="shared" si="50"/>
        <v>technology</v>
      </c>
      <c r="R566" s="10">
        <f t="shared" si="51"/>
        <v>42411.942997685182</v>
      </c>
      <c r="S566" s="10">
        <f t="shared" si="52"/>
        <v>42441.942997685182</v>
      </c>
      <c r="T566" s="12" t="str">
        <f t="shared" si="53"/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48"/>
        <v>0</v>
      </c>
      <c r="P567">
        <f t="shared" si="49"/>
        <v>0</v>
      </c>
      <c r="Q567" t="str">
        <f t="shared" si="50"/>
        <v>technology</v>
      </c>
      <c r="R567" s="10">
        <f t="shared" si="51"/>
        <v>42165.785289351858</v>
      </c>
      <c r="S567" s="10">
        <f t="shared" si="52"/>
        <v>42195.785289351858</v>
      </c>
      <c r="T567" s="12" t="str">
        <f t="shared" si="53"/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48"/>
        <v>2.0000000000000001E-4</v>
      </c>
      <c r="P568">
        <f t="shared" si="49"/>
        <v>1</v>
      </c>
      <c r="Q568" t="str">
        <f t="shared" si="50"/>
        <v>technology</v>
      </c>
      <c r="R568" s="10">
        <f t="shared" si="51"/>
        <v>42535.68440972222</v>
      </c>
      <c r="S568" s="10">
        <f t="shared" si="52"/>
        <v>42565.68440972222</v>
      </c>
      <c r="T568" s="12" t="str">
        <f t="shared" si="53"/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48"/>
        <v>0</v>
      </c>
      <c r="P569">
        <f t="shared" si="49"/>
        <v>0</v>
      </c>
      <c r="Q569" t="str">
        <f t="shared" si="50"/>
        <v>technology</v>
      </c>
      <c r="R569" s="10">
        <f t="shared" si="51"/>
        <v>41975.842523148152</v>
      </c>
      <c r="S569" s="10">
        <f t="shared" si="52"/>
        <v>42005.842523148152</v>
      </c>
      <c r="T569" s="12" t="str">
        <f t="shared" si="53"/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48"/>
        <v>0.01</v>
      </c>
      <c r="P570">
        <f t="shared" si="49"/>
        <v>49</v>
      </c>
      <c r="Q570" t="str">
        <f t="shared" si="50"/>
        <v>technology</v>
      </c>
      <c r="R570" s="10">
        <f t="shared" si="51"/>
        <v>42348.9215625</v>
      </c>
      <c r="S570" s="10">
        <f t="shared" si="52"/>
        <v>42385.458333333328</v>
      </c>
      <c r="T570" s="12" t="str">
        <f t="shared" si="53"/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48"/>
        <v>8.0000000000000002E-3</v>
      </c>
      <c r="P571">
        <f t="shared" si="49"/>
        <v>20</v>
      </c>
      <c r="Q571" t="str">
        <f t="shared" si="50"/>
        <v>technology</v>
      </c>
      <c r="R571" s="10">
        <f t="shared" si="51"/>
        <v>42340.847361111111</v>
      </c>
      <c r="S571" s="10">
        <f t="shared" si="52"/>
        <v>42370.847361111111</v>
      </c>
      <c r="T571" s="12" t="str">
        <f t="shared" si="53"/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48"/>
        <v>1.6999999999999999E-3</v>
      </c>
      <c r="P572">
        <f t="shared" si="49"/>
        <v>142</v>
      </c>
      <c r="Q572" t="str">
        <f t="shared" si="50"/>
        <v>technology</v>
      </c>
      <c r="R572" s="10">
        <f t="shared" si="51"/>
        <v>42388.798252314817</v>
      </c>
      <c r="S572" s="10">
        <f t="shared" si="52"/>
        <v>42418.798252314817</v>
      </c>
      <c r="T572" s="12" t="str">
        <f t="shared" si="53"/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48"/>
        <v>4.1999999999999997E-3</v>
      </c>
      <c r="P573">
        <f t="shared" si="49"/>
        <v>53</v>
      </c>
      <c r="Q573" t="str">
        <f t="shared" si="50"/>
        <v>technology</v>
      </c>
      <c r="R573" s="10">
        <f t="shared" si="51"/>
        <v>42192.816238425927</v>
      </c>
      <c r="S573" s="10">
        <f t="shared" si="52"/>
        <v>42212.165972222225</v>
      </c>
      <c r="T573" s="12" t="str">
        <f t="shared" si="53"/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48"/>
        <v>0</v>
      </c>
      <c r="P574">
        <f t="shared" si="49"/>
        <v>0</v>
      </c>
      <c r="Q574" t="str">
        <f t="shared" si="50"/>
        <v>technology</v>
      </c>
      <c r="R574" s="10">
        <f t="shared" si="51"/>
        <v>42282.71629629629</v>
      </c>
      <c r="S574" s="10">
        <f t="shared" si="52"/>
        <v>42312.757962962962</v>
      </c>
      <c r="T574" s="12" t="str">
        <f t="shared" si="53"/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48"/>
        <v>3.8999999999999998E-3</v>
      </c>
      <c r="P575">
        <f t="shared" si="49"/>
        <v>38.44</v>
      </c>
      <c r="Q575" t="str">
        <f t="shared" si="50"/>
        <v>technology</v>
      </c>
      <c r="R575" s="10">
        <f t="shared" si="51"/>
        <v>41963.050127314811</v>
      </c>
      <c r="S575" s="10">
        <f t="shared" si="52"/>
        <v>42022.05</v>
      </c>
      <c r="T575" s="12" t="str">
        <f t="shared" si="53"/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48"/>
        <v>7.1999999999999998E-3</v>
      </c>
      <c r="P576">
        <f t="shared" si="49"/>
        <v>20</v>
      </c>
      <c r="Q576" t="str">
        <f t="shared" si="50"/>
        <v>technology</v>
      </c>
      <c r="R576" s="10">
        <f t="shared" si="51"/>
        <v>42632.443368055552</v>
      </c>
      <c r="S576" s="10">
        <f t="shared" si="52"/>
        <v>42662.443368055552</v>
      </c>
      <c r="T576" s="12" t="str">
        <f t="shared" si="53"/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48"/>
        <v>4.3E-3</v>
      </c>
      <c r="P577">
        <f t="shared" si="49"/>
        <v>64.75</v>
      </c>
      <c r="Q577" t="str">
        <f t="shared" si="50"/>
        <v>technology</v>
      </c>
      <c r="R577" s="10">
        <f t="shared" si="51"/>
        <v>42138.692627314813</v>
      </c>
      <c r="S577" s="10">
        <f t="shared" si="52"/>
        <v>42168.692627314813</v>
      </c>
      <c r="T577" s="12" t="str">
        <f t="shared" si="53"/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48"/>
        <v>0</v>
      </c>
      <c r="P578">
        <f t="shared" si="49"/>
        <v>1</v>
      </c>
      <c r="Q578" t="str">
        <f t="shared" si="50"/>
        <v>technology</v>
      </c>
      <c r="R578" s="10">
        <f t="shared" si="51"/>
        <v>42031.471666666665</v>
      </c>
      <c r="S578" s="10">
        <f t="shared" si="52"/>
        <v>42091.43</v>
      </c>
      <c r="T578" s="12" t="str">
        <f t="shared" si="53"/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54">ROUND(IMDIV(E579,D579),4)</f>
        <v>2E-3</v>
      </c>
      <c r="P579">
        <f t="shared" ref="P579:P642" si="55">IF(L579&gt;0,ROUND(IMDIV(E579,L579),2),0)</f>
        <v>10</v>
      </c>
      <c r="Q579" t="str">
        <f t="shared" ref="Q579:Q642" si="56">LEFT(N579,FIND("/",N579)-1)</f>
        <v>technology</v>
      </c>
      <c r="R579" s="10">
        <f t="shared" ref="R579:R642" si="57">(((J579/60)/60)/24)+DATE(1970,1,1)</f>
        <v>42450.589143518519</v>
      </c>
      <c r="S579" s="10">
        <f t="shared" ref="S579:S642" si="58">(((I579/60)/60)/24)+DATE(1970,1,1)</f>
        <v>42510.589143518519</v>
      </c>
      <c r="T579" s="12" t="str">
        <f t="shared" ref="T579:T642" si="59">RIGHT(N579, LEN(N579)-FIND("/",N579))</f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54"/>
        <v>1E-4</v>
      </c>
      <c r="P580">
        <f t="shared" si="55"/>
        <v>2</v>
      </c>
      <c r="Q580" t="str">
        <f t="shared" si="56"/>
        <v>technology</v>
      </c>
      <c r="R580" s="10">
        <f t="shared" si="57"/>
        <v>42230.578622685185</v>
      </c>
      <c r="S580" s="10">
        <f t="shared" si="58"/>
        <v>42254.578622685185</v>
      </c>
      <c r="T580" s="12" t="str">
        <f t="shared" si="59"/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54"/>
        <v>1.46E-2</v>
      </c>
      <c r="P581">
        <f t="shared" si="55"/>
        <v>35</v>
      </c>
      <c r="Q581" t="str">
        <f t="shared" si="56"/>
        <v>technology</v>
      </c>
      <c r="R581" s="10">
        <f t="shared" si="57"/>
        <v>41968.852118055554</v>
      </c>
      <c r="S581" s="10">
        <f t="shared" si="58"/>
        <v>41998.852118055554</v>
      </c>
      <c r="T581" s="12" t="str">
        <f t="shared" si="59"/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54"/>
        <v>2.9999999999999997E-4</v>
      </c>
      <c r="P582">
        <f t="shared" si="55"/>
        <v>1</v>
      </c>
      <c r="Q582" t="str">
        <f t="shared" si="56"/>
        <v>technology</v>
      </c>
      <c r="R582" s="10">
        <f t="shared" si="57"/>
        <v>42605.908182870371</v>
      </c>
      <c r="S582" s="10">
        <f t="shared" si="58"/>
        <v>42635.908182870371</v>
      </c>
      <c r="T582" s="12" t="str">
        <f t="shared" si="59"/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54"/>
        <v>0</v>
      </c>
      <c r="P583">
        <f t="shared" si="55"/>
        <v>0</v>
      </c>
      <c r="Q583" t="str">
        <f t="shared" si="56"/>
        <v>technology</v>
      </c>
      <c r="R583" s="10">
        <f t="shared" si="57"/>
        <v>42188.012777777782</v>
      </c>
      <c r="S583" s="10">
        <f t="shared" si="58"/>
        <v>42218.012777777782</v>
      </c>
      <c r="T583" s="12" t="str">
        <f t="shared" si="59"/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54"/>
        <v>0</v>
      </c>
      <c r="P584">
        <f t="shared" si="55"/>
        <v>0</v>
      </c>
      <c r="Q584" t="str">
        <f t="shared" si="56"/>
        <v>technology</v>
      </c>
      <c r="R584" s="10">
        <f t="shared" si="57"/>
        <v>42055.739803240736</v>
      </c>
      <c r="S584" s="10">
        <f t="shared" si="58"/>
        <v>42078.75</v>
      </c>
      <c r="T584" s="12" t="str">
        <f t="shared" si="59"/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54"/>
        <v>1E-4</v>
      </c>
      <c r="P585">
        <f t="shared" si="55"/>
        <v>1</v>
      </c>
      <c r="Q585" t="str">
        <f t="shared" si="56"/>
        <v>technology</v>
      </c>
      <c r="R585" s="10">
        <f t="shared" si="57"/>
        <v>42052.93850694444</v>
      </c>
      <c r="S585" s="10">
        <f t="shared" si="58"/>
        <v>42082.896840277783</v>
      </c>
      <c r="T585" s="12" t="str">
        <f t="shared" si="59"/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54"/>
        <v>0.01</v>
      </c>
      <c r="P586">
        <f t="shared" si="55"/>
        <v>5</v>
      </c>
      <c r="Q586" t="str">
        <f t="shared" si="56"/>
        <v>technology</v>
      </c>
      <c r="R586" s="10">
        <f t="shared" si="57"/>
        <v>42049.716620370367</v>
      </c>
      <c r="S586" s="10">
        <f t="shared" si="58"/>
        <v>42079.674953703703</v>
      </c>
      <c r="T586" s="12" t="str">
        <f t="shared" si="59"/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54"/>
        <v>0</v>
      </c>
      <c r="P587">
        <f t="shared" si="55"/>
        <v>0</v>
      </c>
      <c r="Q587" t="str">
        <f t="shared" si="56"/>
        <v>technology</v>
      </c>
      <c r="R587" s="10">
        <f t="shared" si="57"/>
        <v>42283.3909375</v>
      </c>
      <c r="S587" s="10">
        <f t="shared" si="58"/>
        <v>42339</v>
      </c>
      <c r="T587" s="12" t="str">
        <f t="shared" si="59"/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54"/>
        <v>5.5999999999999999E-3</v>
      </c>
      <c r="P588">
        <f t="shared" si="55"/>
        <v>14</v>
      </c>
      <c r="Q588" t="str">
        <f t="shared" si="56"/>
        <v>technology</v>
      </c>
      <c r="R588" s="10">
        <f t="shared" si="57"/>
        <v>42020.854247685187</v>
      </c>
      <c r="S588" s="10">
        <f t="shared" si="58"/>
        <v>42050.854247685187</v>
      </c>
      <c r="T588" s="12" t="str">
        <f t="shared" si="59"/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54"/>
        <v>9.0800000000000006E-2</v>
      </c>
      <c r="P589">
        <f t="shared" si="55"/>
        <v>389.29</v>
      </c>
      <c r="Q589" t="str">
        <f t="shared" si="56"/>
        <v>technology</v>
      </c>
      <c r="R589" s="10">
        <f t="shared" si="57"/>
        <v>42080.757326388892</v>
      </c>
      <c r="S589" s="10">
        <f t="shared" si="58"/>
        <v>42110.757326388892</v>
      </c>
      <c r="T589" s="12" t="str">
        <f t="shared" si="59"/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54"/>
        <v>3.3399999999999999E-2</v>
      </c>
      <c r="P590">
        <f t="shared" si="55"/>
        <v>150.5</v>
      </c>
      <c r="Q590" t="str">
        <f t="shared" si="56"/>
        <v>technology</v>
      </c>
      <c r="R590" s="10">
        <f t="shared" si="57"/>
        <v>42631.769513888896</v>
      </c>
      <c r="S590" s="10">
        <f t="shared" si="58"/>
        <v>42691.811180555553</v>
      </c>
      <c r="T590" s="12" t="str">
        <f t="shared" si="59"/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54"/>
        <v>1E-4</v>
      </c>
      <c r="P591">
        <f t="shared" si="55"/>
        <v>1</v>
      </c>
      <c r="Q591" t="str">
        <f t="shared" si="56"/>
        <v>technology</v>
      </c>
      <c r="R591" s="10">
        <f t="shared" si="57"/>
        <v>42178.614571759259</v>
      </c>
      <c r="S591" s="10">
        <f t="shared" si="58"/>
        <v>42193.614571759259</v>
      </c>
      <c r="T591" s="12" t="str">
        <f t="shared" si="59"/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54"/>
        <v>4.4600000000000001E-2</v>
      </c>
      <c r="P592">
        <f t="shared" si="55"/>
        <v>24.78</v>
      </c>
      <c r="Q592" t="str">
        <f t="shared" si="56"/>
        <v>technology</v>
      </c>
      <c r="R592" s="10">
        <f t="shared" si="57"/>
        <v>42377.554756944446</v>
      </c>
      <c r="S592" s="10">
        <f t="shared" si="58"/>
        <v>42408.542361111111</v>
      </c>
      <c r="T592" s="12" t="str">
        <f t="shared" si="59"/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54"/>
        <v>5.9999999999999995E-4</v>
      </c>
      <c r="P593">
        <f t="shared" si="55"/>
        <v>30.5</v>
      </c>
      <c r="Q593" t="str">
        <f t="shared" si="56"/>
        <v>technology</v>
      </c>
      <c r="R593" s="10">
        <f t="shared" si="57"/>
        <v>42177.543171296296</v>
      </c>
      <c r="S593" s="10">
        <f t="shared" si="58"/>
        <v>42207.543171296296</v>
      </c>
      <c r="T593" s="12" t="str">
        <f t="shared" si="59"/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54"/>
        <v>3.3300000000000003E-2</v>
      </c>
      <c r="P594">
        <f t="shared" si="55"/>
        <v>250</v>
      </c>
      <c r="Q594" t="str">
        <f t="shared" si="56"/>
        <v>technology</v>
      </c>
      <c r="R594" s="10">
        <f t="shared" si="57"/>
        <v>41946.232175925928</v>
      </c>
      <c r="S594" s="10">
        <f t="shared" si="58"/>
        <v>41976.232175925921</v>
      </c>
      <c r="T594" s="12" t="str">
        <f t="shared" si="59"/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54"/>
        <v>0.23</v>
      </c>
      <c r="P595">
        <f t="shared" si="55"/>
        <v>16.43</v>
      </c>
      <c r="Q595" t="str">
        <f t="shared" si="56"/>
        <v>technology</v>
      </c>
      <c r="R595" s="10">
        <f t="shared" si="57"/>
        <v>42070.677604166667</v>
      </c>
      <c r="S595" s="10">
        <f t="shared" si="58"/>
        <v>42100.635937500003</v>
      </c>
      <c r="T595" s="12" t="str">
        <f t="shared" si="59"/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54"/>
        <v>1E-3</v>
      </c>
      <c r="P596">
        <f t="shared" si="55"/>
        <v>13</v>
      </c>
      <c r="Q596" t="str">
        <f t="shared" si="56"/>
        <v>technology</v>
      </c>
      <c r="R596" s="10">
        <f t="shared" si="57"/>
        <v>42446.780162037037</v>
      </c>
      <c r="S596" s="10">
        <f t="shared" si="58"/>
        <v>42476.780162037037</v>
      </c>
      <c r="T596" s="12" t="str">
        <f t="shared" si="59"/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54"/>
        <v>4.3E-3</v>
      </c>
      <c r="P597">
        <f t="shared" si="55"/>
        <v>53.25</v>
      </c>
      <c r="Q597" t="str">
        <f t="shared" si="56"/>
        <v>technology</v>
      </c>
      <c r="R597" s="10">
        <f t="shared" si="57"/>
        <v>42083.069884259254</v>
      </c>
      <c r="S597" s="10">
        <f t="shared" si="58"/>
        <v>42128.069884259254</v>
      </c>
      <c r="T597" s="12" t="str">
        <f t="shared" si="59"/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54"/>
        <v>2.9999999999999997E-4</v>
      </c>
      <c r="P598">
        <f t="shared" si="55"/>
        <v>3</v>
      </c>
      <c r="Q598" t="str">
        <f t="shared" si="56"/>
        <v>technology</v>
      </c>
      <c r="R598" s="10">
        <f t="shared" si="57"/>
        <v>42646.896898148145</v>
      </c>
      <c r="S598" s="10">
        <f t="shared" si="58"/>
        <v>42676.896898148145</v>
      </c>
      <c r="T598" s="12" t="str">
        <f t="shared" si="59"/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54"/>
        <v>2.7000000000000001E-3</v>
      </c>
      <c r="P599">
        <f t="shared" si="55"/>
        <v>10</v>
      </c>
      <c r="Q599" t="str">
        <f t="shared" si="56"/>
        <v>technology</v>
      </c>
      <c r="R599" s="10">
        <f t="shared" si="57"/>
        <v>42545.705266203702</v>
      </c>
      <c r="S599" s="10">
        <f t="shared" si="58"/>
        <v>42582.666666666672</v>
      </c>
      <c r="T599" s="12" t="str">
        <f t="shared" si="59"/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54"/>
        <v>0.34</v>
      </c>
      <c r="P600">
        <f t="shared" si="55"/>
        <v>121.43</v>
      </c>
      <c r="Q600" t="str">
        <f t="shared" si="56"/>
        <v>technology</v>
      </c>
      <c r="R600" s="10">
        <f t="shared" si="57"/>
        <v>41948.00209490741</v>
      </c>
      <c r="S600" s="10">
        <f t="shared" si="58"/>
        <v>41978.00209490741</v>
      </c>
      <c r="T600" s="12" t="str">
        <f t="shared" si="59"/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54"/>
        <v>5.9999999999999995E-4</v>
      </c>
      <c r="P601">
        <f t="shared" si="55"/>
        <v>15.5</v>
      </c>
      <c r="Q601" t="str">
        <f t="shared" si="56"/>
        <v>technology</v>
      </c>
      <c r="R601" s="10">
        <f t="shared" si="57"/>
        <v>42047.812523148154</v>
      </c>
      <c r="S601" s="10">
        <f t="shared" si="58"/>
        <v>42071.636111111111</v>
      </c>
      <c r="T601" s="12" t="str">
        <f t="shared" si="59"/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54"/>
        <v>0.02</v>
      </c>
      <c r="P602">
        <f t="shared" si="55"/>
        <v>100</v>
      </c>
      <c r="Q602" t="str">
        <f t="shared" si="56"/>
        <v>technology</v>
      </c>
      <c r="R602" s="10">
        <f t="shared" si="57"/>
        <v>42073.798171296294</v>
      </c>
      <c r="S602" s="10">
        <f t="shared" si="58"/>
        <v>42133.798171296294</v>
      </c>
      <c r="T602" s="12" t="str">
        <f t="shared" si="59"/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54"/>
        <v>1.4E-2</v>
      </c>
      <c r="P603">
        <f t="shared" si="55"/>
        <v>23.33</v>
      </c>
      <c r="Q603" t="str">
        <f t="shared" si="56"/>
        <v>technology</v>
      </c>
      <c r="R603" s="10">
        <f t="shared" si="57"/>
        <v>41969.858090277776</v>
      </c>
      <c r="S603" s="10">
        <f t="shared" si="58"/>
        <v>41999.858090277776</v>
      </c>
      <c r="T603" s="12" t="str">
        <f t="shared" si="59"/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54"/>
        <v>0</v>
      </c>
      <c r="P604">
        <f t="shared" si="55"/>
        <v>0</v>
      </c>
      <c r="Q604" t="str">
        <f t="shared" si="56"/>
        <v>technology</v>
      </c>
      <c r="R604" s="10">
        <f t="shared" si="57"/>
        <v>42143.79415509259</v>
      </c>
      <c r="S604" s="10">
        <f t="shared" si="58"/>
        <v>42173.79415509259</v>
      </c>
      <c r="T604" s="12" t="str">
        <f t="shared" si="59"/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54"/>
        <v>3.9300000000000002E-2</v>
      </c>
      <c r="P605">
        <f t="shared" si="55"/>
        <v>45.39</v>
      </c>
      <c r="Q605" t="str">
        <f t="shared" si="56"/>
        <v>technology</v>
      </c>
      <c r="R605" s="10">
        <f t="shared" si="57"/>
        <v>41835.639155092591</v>
      </c>
      <c r="S605" s="10">
        <f t="shared" si="58"/>
        <v>41865.639155092591</v>
      </c>
      <c r="T605" s="12" t="str">
        <f t="shared" si="59"/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54"/>
        <v>0</v>
      </c>
      <c r="P606">
        <f t="shared" si="55"/>
        <v>0</v>
      </c>
      <c r="Q606" t="str">
        <f t="shared" si="56"/>
        <v>technology</v>
      </c>
      <c r="R606" s="10">
        <f t="shared" si="57"/>
        <v>41849.035370370373</v>
      </c>
      <c r="S606" s="10">
        <f t="shared" si="58"/>
        <v>41879.035370370373</v>
      </c>
      <c r="T606" s="12" t="str">
        <f t="shared" si="59"/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54"/>
        <v>2.6200000000000001E-2</v>
      </c>
      <c r="P607">
        <f t="shared" si="55"/>
        <v>16.38</v>
      </c>
      <c r="Q607" t="str">
        <f t="shared" si="56"/>
        <v>technology</v>
      </c>
      <c r="R607" s="10">
        <f t="shared" si="57"/>
        <v>42194.357731481476</v>
      </c>
      <c r="S607" s="10">
        <f t="shared" si="58"/>
        <v>42239.357731481476</v>
      </c>
      <c r="T607" s="12" t="str">
        <f t="shared" si="59"/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54"/>
        <v>2E-3</v>
      </c>
      <c r="P608">
        <f t="shared" si="55"/>
        <v>10</v>
      </c>
      <c r="Q608" t="str">
        <f t="shared" si="56"/>
        <v>technology</v>
      </c>
      <c r="R608" s="10">
        <f t="shared" si="57"/>
        <v>42102.650567129633</v>
      </c>
      <c r="S608" s="10">
        <f t="shared" si="58"/>
        <v>42148.625</v>
      </c>
      <c r="T608" s="12" t="str">
        <f t="shared" si="59"/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54"/>
        <v>0</v>
      </c>
      <c r="P609">
        <f t="shared" si="55"/>
        <v>0</v>
      </c>
      <c r="Q609" t="str">
        <f t="shared" si="56"/>
        <v>technology</v>
      </c>
      <c r="R609" s="10">
        <f t="shared" si="57"/>
        <v>42300.825648148151</v>
      </c>
      <c r="S609" s="10">
        <f t="shared" si="58"/>
        <v>42330.867314814815</v>
      </c>
      <c r="T609" s="12" t="str">
        <f t="shared" si="59"/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54"/>
        <v>9.7000000000000003E-3</v>
      </c>
      <c r="P610">
        <f t="shared" si="55"/>
        <v>292.2</v>
      </c>
      <c r="Q610" t="str">
        <f t="shared" si="56"/>
        <v>technology</v>
      </c>
      <c r="R610" s="10">
        <f t="shared" si="57"/>
        <v>42140.921064814815</v>
      </c>
      <c r="S610" s="10">
        <f t="shared" si="58"/>
        <v>42170.921064814815</v>
      </c>
      <c r="T610" s="12" t="str">
        <f t="shared" si="59"/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54"/>
        <v>6.4000000000000003E-3</v>
      </c>
      <c r="P611">
        <f t="shared" si="55"/>
        <v>5</v>
      </c>
      <c r="Q611" t="str">
        <f t="shared" si="56"/>
        <v>technology</v>
      </c>
      <c r="R611" s="10">
        <f t="shared" si="57"/>
        <v>42307.034074074079</v>
      </c>
      <c r="S611" s="10">
        <f t="shared" si="58"/>
        <v>42337.075740740736</v>
      </c>
      <c r="T611" s="12" t="str">
        <f t="shared" si="59"/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54"/>
        <v>0</v>
      </c>
      <c r="P612">
        <f t="shared" si="55"/>
        <v>0</v>
      </c>
      <c r="Q612" t="str">
        <f t="shared" si="56"/>
        <v>technology</v>
      </c>
      <c r="R612" s="10">
        <f t="shared" si="57"/>
        <v>42086.83085648148</v>
      </c>
      <c r="S612" s="10">
        <f t="shared" si="58"/>
        <v>42116.83085648148</v>
      </c>
      <c r="T612" s="12" t="str">
        <f t="shared" si="59"/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54"/>
        <v>0</v>
      </c>
      <c r="P613">
        <f t="shared" si="55"/>
        <v>0</v>
      </c>
      <c r="Q613" t="str">
        <f t="shared" si="56"/>
        <v>technology</v>
      </c>
      <c r="R613" s="10">
        <f t="shared" si="57"/>
        <v>42328.560613425929</v>
      </c>
      <c r="S613" s="10">
        <f t="shared" si="58"/>
        <v>42388.560613425929</v>
      </c>
      <c r="T613" s="12" t="str">
        <f t="shared" si="59"/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54"/>
        <v>0</v>
      </c>
      <c r="P614">
        <f t="shared" si="55"/>
        <v>0</v>
      </c>
      <c r="Q614" t="str">
        <f t="shared" si="56"/>
        <v>technology</v>
      </c>
      <c r="R614" s="10">
        <f t="shared" si="57"/>
        <v>42585.031782407401</v>
      </c>
      <c r="S614" s="10">
        <f t="shared" si="58"/>
        <v>42615.031782407401</v>
      </c>
      <c r="T614" s="12" t="str">
        <f t="shared" si="59"/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54"/>
        <v>0.21360000000000001</v>
      </c>
      <c r="P615">
        <f t="shared" si="55"/>
        <v>105.93</v>
      </c>
      <c r="Q615" t="str">
        <f t="shared" si="56"/>
        <v>technology</v>
      </c>
      <c r="R615" s="10">
        <f t="shared" si="57"/>
        <v>42247.496759259258</v>
      </c>
      <c r="S615" s="10">
        <f t="shared" si="58"/>
        <v>42278.207638888889</v>
      </c>
      <c r="T615" s="12" t="str">
        <f t="shared" si="59"/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54"/>
        <v>0</v>
      </c>
      <c r="P616">
        <f t="shared" si="55"/>
        <v>0</v>
      </c>
      <c r="Q616" t="str">
        <f t="shared" si="56"/>
        <v>technology</v>
      </c>
      <c r="R616" s="10">
        <f t="shared" si="57"/>
        <v>42515.061805555553</v>
      </c>
      <c r="S616" s="10">
        <f t="shared" si="58"/>
        <v>42545.061805555553</v>
      </c>
      <c r="T616" s="12" t="str">
        <f t="shared" si="59"/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54"/>
        <v>0</v>
      </c>
      <c r="P617">
        <f t="shared" si="55"/>
        <v>0</v>
      </c>
      <c r="Q617" t="str">
        <f t="shared" si="56"/>
        <v>technology</v>
      </c>
      <c r="R617" s="10">
        <f t="shared" si="57"/>
        <v>42242.122210648144</v>
      </c>
      <c r="S617" s="10">
        <f t="shared" si="58"/>
        <v>42272.122210648144</v>
      </c>
      <c r="T617" s="12" t="str">
        <f t="shared" si="59"/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54"/>
        <v>0</v>
      </c>
      <c r="P618">
        <f t="shared" si="55"/>
        <v>0</v>
      </c>
      <c r="Q618" t="str">
        <f t="shared" si="56"/>
        <v>technology</v>
      </c>
      <c r="R618" s="10">
        <f t="shared" si="57"/>
        <v>42761.376238425932</v>
      </c>
      <c r="S618" s="10">
        <f t="shared" si="58"/>
        <v>42791.376238425932</v>
      </c>
      <c r="T618" s="12" t="str">
        <f t="shared" si="59"/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54"/>
        <v>0.03</v>
      </c>
      <c r="P619">
        <f t="shared" si="55"/>
        <v>20</v>
      </c>
      <c r="Q619" t="str">
        <f t="shared" si="56"/>
        <v>technology</v>
      </c>
      <c r="R619" s="10">
        <f t="shared" si="57"/>
        <v>42087.343090277776</v>
      </c>
      <c r="S619" s="10">
        <f t="shared" si="58"/>
        <v>42132.343090277776</v>
      </c>
      <c r="T619" s="12" t="str">
        <f t="shared" si="59"/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54"/>
        <v>0</v>
      </c>
      <c r="P620">
        <f t="shared" si="55"/>
        <v>0</v>
      </c>
      <c r="Q620" t="str">
        <f t="shared" si="56"/>
        <v>technology</v>
      </c>
      <c r="R620" s="10">
        <f t="shared" si="57"/>
        <v>42317.810219907406</v>
      </c>
      <c r="S620" s="10">
        <f t="shared" si="58"/>
        <v>42347.810219907406</v>
      </c>
      <c r="T620" s="12" t="str">
        <f t="shared" si="59"/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54"/>
        <v>0</v>
      </c>
      <c r="P621">
        <f t="shared" si="55"/>
        <v>1</v>
      </c>
      <c r="Q621" t="str">
        <f t="shared" si="56"/>
        <v>technology</v>
      </c>
      <c r="R621" s="10">
        <f t="shared" si="57"/>
        <v>41908.650347222225</v>
      </c>
      <c r="S621" s="10">
        <f t="shared" si="58"/>
        <v>41968.692013888889</v>
      </c>
      <c r="T621" s="12" t="str">
        <f t="shared" si="59"/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54"/>
        <v>0.01</v>
      </c>
      <c r="P622">
        <f t="shared" si="55"/>
        <v>300</v>
      </c>
      <c r="Q622" t="str">
        <f t="shared" si="56"/>
        <v>technology</v>
      </c>
      <c r="R622" s="10">
        <f t="shared" si="57"/>
        <v>41831.716874999998</v>
      </c>
      <c r="S622" s="10">
        <f t="shared" si="58"/>
        <v>41876.716874999998</v>
      </c>
      <c r="T622" s="12" t="str">
        <f t="shared" si="59"/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54"/>
        <v>1.04E-2</v>
      </c>
      <c r="P623">
        <f t="shared" si="55"/>
        <v>87</v>
      </c>
      <c r="Q623" t="str">
        <f t="shared" si="56"/>
        <v>technology</v>
      </c>
      <c r="R623" s="10">
        <f t="shared" si="57"/>
        <v>42528.987696759257</v>
      </c>
      <c r="S623" s="10">
        <f t="shared" si="58"/>
        <v>42558.987696759257</v>
      </c>
      <c r="T623" s="12" t="str">
        <f t="shared" si="59"/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54"/>
        <v>5.6800000000000003E-2</v>
      </c>
      <c r="P624">
        <f t="shared" si="55"/>
        <v>37.89</v>
      </c>
      <c r="Q624" t="str">
        <f t="shared" si="56"/>
        <v>technology</v>
      </c>
      <c r="R624" s="10">
        <f t="shared" si="57"/>
        <v>42532.774745370371</v>
      </c>
      <c r="S624" s="10">
        <f t="shared" si="58"/>
        <v>42552.774745370371</v>
      </c>
      <c r="T624" s="12" t="str">
        <f t="shared" si="59"/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54"/>
        <v>0</v>
      </c>
      <c r="P625">
        <f t="shared" si="55"/>
        <v>0</v>
      </c>
      <c r="Q625" t="str">
        <f t="shared" si="56"/>
        <v>technology</v>
      </c>
      <c r="R625" s="10">
        <f t="shared" si="57"/>
        <v>42122.009224537032</v>
      </c>
      <c r="S625" s="10">
        <f t="shared" si="58"/>
        <v>42152.009224537032</v>
      </c>
      <c r="T625" s="12" t="str">
        <f t="shared" si="59"/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54"/>
        <v>0</v>
      </c>
      <c r="P626">
        <f t="shared" si="55"/>
        <v>0</v>
      </c>
      <c r="Q626" t="str">
        <f t="shared" si="56"/>
        <v>technology</v>
      </c>
      <c r="R626" s="10">
        <f t="shared" si="57"/>
        <v>42108.988900462966</v>
      </c>
      <c r="S626" s="10">
        <f t="shared" si="58"/>
        <v>42138.988900462966</v>
      </c>
      <c r="T626" s="12" t="str">
        <f t="shared" si="59"/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54"/>
        <v>0</v>
      </c>
      <c r="P627">
        <f t="shared" si="55"/>
        <v>0</v>
      </c>
      <c r="Q627" t="str">
        <f t="shared" si="56"/>
        <v>technology</v>
      </c>
      <c r="R627" s="10">
        <f t="shared" si="57"/>
        <v>42790.895567129628</v>
      </c>
      <c r="S627" s="10">
        <f t="shared" si="58"/>
        <v>42820.853900462964</v>
      </c>
      <c r="T627" s="12" t="str">
        <f t="shared" si="59"/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54"/>
        <v>0.17380000000000001</v>
      </c>
      <c r="P628">
        <f t="shared" si="55"/>
        <v>111.41</v>
      </c>
      <c r="Q628" t="str">
        <f t="shared" si="56"/>
        <v>technology</v>
      </c>
      <c r="R628" s="10">
        <f t="shared" si="57"/>
        <v>42198.559479166666</v>
      </c>
      <c r="S628" s="10">
        <f t="shared" si="58"/>
        <v>42231.556944444441</v>
      </c>
      <c r="T628" s="12" t="str">
        <f t="shared" si="59"/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54"/>
        <v>2.0000000000000001E-4</v>
      </c>
      <c r="P629">
        <f t="shared" si="55"/>
        <v>90</v>
      </c>
      <c r="Q629" t="str">
        <f t="shared" si="56"/>
        <v>technology</v>
      </c>
      <c r="R629" s="10">
        <f t="shared" si="57"/>
        <v>42384.306840277779</v>
      </c>
      <c r="S629" s="10">
        <f t="shared" si="58"/>
        <v>42443.958333333328</v>
      </c>
      <c r="T629" s="12" t="str">
        <f t="shared" si="59"/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54"/>
        <v>0</v>
      </c>
      <c r="P630">
        <f t="shared" si="55"/>
        <v>0</v>
      </c>
      <c r="Q630" t="str">
        <f t="shared" si="56"/>
        <v>technology</v>
      </c>
      <c r="R630" s="10">
        <f t="shared" si="57"/>
        <v>41803.692789351851</v>
      </c>
      <c r="S630" s="10">
        <f t="shared" si="58"/>
        <v>41833.692789351851</v>
      </c>
      <c r="T630" s="12" t="str">
        <f t="shared" si="59"/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54"/>
        <v>1.8E-3</v>
      </c>
      <c r="P631">
        <f t="shared" si="55"/>
        <v>116.67</v>
      </c>
      <c r="Q631" t="str">
        <f t="shared" si="56"/>
        <v>technology</v>
      </c>
      <c r="R631" s="10">
        <f t="shared" si="57"/>
        <v>42474.637824074074</v>
      </c>
      <c r="S631" s="10">
        <f t="shared" si="58"/>
        <v>42504.637824074074</v>
      </c>
      <c r="T631" s="12" t="str">
        <f t="shared" si="59"/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54"/>
        <v>8.0000000000000004E-4</v>
      </c>
      <c r="P632">
        <f t="shared" si="55"/>
        <v>10</v>
      </c>
      <c r="Q632" t="str">
        <f t="shared" si="56"/>
        <v>technology</v>
      </c>
      <c r="R632" s="10">
        <f t="shared" si="57"/>
        <v>42223.619456018518</v>
      </c>
      <c r="S632" s="10">
        <f t="shared" si="58"/>
        <v>42253.215277777781</v>
      </c>
      <c r="T632" s="12" t="str">
        <f t="shared" si="59"/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54"/>
        <v>1.38E-2</v>
      </c>
      <c r="P633">
        <f t="shared" si="55"/>
        <v>76.67</v>
      </c>
      <c r="Q633" t="str">
        <f t="shared" si="56"/>
        <v>technology</v>
      </c>
      <c r="R633" s="10">
        <f t="shared" si="57"/>
        <v>42489.772326388891</v>
      </c>
      <c r="S633" s="10">
        <f t="shared" si="58"/>
        <v>42518.772326388891</v>
      </c>
      <c r="T633" s="12" t="str">
        <f t="shared" si="59"/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54"/>
        <v>0</v>
      </c>
      <c r="P634">
        <f t="shared" si="55"/>
        <v>0</v>
      </c>
      <c r="Q634" t="str">
        <f t="shared" si="56"/>
        <v>technology</v>
      </c>
      <c r="R634" s="10">
        <f t="shared" si="57"/>
        <v>42303.659317129626</v>
      </c>
      <c r="S634" s="10">
        <f t="shared" si="58"/>
        <v>42333.700983796298</v>
      </c>
      <c r="T634" s="12" t="str">
        <f t="shared" si="59"/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54"/>
        <v>0.1245</v>
      </c>
      <c r="P635">
        <f t="shared" si="55"/>
        <v>49.8</v>
      </c>
      <c r="Q635" t="str">
        <f t="shared" si="56"/>
        <v>technology</v>
      </c>
      <c r="R635" s="10">
        <f t="shared" si="57"/>
        <v>42507.29932870371</v>
      </c>
      <c r="S635" s="10">
        <f t="shared" si="58"/>
        <v>42538.958333333328</v>
      </c>
      <c r="T635" s="12" t="str">
        <f t="shared" si="59"/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54"/>
        <v>2.0000000000000001E-4</v>
      </c>
      <c r="P636">
        <f t="shared" si="55"/>
        <v>1</v>
      </c>
      <c r="Q636" t="str">
        <f t="shared" si="56"/>
        <v>technology</v>
      </c>
      <c r="R636" s="10">
        <f t="shared" si="57"/>
        <v>42031.928576388891</v>
      </c>
      <c r="S636" s="10">
        <f t="shared" si="58"/>
        <v>42061.928576388891</v>
      </c>
      <c r="T636" s="12" t="str">
        <f t="shared" si="59"/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54"/>
        <v>1E-4</v>
      </c>
      <c r="P637">
        <f t="shared" si="55"/>
        <v>2</v>
      </c>
      <c r="Q637" t="str">
        <f t="shared" si="56"/>
        <v>technology</v>
      </c>
      <c r="R637" s="10">
        <f t="shared" si="57"/>
        <v>42076.092152777783</v>
      </c>
      <c r="S637" s="10">
        <f t="shared" si="58"/>
        <v>42106.092152777783</v>
      </c>
      <c r="T637" s="12" t="str">
        <f t="shared" si="59"/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54"/>
        <v>2E-3</v>
      </c>
      <c r="P638">
        <f t="shared" si="55"/>
        <v>4</v>
      </c>
      <c r="Q638" t="str">
        <f t="shared" si="56"/>
        <v>technology</v>
      </c>
      <c r="R638" s="10">
        <f t="shared" si="57"/>
        <v>42131.455439814818</v>
      </c>
      <c r="S638" s="10">
        <f t="shared" si="58"/>
        <v>42161.44930555555</v>
      </c>
      <c r="T638" s="12" t="str">
        <f t="shared" si="59"/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54"/>
        <v>0</v>
      </c>
      <c r="P639">
        <f t="shared" si="55"/>
        <v>0</v>
      </c>
      <c r="Q639" t="str">
        <f t="shared" si="56"/>
        <v>technology</v>
      </c>
      <c r="R639" s="10">
        <f t="shared" si="57"/>
        <v>42762.962013888886</v>
      </c>
      <c r="S639" s="10">
        <f t="shared" si="58"/>
        <v>42791.961111111115</v>
      </c>
      <c r="T639" s="12" t="str">
        <f t="shared" si="59"/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54"/>
        <v>1E-4</v>
      </c>
      <c r="P640">
        <f t="shared" si="55"/>
        <v>3</v>
      </c>
      <c r="Q640" t="str">
        <f t="shared" si="56"/>
        <v>technology</v>
      </c>
      <c r="R640" s="10">
        <f t="shared" si="57"/>
        <v>42759.593310185184</v>
      </c>
      <c r="S640" s="10">
        <f t="shared" si="58"/>
        <v>42819.55164351852</v>
      </c>
      <c r="T640" s="12" t="str">
        <f t="shared" si="59"/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54"/>
        <v>0</v>
      </c>
      <c r="P641">
        <f t="shared" si="55"/>
        <v>1</v>
      </c>
      <c r="Q641" t="str">
        <f t="shared" si="56"/>
        <v>technology</v>
      </c>
      <c r="R641" s="10">
        <f t="shared" si="57"/>
        <v>41865.583275462966</v>
      </c>
      <c r="S641" s="10">
        <f t="shared" si="58"/>
        <v>41925.583275462966</v>
      </c>
      <c r="T641" s="12" t="str">
        <f t="shared" si="59"/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54"/>
        <v>1.4429000000000001</v>
      </c>
      <c r="P642">
        <f t="shared" si="55"/>
        <v>50.5</v>
      </c>
      <c r="Q642" t="str">
        <f t="shared" si="56"/>
        <v>technology</v>
      </c>
      <c r="R642" s="10">
        <f t="shared" si="57"/>
        <v>42683.420312500006</v>
      </c>
      <c r="S642" s="10">
        <f t="shared" si="58"/>
        <v>42698.958333333328</v>
      </c>
      <c r="T642" s="12" t="str">
        <f t="shared" si="59"/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60">ROUND(IMDIV(E643,D643),4)</f>
        <v>1.1916</v>
      </c>
      <c r="P643">
        <f t="shared" ref="P643:P706" si="61">IF(L643&gt;0,ROUND(IMDIV(E643,L643),2),0)</f>
        <v>151.32</v>
      </c>
      <c r="Q643" t="str">
        <f t="shared" ref="Q643:Q706" si="62">LEFT(N643,FIND("/",N643)-1)</f>
        <v>technology</v>
      </c>
      <c r="R643" s="10">
        <f t="shared" ref="R643:R706" si="63">(((J643/60)/60)/24)+DATE(1970,1,1)</f>
        <v>42199.57</v>
      </c>
      <c r="S643" s="10">
        <f t="shared" ref="S643:S706" si="64">(((I643/60)/60)/24)+DATE(1970,1,1)</f>
        <v>42229.57</v>
      </c>
      <c r="T643" s="12" t="str">
        <f t="shared" ref="T643:T706" si="65">RIGHT(N643, LEN(N643)-FIND("/",N643))</f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60"/>
        <v>14.604900000000001</v>
      </c>
      <c r="P644">
        <f t="shared" si="61"/>
        <v>134.36000000000001</v>
      </c>
      <c r="Q644" t="str">
        <f t="shared" si="62"/>
        <v>technology</v>
      </c>
      <c r="R644" s="10">
        <f t="shared" si="63"/>
        <v>42199.651319444441</v>
      </c>
      <c r="S644" s="10">
        <f t="shared" si="64"/>
        <v>42235.651319444441</v>
      </c>
      <c r="T644" s="12" t="str">
        <f t="shared" si="65"/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60"/>
        <v>1.0581</v>
      </c>
      <c r="P645">
        <f t="shared" si="61"/>
        <v>174.03</v>
      </c>
      <c r="Q645" t="str">
        <f t="shared" si="62"/>
        <v>technology</v>
      </c>
      <c r="R645" s="10">
        <f t="shared" si="63"/>
        <v>42100.642071759255</v>
      </c>
      <c r="S645" s="10">
        <f t="shared" si="64"/>
        <v>42155.642071759255</v>
      </c>
      <c r="T645" s="12" t="str">
        <f t="shared" si="65"/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60"/>
        <v>3.0011999999999999</v>
      </c>
      <c r="P646">
        <f t="shared" si="61"/>
        <v>73.489999999999995</v>
      </c>
      <c r="Q646" t="str">
        <f t="shared" si="62"/>
        <v>technology</v>
      </c>
      <c r="R646" s="10">
        <f t="shared" si="63"/>
        <v>41898.665960648148</v>
      </c>
      <c r="S646" s="10">
        <f t="shared" si="64"/>
        <v>41941.041666666664</v>
      </c>
      <c r="T646" s="12" t="str">
        <f t="shared" si="65"/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60"/>
        <v>2.7869999999999999</v>
      </c>
      <c r="P647">
        <f t="shared" si="61"/>
        <v>23.52</v>
      </c>
      <c r="Q647" t="str">
        <f t="shared" si="62"/>
        <v>technology</v>
      </c>
      <c r="R647" s="10">
        <f t="shared" si="63"/>
        <v>42564.026319444441</v>
      </c>
      <c r="S647" s="10">
        <f t="shared" si="64"/>
        <v>42594.026319444441</v>
      </c>
      <c r="T647" s="12" t="str">
        <f t="shared" si="65"/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60"/>
        <v>1.3188</v>
      </c>
      <c r="P648">
        <f t="shared" si="61"/>
        <v>39.07</v>
      </c>
      <c r="Q648" t="str">
        <f t="shared" si="62"/>
        <v>technology</v>
      </c>
      <c r="R648" s="10">
        <f t="shared" si="63"/>
        <v>41832.852627314816</v>
      </c>
      <c r="S648" s="10">
        <f t="shared" si="64"/>
        <v>41862.852627314816</v>
      </c>
      <c r="T648" s="12" t="str">
        <f t="shared" si="65"/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60"/>
        <v>1.0705</v>
      </c>
      <c r="P649">
        <f t="shared" si="61"/>
        <v>125.94</v>
      </c>
      <c r="Q649" t="str">
        <f t="shared" si="62"/>
        <v>technology</v>
      </c>
      <c r="R649" s="10">
        <f t="shared" si="63"/>
        <v>42416.767928240741</v>
      </c>
      <c r="S649" s="10">
        <f t="shared" si="64"/>
        <v>42446.726261574076</v>
      </c>
      <c r="T649" s="12" t="str">
        <f t="shared" si="65"/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60"/>
        <v>1.2682</v>
      </c>
      <c r="P650">
        <f t="shared" si="61"/>
        <v>1644</v>
      </c>
      <c r="Q650" t="str">
        <f t="shared" si="62"/>
        <v>technology</v>
      </c>
      <c r="R650" s="10">
        <f t="shared" si="63"/>
        <v>41891.693379629629</v>
      </c>
      <c r="S650" s="10">
        <f t="shared" si="64"/>
        <v>41926.693379629629</v>
      </c>
      <c r="T650" s="12" t="str">
        <f t="shared" si="65"/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60"/>
        <v>1.3996</v>
      </c>
      <c r="P651">
        <f t="shared" si="61"/>
        <v>42.67</v>
      </c>
      <c r="Q651" t="str">
        <f t="shared" si="62"/>
        <v>technology</v>
      </c>
      <c r="R651" s="10">
        <f t="shared" si="63"/>
        <v>41877.912187499998</v>
      </c>
      <c r="S651" s="10">
        <f t="shared" si="64"/>
        <v>41898.912187499998</v>
      </c>
      <c r="T651" s="12" t="str">
        <f t="shared" si="65"/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60"/>
        <v>1.1240000000000001</v>
      </c>
      <c r="P652">
        <f t="shared" si="61"/>
        <v>35.130000000000003</v>
      </c>
      <c r="Q652" t="str">
        <f t="shared" si="62"/>
        <v>technology</v>
      </c>
      <c r="R652" s="10">
        <f t="shared" si="63"/>
        <v>41932.036851851852</v>
      </c>
      <c r="S652" s="10">
        <f t="shared" si="64"/>
        <v>41992.078518518523</v>
      </c>
      <c r="T652" s="12" t="str">
        <f t="shared" si="65"/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60"/>
        <v>1.0053000000000001</v>
      </c>
      <c r="P653">
        <f t="shared" si="61"/>
        <v>239.35</v>
      </c>
      <c r="Q653" t="str">
        <f t="shared" si="62"/>
        <v>technology</v>
      </c>
      <c r="R653" s="10">
        <f t="shared" si="63"/>
        <v>41956.017488425925</v>
      </c>
      <c r="S653" s="10">
        <f t="shared" si="64"/>
        <v>41986.017488425925</v>
      </c>
      <c r="T653" s="12" t="str">
        <f t="shared" si="65"/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60"/>
        <v>1.0046999999999999</v>
      </c>
      <c r="P654">
        <f t="shared" si="61"/>
        <v>107.64</v>
      </c>
      <c r="Q654" t="str">
        <f t="shared" si="62"/>
        <v>technology</v>
      </c>
      <c r="R654" s="10">
        <f t="shared" si="63"/>
        <v>42675.690393518518</v>
      </c>
      <c r="S654" s="10">
        <f t="shared" si="64"/>
        <v>42705.732060185182</v>
      </c>
      <c r="T654" s="12" t="str">
        <f t="shared" si="65"/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60"/>
        <v>1.4145000000000001</v>
      </c>
      <c r="P655">
        <f t="shared" si="61"/>
        <v>95.83</v>
      </c>
      <c r="Q655" t="str">
        <f t="shared" si="62"/>
        <v>technology</v>
      </c>
      <c r="R655" s="10">
        <f t="shared" si="63"/>
        <v>42199.618518518517</v>
      </c>
      <c r="S655" s="10">
        <f t="shared" si="64"/>
        <v>42236.618518518517</v>
      </c>
      <c r="T655" s="12" t="str">
        <f t="shared" si="65"/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60"/>
        <v>2.6728999999999998</v>
      </c>
      <c r="P656">
        <f t="shared" si="61"/>
        <v>31.66</v>
      </c>
      <c r="Q656" t="str">
        <f t="shared" si="62"/>
        <v>technology</v>
      </c>
      <c r="R656" s="10">
        <f t="shared" si="63"/>
        <v>42163.957326388889</v>
      </c>
      <c r="S656" s="10">
        <f t="shared" si="64"/>
        <v>42193.957326388889</v>
      </c>
      <c r="T656" s="12" t="str">
        <f t="shared" si="65"/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60"/>
        <v>1.4689000000000001</v>
      </c>
      <c r="P657">
        <f t="shared" si="61"/>
        <v>42.89</v>
      </c>
      <c r="Q657" t="str">
        <f t="shared" si="62"/>
        <v>technology</v>
      </c>
      <c r="R657" s="10">
        <f t="shared" si="63"/>
        <v>42045.957314814819</v>
      </c>
      <c r="S657" s="10">
        <f t="shared" si="64"/>
        <v>42075.915648148148</v>
      </c>
      <c r="T657" s="12" t="str">
        <f t="shared" si="65"/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60"/>
        <v>2.1356000000000002</v>
      </c>
      <c r="P658">
        <f t="shared" si="61"/>
        <v>122.74</v>
      </c>
      <c r="Q658" t="str">
        <f t="shared" si="62"/>
        <v>technology</v>
      </c>
      <c r="R658" s="10">
        <f t="shared" si="63"/>
        <v>42417.804618055554</v>
      </c>
      <c r="S658" s="10">
        <f t="shared" si="64"/>
        <v>42477.762951388882</v>
      </c>
      <c r="T658" s="12" t="str">
        <f t="shared" si="65"/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60"/>
        <v>1.2569999999999999</v>
      </c>
      <c r="P659">
        <f t="shared" si="61"/>
        <v>190.45</v>
      </c>
      <c r="Q659" t="str">
        <f t="shared" si="62"/>
        <v>technology</v>
      </c>
      <c r="R659" s="10">
        <f t="shared" si="63"/>
        <v>42331.84574074074</v>
      </c>
      <c r="S659" s="10">
        <f t="shared" si="64"/>
        <v>42361.84574074074</v>
      </c>
      <c r="T659" s="12" t="str">
        <f t="shared" si="65"/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60"/>
        <v>1.0446</v>
      </c>
      <c r="P660">
        <f t="shared" si="61"/>
        <v>109.34</v>
      </c>
      <c r="Q660" t="str">
        <f t="shared" si="62"/>
        <v>technology</v>
      </c>
      <c r="R660" s="10">
        <f t="shared" si="63"/>
        <v>42179.160752314812</v>
      </c>
      <c r="S660" s="10">
        <f t="shared" si="64"/>
        <v>42211.75</v>
      </c>
      <c r="T660" s="12" t="str">
        <f t="shared" si="65"/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60"/>
        <v>1.0057</v>
      </c>
      <c r="P661">
        <f t="shared" si="61"/>
        <v>143.66999999999999</v>
      </c>
      <c r="Q661" t="str">
        <f t="shared" si="62"/>
        <v>technology</v>
      </c>
      <c r="R661" s="10">
        <f t="shared" si="63"/>
        <v>42209.593692129631</v>
      </c>
      <c r="S661" s="10">
        <f t="shared" si="64"/>
        <v>42239.593692129631</v>
      </c>
      <c r="T661" s="12" t="str">
        <f t="shared" si="65"/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60"/>
        <v>3.0599999999999999E-2</v>
      </c>
      <c r="P662">
        <f t="shared" si="61"/>
        <v>84.94</v>
      </c>
      <c r="Q662" t="str">
        <f t="shared" si="62"/>
        <v>technology</v>
      </c>
      <c r="R662" s="10">
        <f t="shared" si="63"/>
        <v>41922.741655092592</v>
      </c>
      <c r="S662" s="10">
        <f t="shared" si="64"/>
        <v>41952.783321759263</v>
      </c>
      <c r="T662" s="12" t="str">
        <f t="shared" si="65"/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60"/>
        <v>9.4999999999999998E-3</v>
      </c>
      <c r="P663">
        <f t="shared" si="61"/>
        <v>10.56</v>
      </c>
      <c r="Q663" t="str">
        <f t="shared" si="62"/>
        <v>technology</v>
      </c>
      <c r="R663" s="10">
        <f t="shared" si="63"/>
        <v>42636.645358796297</v>
      </c>
      <c r="S663" s="10">
        <f t="shared" si="64"/>
        <v>42666.645358796297</v>
      </c>
      <c r="T663" s="12" t="str">
        <f t="shared" si="65"/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60"/>
        <v>4.0000000000000001E-3</v>
      </c>
      <c r="P664">
        <f t="shared" si="61"/>
        <v>39</v>
      </c>
      <c r="Q664" t="str">
        <f t="shared" si="62"/>
        <v>technology</v>
      </c>
      <c r="R664" s="10">
        <f t="shared" si="63"/>
        <v>41990.438043981485</v>
      </c>
      <c r="S664" s="10">
        <f t="shared" si="64"/>
        <v>42020.438043981485</v>
      </c>
      <c r="T664" s="12" t="str">
        <f t="shared" si="65"/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60"/>
        <v>3.5000000000000001E-3</v>
      </c>
      <c r="P665">
        <f t="shared" si="61"/>
        <v>100</v>
      </c>
      <c r="Q665" t="str">
        <f t="shared" si="62"/>
        <v>technology</v>
      </c>
      <c r="R665" s="10">
        <f t="shared" si="63"/>
        <v>42173.843240740738</v>
      </c>
      <c r="S665" s="10">
        <f t="shared" si="64"/>
        <v>42203.843240740738</v>
      </c>
      <c r="T665" s="12" t="str">
        <f t="shared" si="65"/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60"/>
        <v>7.5300000000000006E-2</v>
      </c>
      <c r="P666">
        <f t="shared" si="61"/>
        <v>31.17</v>
      </c>
      <c r="Q666" t="str">
        <f t="shared" si="62"/>
        <v>technology</v>
      </c>
      <c r="R666" s="10">
        <f t="shared" si="63"/>
        <v>42077.666377314818</v>
      </c>
      <c r="S666" s="10">
        <f t="shared" si="64"/>
        <v>42107.666377314818</v>
      </c>
      <c r="T666" s="12" t="str">
        <f t="shared" si="65"/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60"/>
        <v>0.18640000000000001</v>
      </c>
      <c r="P667">
        <f t="shared" si="61"/>
        <v>155.33000000000001</v>
      </c>
      <c r="Q667" t="str">
        <f t="shared" si="62"/>
        <v>technology</v>
      </c>
      <c r="R667" s="10">
        <f t="shared" si="63"/>
        <v>42688.711354166662</v>
      </c>
      <c r="S667" s="10">
        <f t="shared" si="64"/>
        <v>42748.711354166662</v>
      </c>
      <c r="T667" s="12" t="str">
        <f t="shared" si="65"/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60"/>
        <v>0</v>
      </c>
      <c r="P668">
        <f t="shared" si="61"/>
        <v>2</v>
      </c>
      <c r="Q668" t="str">
        <f t="shared" si="62"/>
        <v>technology</v>
      </c>
      <c r="R668" s="10">
        <f t="shared" si="63"/>
        <v>41838.832152777781</v>
      </c>
      <c r="S668" s="10">
        <f t="shared" si="64"/>
        <v>41868.832152777781</v>
      </c>
      <c r="T668" s="12" t="str">
        <f t="shared" si="65"/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60"/>
        <v>0.1002</v>
      </c>
      <c r="P669">
        <f t="shared" si="61"/>
        <v>178.93</v>
      </c>
      <c r="Q669" t="str">
        <f t="shared" si="62"/>
        <v>technology</v>
      </c>
      <c r="R669" s="10">
        <f t="shared" si="63"/>
        <v>42632.373414351852</v>
      </c>
      <c r="S669" s="10">
        <f t="shared" si="64"/>
        <v>42672.373414351852</v>
      </c>
      <c r="T669" s="12" t="str">
        <f t="shared" si="65"/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60"/>
        <v>4.5600000000000002E-2</v>
      </c>
      <c r="P670">
        <f t="shared" si="61"/>
        <v>27.36</v>
      </c>
      <c r="Q670" t="str">
        <f t="shared" si="62"/>
        <v>technology</v>
      </c>
      <c r="R670" s="10">
        <f t="shared" si="63"/>
        <v>42090.831273148149</v>
      </c>
      <c r="S670" s="10">
        <f t="shared" si="64"/>
        <v>42135.831273148149</v>
      </c>
      <c r="T670" s="12" t="str">
        <f t="shared" si="65"/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60"/>
        <v>0.21510000000000001</v>
      </c>
      <c r="P671">
        <f t="shared" si="61"/>
        <v>1536.25</v>
      </c>
      <c r="Q671" t="str">
        <f t="shared" si="62"/>
        <v>technology</v>
      </c>
      <c r="R671" s="10">
        <f t="shared" si="63"/>
        <v>42527.625671296293</v>
      </c>
      <c r="S671" s="10">
        <f t="shared" si="64"/>
        <v>42557.625671296293</v>
      </c>
      <c r="T671" s="12" t="str">
        <f t="shared" si="65"/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60"/>
        <v>0.2928</v>
      </c>
      <c r="P672">
        <f t="shared" si="61"/>
        <v>85</v>
      </c>
      <c r="Q672" t="str">
        <f t="shared" si="62"/>
        <v>technology</v>
      </c>
      <c r="R672" s="10">
        <f t="shared" si="63"/>
        <v>42506.709722222222</v>
      </c>
      <c r="S672" s="10">
        <f t="shared" si="64"/>
        <v>42540.340277777781</v>
      </c>
      <c r="T672" s="12" t="str">
        <f t="shared" si="65"/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60"/>
        <v>0.39429999999999998</v>
      </c>
      <c r="P673">
        <f t="shared" si="61"/>
        <v>788.53</v>
      </c>
      <c r="Q673" t="str">
        <f t="shared" si="62"/>
        <v>technology</v>
      </c>
      <c r="R673" s="10">
        <f t="shared" si="63"/>
        <v>41984.692731481482</v>
      </c>
      <c r="S673" s="10">
        <f t="shared" si="64"/>
        <v>42018.166666666672</v>
      </c>
      <c r="T673" s="12" t="str">
        <f t="shared" si="65"/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60"/>
        <v>0.21629999999999999</v>
      </c>
      <c r="P674">
        <f t="shared" si="61"/>
        <v>50.3</v>
      </c>
      <c r="Q674" t="str">
        <f t="shared" si="62"/>
        <v>technology</v>
      </c>
      <c r="R674" s="10">
        <f t="shared" si="63"/>
        <v>41974.219490740739</v>
      </c>
      <c r="S674" s="10">
        <f t="shared" si="64"/>
        <v>42005.207638888889</v>
      </c>
      <c r="T674" s="12" t="str">
        <f t="shared" si="65"/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60"/>
        <v>2.0999999999999999E-3</v>
      </c>
      <c r="P675">
        <f t="shared" si="61"/>
        <v>68.33</v>
      </c>
      <c r="Q675" t="str">
        <f t="shared" si="62"/>
        <v>technology</v>
      </c>
      <c r="R675" s="10">
        <f t="shared" si="63"/>
        <v>41838.840474537035</v>
      </c>
      <c r="S675" s="10">
        <f t="shared" si="64"/>
        <v>41883.840474537035</v>
      </c>
      <c r="T675" s="12" t="str">
        <f t="shared" si="65"/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60"/>
        <v>2.9999999999999997E-4</v>
      </c>
      <c r="P676">
        <f t="shared" si="61"/>
        <v>7.5</v>
      </c>
      <c r="Q676" t="str">
        <f t="shared" si="62"/>
        <v>technology</v>
      </c>
      <c r="R676" s="10">
        <f t="shared" si="63"/>
        <v>41803.116053240738</v>
      </c>
      <c r="S676" s="10">
        <f t="shared" si="64"/>
        <v>41863.116053240738</v>
      </c>
      <c r="T676" s="12" t="str">
        <f t="shared" si="65"/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60"/>
        <v>0.14849999999999999</v>
      </c>
      <c r="P677">
        <f t="shared" si="61"/>
        <v>34.270000000000003</v>
      </c>
      <c r="Q677" t="str">
        <f t="shared" si="62"/>
        <v>technology</v>
      </c>
      <c r="R677" s="10">
        <f t="shared" si="63"/>
        <v>41975.930601851855</v>
      </c>
      <c r="S677" s="10">
        <f t="shared" si="64"/>
        <v>42005.290972222225</v>
      </c>
      <c r="T677" s="12" t="str">
        <f t="shared" si="65"/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60"/>
        <v>1.47E-2</v>
      </c>
      <c r="P678">
        <f t="shared" si="61"/>
        <v>61.29</v>
      </c>
      <c r="Q678" t="str">
        <f t="shared" si="62"/>
        <v>technology</v>
      </c>
      <c r="R678" s="10">
        <f t="shared" si="63"/>
        <v>42012.768298611118</v>
      </c>
      <c r="S678" s="10">
        <f t="shared" si="64"/>
        <v>42042.768298611118</v>
      </c>
      <c r="T678" s="12" t="str">
        <f t="shared" si="65"/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60"/>
        <v>0.25580000000000003</v>
      </c>
      <c r="P679">
        <f t="shared" si="61"/>
        <v>133.25</v>
      </c>
      <c r="Q679" t="str">
        <f t="shared" si="62"/>
        <v>technology</v>
      </c>
      <c r="R679" s="10">
        <f t="shared" si="63"/>
        <v>42504.403877314813</v>
      </c>
      <c r="S679" s="10">
        <f t="shared" si="64"/>
        <v>42549.403877314813</v>
      </c>
      <c r="T679" s="12" t="str">
        <f t="shared" si="65"/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60"/>
        <v>3.8199999999999998E-2</v>
      </c>
      <c r="P680">
        <f t="shared" si="61"/>
        <v>65.180000000000007</v>
      </c>
      <c r="Q680" t="str">
        <f t="shared" si="62"/>
        <v>technology</v>
      </c>
      <c r="R680" s="10">
        <f t="shared" si="63"/>
        <v>42481.376597222217</v>
      </c>
      <c r="S680" s="10">
        <f t="shared" si="64"/>
        <v>42511.376597222217</v>
      </c>
      <c r="T680" s="12" t="str">
        <f t="shared" si="65"/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60"/>
        <v>0.15490000000000001</v>
      </c>
      <c r="P681">
        <f t="shared" si="61"/>
        <v>93.9</v>
      </c>
      <c r="Q681" t="str">
        <f t="shared" si="62"/>
        <v>technology</v>
      </c>
      <c r="R681" s="10">
        <f t="shared" si="63"/>
        <v>42556.695706018523</v>
      </c>
      <c r="S681" s="10">
        <f t="shared" si="64"/>
        <v>42616.695706018523</v>
      </c>
      <c r="T681" s="12" t="str">
        <f t="shared" si="65"/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60"/>
        <v>0.2591</v>
      </c>
      <c r="P682">
        <f t="shared" si="61"/>
        <v>150.65</v>
      </c>
      <c r="Q682" t="str">
        <f t="shared" si="62"/>
        <v>technology</v>
      </c>
      <c r="R682" s="10">
        <f t="shared" si="63"/>
        <v>41864.501516203702</v>
      </c>
      <c r="S682" s="10">
        <f t="shared" si="64"/>
        <v>41899.501516203702</v>
      </c>
      <c r="T682" s="12" t="str">
        <f t="shared" si="65"/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60"/>
        <v>4.0000000000000002E-4</v>
      </c>
      <c r="P683">
        <f t="shared" si="61"/>
        <v>1</v>
      </c>
      <c r="Q683" t="str">
        <f t="shared" si="62"/>
        <v>technology</v>
      </c>
      <c r="R683" s="10">
        <f t="shared" si="63"/>
        <v>42639.805601851855</v>
      </c>
      <c r="S683" s="10">
        <f t="shared" si="64"/>
        <v>42669.805601851855</v>
      </c>
      <c r="T683" s="12" t="str">
        <f t="shared" si="65"/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60"/>
        <v>1.1000000000000001E-3</v>
      </c>
      <c r="P684">
        <f t="shared" si="61"/>
        <v>13.25</v>
      </c>
      <c r="Q684" t="str">
        <f t="shared" si="62"/>
        <v>technology</v>
      </c>
      <c r="R684" s="10">
        <f t="shared" si="63"/>
        <v>42778.765300925923</v>
      </c>
      <c r="S684" s="10">
        <f t="shared" si="64"/>
        <v>42808.723634259266</v>
      </c>
      <c r="T684" s="12" t="str">
        <f t="shared" si="65"/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60"/>
        <v>8.5000000000000006E-3</v>
      </c>
      <c r="P685">
        <f t="shared" si="61"/>
        <v>99.33</v>
      </c>
      <c r="Q685" t="str">
        <f t="shared" si="62"/>
        <v>technology</v>
      </c>
      <c r="R685" s="10">
        <f t="shared" si="63"/>
        <v>42634.900046296301</v>
      </c>
      <c r="S685" s="10">
        <f t="shared" si="64"/>
        <v>42674.900046296301</v>
      </c>
      <c r="T685" s="12" t="str">
        <f t="shared" si="65"/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60"/>
        <v>7.4800000000000005E-2</v>
      </c>
      <c r="P686">
        <f t="shared" si="61"/>
        <v>177.39</v>
      </c>
      <c r="Q686" t="str">
        <f t="shared" si="62"/>
        <v>technology</v>
      </c>
      <c r="R686" s="10">
        <f t="shared" si="63"/>
        <v>41809.473275462966</v>
      </c>
      <c r="S686" s="10">
        <f t="shared" si="64"/>
        <v>41845.125</v>
      </c>
      <c r="T686" s="12" t="str">
        <f t="shared" si="65"/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60"/>
        <v>0.27650000000000002</v>
      </c>
      <c r="P687">
        <f t="shared" si="61"/>
        <v>55.3</v>
      </c>
      <c r="Q687" t="str">
        <f t="shared" si="62"/>
        <v>technology</v>
      </c>
      <c r="R687" s="10">
        <f t="shared" si="63"/>
        <v>41971.866574074069</v>
      </c>
      <c r="S687" s="10">
        <f t="shared" si="64"/>
        <v>42016.866574074069</v>
      </c>
      <c r="T687" s="12" t="str">
        <f t="shared" si="65"/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60"/>
        <v>0</v>
      </c>
      <c r="P688">
        <f t="shared" si="61"/>
        <v>0</v>
      </c>
      <c r="Q688" t="str">
        <f t="shared" si="62"/>
        <v>technology</v>
      </c>
      <c r="R688" s="10">
        <f t="shared" si="63"/>
        <v>42189.673263888893</v>
      </c>
      <c r="S688" s="10">
        <f t="shared" si="64"/>
        <v>42219.673263888893</v>
      </c>
      <c r="T688" s="12" t="str">
        <f t="shared" si="65"/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60"/>
        <v>3.5499999999999997E-2</v>
      </c>
      <c r="P689">
        <f t="shared" si="61"/>
        <v>591.66999999999996</v>
      </c>
      <c r="Q689" t="str">
        <f t="shared" si="62"/>
        <v>technology</v>
      </c>
      <c r="R689" s="10">
        <f t="shared" si="63"/>
        <v>42711.750613425931</v>
      </c>
      <c r="S689" s="10">
        <f t="shared" si="64"/>
        <v>42771.750613425931</v>
      </c>
      <c r="T689" s="12" t="str">
        <f t="shared" si="65"/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60"/>
        <v>0.72989999999999999</v>
      </c>
      <c r="P690">
        <f t="shared" si="61"/>
        <v>405.5</v>
      </c>
      <c r="Q690" t="str">
        <f t="shared" si="62"/>
        <v>technology</v>
      </c>
      <c r="R690" s="10">
        <f t="shared" si="63"/>
        <v>42262.104780092588</v>
      </c>
      <c r="S690" s="10">
        <f t="shared" si="64"/>
        <v>42292.104780092588</v>
      </c>
      <c r="T690" s="12" t="str">
        <f t="shared" si="65"/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60"/>
        <v>0.57650000000000001</v>
      </c>
      <c r="P691">
        <f t="shared" si="61"/>
        <v>343.15</v>
      </c>
      <c r="Q691" t="str">
        <f t="shared" si="62"/>
        <v>technology</v>
      </c>
      <c r="R691" s="10">
        <f t="shared" si="63"/>
        <v>42675.66778935185</v>
      </c>
      <c r="S691" s="10">
        <f t="shared" si="64"/>
        <v>42712.207638888889</v>
      </c>
      <c r="T691" s="12" t="str">
        <f t="shared" si="65"/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60"/>
        <v>0.1234</v>
      </c>
      <c r="P692">
        <f t="shared" si="61"/>
        <v>72.59</v>
      </c>
      <c r="Q692" t="str">
        <f t="shared" si="62"/>
        <v>technology</v>
      </c>
      <c r="R692" s="10">
        <f t="shared" si="63"/>
        <v>42579.634733796294</v>
      </c>
      <c r="S692" s="10">
        <f t="shared" si="64"/>
        <v>42622.25</v>
      </c>
      <c r="T692" s="12" t="str">
        <f t="shared" si="65"/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60"/>
        <v>5.1999999999999998E-3</v>
      </c>
      <c r="P693">
        <f t="shared" si="61"/>
        <v>26</v>
      </c>
      <c r="Q693" t="str">
        <f t="shared" si="62"/>
        <v>technology</v>
      </c>
      <c r="R693" s="10">
        <f t="shared" si="63"/>
        <v>42158.028310185182</v>
      </c>
      <c r="S693" s="10">
        <f t="shared" si="64"/>
        <v>42186.028310185182</v>
      </c>
      <c r="T693" s="12" t="str">
        <f t="shared" si="65"/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60"/>
        <v>6.5299999999999997E-2</v>
      </c>
      <c r="P694">
        <f t="shared" si="61"/>
        <v>6.5</v>
      </c>
      <c r="Q694" t="str">
        <f t="shared" si="62"/>
        <v>technology</v>
      </c>
      <c r="R694" s="10">
        <f t="shared" si="63"/>
        <v>42696.37572916667</v>
      </c>
      <c r="S694" s="10">
        <f t="shared" si="64"/>
        <v>42726.37572916667</v>
      </c>
      <c r="T694" s="12" t="str">
        <f t="shared" si="65"/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60"/>
        <v>0.35339999999999999</v>
      </c>
      <c r="P695">
        <f t="shared" si="61"/>
        <v>119.39</v>
      </c>
      <c r="Q695" t="str">
        <f t="shared" si="62"/>
        <v>technology</v>
      </c>
      <c r="R695" s="10">
        <f t="shared" si="63"/>
        <v>42094.808182870373</v>
      </c>
      <c r="S695" s="10">
        <f t="shared" si="64"/>
        <v>42124.808182870373</v>
      </c>
      <c r="T695" s="12" t="str">
        <f t="shared" si="65"/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60"/>
        <v>3.8999999999999998E-3</v>
      </c>
      <c r="P696">
        <f t="shared" si="61"/>
        <v>84.29</v>
      </c>
      <c r="Q696" t="str">
        <f t="shared" si="62"/>
        <v>technology</v>
      </c>
      <c r="R696" s="10">
        <f t="shared" si="63"/>
        <v>42737.663877314815</v>
      </c>
      <c r="S696" s="10">
        <f t="shared" si="64"/>
        <v>42767.663877314815</v>
      </c>
      <c r="T696" s="12" t="str">
        <f t="shared" si="65"/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60"/>
        <v>1.06E-2</v>
      </c>
      <c r="P697">
        <f t="shared" si="61"/>
        <v>90.86</v>
      </c>
      <c r="Q697" t="str">
        <f t="shared" si="62"/>
        <v>technology</v>
      </c>
      <c r="R697" s="10">
        <f t="shared" si="63"/>
        <v>41913.521064814813</v>
      </c>
      <c r="S697" s="10">
        <f t="shared" si="64"/>
        <v>41943.521064814813</v>
      </c>
      <c r="T697" s="12" t="str">
        <f t="shared" si="65"/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60"/>
        <v>0</v>
      </c>
      <c r="P698">
        <f t="shared" si="61"/>
        <v>1</v>
      </c>
      <c r="Q698" t="str">
        <f t="shared" si="62"/>
        <v>technology</v>
      </c>
      <c r="R698" s="10">
        <f t="shared" si="63"/>
        <v>41815.927106481482</v>
      </c>
      <c r="S698" s="10">
        <f t="shared" si="64"/>
        <v>41845.927106481482</v>
      </c>
      <c r="T698" s="12" t="str">
        <f t="shared" si="65"/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60"/>
        <v>0.46379999999999999</v>
      </c>
      <c r="P699">
        <f t="shared" si="61"/>
        <v>20.34</v>
      </c>
      <c r="Q699" t="str">
        <f t="shared" si="62"/>
        <v>technology</v>
      </c>
      <c r="R699" s="10">
        <f t="shared" si="63"/>
        <v>42388.523020833338</v>
      </c>
      <c r="S699" s="10">
        <f t="shared" si="64"/>
        <v>42403.523020833338</v>
      </c>
      <c r="T699" s="12" t="str">
        <f t="shared" si="65"/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60"/>
        <v>0.15390000000000001</v>
      </c>
      <c r="P700">
        <f t="shared" si="61"/>
        <v>530.69000000000005</v>
      </c>
      <c r="Q700" t="str">
        <f t="shared" si="62"/>
        <v>technology</v>
      </c>
      <c r="R700" s="10">
        <f t="shared" si="63"/>
        <v>41866.931076388886</v>
      </c>
      <c r="S700" s="10">
        <f t="shared" si="64"/>
        <v>41900.083333333336</v>
      </c>
      <c r="T700" s="12" t="str">
        <f t="shared" si="65"/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60"/>
        <v>0.82420000000000004</v>
      </c>
      <c r="P701">
        <f t="shared" si="61"/>
        <v>120.39</v>
      </c>
      <c r="Q701" t="str">
        <f t="shared" si="62"/>
        <v>technology</v>
      </c>
      <c r="R701" s="10">
        <f t="shared" si="63"/>
        <v>41563.485509259262</v>
      </c>
      <c r="S701" s="10">
        <f t="shared" si="64"/>
        <v>41600.666666666664</v>
      </c>
      <c r="T701" s="12" t="str">
        <f t="shared" si="65"/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60"/>
        <v>2.69E-2</v>
      </c>
      <c r="P702">
        <f t="shared" si="61"/>
        <v>13</v>
      </c>
      <c r="Q702" t="str">
        <f t="shared" si="62"/>
        <v>technology</v>
      </c>
      <c r="R702" s="10">
        <f t="shared" si="63"/>
        <v>42715.688437500001</v>
      </c>
      <c r="S702" s="10">
        <f t="shared" si="64"/>
        <v>42745.688437500001</v>
      </c>
      <c r="T702" s="12" t="str">
        <f t="shared" si="65"/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60"/>
        <v>0.26600000000000001</v>
      </c>
      <c r="P703">
        <f t="shared" si="61"/>
        <v>291.33</v>
      </c>
      <c r="Q703" t="str">
        <f t="shared" si="62"/>
        <v>technology</v>
      </c>
      <c r="R703" s="10">
        <f t="shared" si="63"/>
        <v>41813.662962962961</v>
      </c>
      <c r="S703" s="10">
        <f t="shared" si="64"/>
        <v>41843.662962962961</v>
      </c>
      <c r="T703" s="12" t="str">
        <f t="shared" si="65"/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60"/>
        <v>0.30809999999999998</v>
      </c>
      <c r="P704">
        <f t="shared" si="61"/>
        <v>124.92</v>
      </c>
      <c r="Q704" t="str">
        <f t="shared" si="62"/>
        <v>technology</v>
      </c>
      <c r="R704" s="10">
        <f t="shared" si="63"/>
        <v>42668.726701388892</v>
      </c>
      <c r="S704" s="10">
        <f t="shared" si="64"/>
        <v>42698.768368055549</v>
      </c>
      <c r="T704" s="12" t="str">
        <f t="shared" si="65"/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60"/>
        <v>5.5800000000000002E-2</v>
      </c>
      <c r="P705">
        <f t="shared" si="61"/>
        <v>119.57</v>
      </c>
      <c r="Q705" t="str">
        <f t="shared" si="62"/>
        <v>technology</v>
      </c>
      <c r="R705" s="10">
        <f t="shared" si="63"/>
        <v>42711.950798611113</v>
      </c>
      <c r="S705" s="10">
        <f t="shared" si="64"/>
        <v>42766.98055555555</v>
      </c>
      <c r="T705" s="12" t="str">
        <f t="shared" si="65"/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60"/>
        <v>8.6999999999999994E-3</v>
      </c>
      <c r="P706">
        <f t="shared" si="61"/>
        <v>120.25</v>
      </c>
      <c r="Q706" t="str">
        <f t="shared" si="62"/>
        <v>technology</v>
      </c>
      <c r="R706" s="10">
        <f t="shared" si="63"/>
        <v>42726.192916666667</v>
      </c>
      <c r="S706" s="10">
        <f t="shared" si="64"/>
        <v>42786.192916666667</v>
      </c>
      <c r="T706" s="12" t="str">
        <f t="shared" si="65"/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66">ROUND(IMDIV(E707,D707),4)</f>
        <v>9.7999999999999997E-3</v>
      </c>
      <c r="P707">
        <f t="shared" ref="P707:P770" si="67">IF(L707&gt;0,ROUND(IMDIV(E707,L707),2),0)</f>
        <v>195.4</v>
      </c>
      <c r="Q707" t="str">
        <f t="shared" ref="Q707:Q770" si="68">LEFT(N707,FIND("/",N707)-1)</f>
        <v>technology</v>
      </c>
      <c r="R707" s="10">
        <f t="shared" ref="R707:R770" si="69">(((J707/60)/60)/24)+DATE(1970,1,1)</f>
        <v>42726.491643518515</v>
      </c>
      <c r="S707" s="10">
        <f t="shared" ref="S707:S770" si="70">(((I707/60)/60)/24)+DATE(1970,1,1)</f>
        <v>42756.491643518515</v>
      </c>
      <c r="T707" s="12" t="str">
        <f t="shared" ref="T707:T770" si="71">RIGHT(N707, LEN(N707)-FIND("/",N707))</f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66"/>
        <v>0</v>
      </c>
      <c r="P708">
        <f t="shared" si="67"/>
        <v>0</v>
      </c>
      <c r="Q708" t="str">
        <f t="shared" si="68"/>
        <v>technology</v>
      </c>
      <c r="R708" s="10">
        <f t="shared" si="69"/>
        <v>42676.995173611111</v>
      </c>
      <c r="S708" s="10">
        <f t="shared" si="70"/>
        <v>42718.777083333334</v>
      </c>
      <c r="T708" s="12" t="str">
        <f t="shared" si="71"/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66"/>
        <v>0.7893</v>
      </c>
      <c r="P709">
        <f t="shared" si="67"/>
        <v>117.7</v>
      </c>
      <c r="Q709" t="str">
        <f t="shared" si="68"/>
        <v>technology</v>
      </c>
      <c r="R709" s="10">
        <f t="shared" si="69"/>
        <v>42696.663506944446</v>
      </c>
      <c r="S709" s="10">
        <f t="shared" si="70"/>
        <v>42736.663506944446</v>
      </c>
      <c r="T709" s="12" t="str">
        <f t="shared" si="71"/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66"/>
        <v>0.22090000000000001</v>
      </c>
      <c r="P710">
        <f t="shared" si="67"/>
        <v>23.95</v>
      </c>
      <c r="Q710" t="str">
        <f t="shared" si="68"/>
        <v>technology</v>
      </c>
      <c r="R710" s="10">
        <f t="shared" si="69"/>
        <v>41835.581018518518</v>
      </c>
      <c r="S710" s="10">
        <f t="shared" si="70"/>
        <v>41895.581018518518</v>
      </c>
      <c r="T710" s="12" t="str">
        <f t="shared" si="71"/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66"/>
        <v>4.1000000000000003E-3</v>
      </c>
      <c r="P711">
        <f t="shared" si="67"/>
        <v>30.5</v>
      </c>
      <c r="Q711" t="str">
        <f t="shared" si="68"/>
        <v>technology</v>
      </c>
      <c r="R711" s="10">
        <f t="shared" si="69"/>
        <v>41948.041192129633</v>
      </c>
      <c r="S711" s="10">
        <f t="shared" si="70"/>
        <v>41978.041192129633</v>
      </c>
      <c r="T711" s="12" t="str">
        <f t="shared" si="71"/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66"/>
        <v>0</v>
      </c>
      <c r="P712">
        <f t="shared" si="67"/>
        <v>0</v>
      </c>
      <c r="Q712" t="str">
        <f t="shared" si="68"/>
        <v>technology</v>
      </c>
      <c r="R712" s="10">
        <f t="shared" si="69"/>
        <v>41837.984976851854</v>
      </c>
      <c r="S712" s="10">
        <f t="shared" si="70"/>
        <v>41871.030555555553</v>
      </c>
      <c r="T712" s="12" t="str">
        <f t="shared" si="71"/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66"/>
        <v>0.33789999999999998</v>
      </c>
      <c r="P713">
        <f t="shared" si="67"/>
        <v>99.97</v>
      </c>
      <c r="Q713" t="str">
        <f t="shared" si="68"/>
        <v>technology</v>
      </c>
      <c r="R713" s="10">
        <f t="shared" si="69"/>
        <v>42678.459120370375</v>
      </c>
      <c r="S713" s="10">
        <f t="shared" si="70"/>
        <v>42718.500787037032</v>
      </c>
      <c r="T713" s="12" t="str">
        <f t="shared" si="71"/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66"/>
        <v>2.2000000000000001E-3</v>
      </c>
      <c r="P714">
        <f t="shared" si="67"/>
        <v>26.25</v>
      </c>
      <c r="Q714" t="str">
        <f t="shared" si="68"/>
        <v>technology</v>
      </c>
      <c r="R714" s="10">
        <f t="shared" si="69"/>
        <v>42384.680925925932</v>
      </c>
      <c r="S714" s="10">
        <f t="shared" si="70"/>
        <v>42414.680925925932</v>
      </c>
      <c r="T714" s="12" t="str">
        <f t="shared" si="71"/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66"/>
        <v>8.0000000000000002E-3</v>
      </c>
      <c r="P715">
        <f t="shared" si="67"/>
        <v>199</v>
      </c>
      <c r="Q715" t="str">
        <f t="shared" si="68"/>
        <v>technology</v>
      </c>
      <c r="R715" s="10">
        <f t="shared" si="69"/>
        <v>42496.529305555552</v>
      </c>
      <c r="S715" s="10">
        <f t="shared" si="70"/>
        <v>42526.529305555552</v>
      </c>
      <c r="T715" s="12" t="str">
        <f t="shared" si="71"/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66"/>
        <v>0.14990000000000001</v>
      </c>
      <c r="P716">
        <f t="shared" si="67"/>
        <v>80.319999999999993</v>
      </c>
      <c r="Q716" t="str">
        <f t="shared" si="68"/>
        <v>technology</v>
      </c>
      <c r="R716" s="10">
        <f t="shared" si="69"/>
        <v>42734.787986111114</v>
      </c>
      <c r="S716" s="10">
        <f t="shared" si="70"/>
        <v>42794.787986111114</v>
      </c>
      <c r="T716" s="12" t="str">
        <f t="shared" si="71"/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66"/>
        <v>5.0500000000000003E-2</v>
      </c>
      <c r="P717">
        <f t="shared" si="67"/>
        <v>115.75</v>
      </c>
      <c r="Q717" t="str">
        <f t="shared" si="68"/>
        <v>technology</v>
      </c>
      <c r="R717" s="10">
        <f t="shared" si="69"/>
        <v>42273.090740740736</v>
      </c>
      <c r="S717" s="10">
        <f t="shared" si="70"/>
        <v>42313.132407407407</v>
      </c>
      <c r="T717" s="12" t="str">
        <f t="shared" si="71"/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66"/>
        <v>0.1021</v>
      </c>
      <c r="P718">
        <f t="shared" si="67"/>
        <v>44.69</v>
      </c>
      <c r="Q718" t="str">
        <f t="shared" si="68"/>
        <v>technology</v>
      </c>
      <c r="R718" s="10">
        <f t="shared" si="69"/>
        <v>41940.658645833333</v>
      </c>
      <c r="S718" s="10">
        <f t="shared" si="70"/>
        <v>41974</v>
      </c>
      <c r="T718" s="12" t="str">
        <f t="shared" si="71"/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66"/>
        <v>3.0999999999999999E-3</v>
      </c>
      <c r="P719">
        <f t="shared" si="67"/>
        <v>76.25</v>
      </c>
      <c r="Q719" t="str">
        <f t="shared" si="68"/>
        <v>technology</v>
      </c>
      <c r="R719" s="10">
        <f t="shared" si="69"/>
        <v>41857.854189814818</v>
      </c>
      <c r="S719" s="10">
        <f t="shared" si="70"/>
        <v>41887.854189814818</v>
      </c>
      <c r="T719" s="12" t="str">
        <f t="shared" si="71"/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66"/>
        <v>7.4999999999999997E-3</v>
      </c>
      <c r="P720">
        <f t="shared" si="67"/>
        <v>22.5</v>
      </c>
      <c r="Q720" t="str">
        <f t="shared" si="68"/>
        <v>technology</v>
      </c>
      <c r="R720" s="10">
        <f t="shared" si="69"/>
        <v>42752.845451388886</v>
      </c>
      <c r="S720" s="10">
        <f t="shared" si="70"/>
        <v>42784.249305555553</v>
      </c>
      <c r="T720" s="12" t="str">
        <f t="shared" si="71"/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66"/>
        <v>1.29E-2</v>
      </c>
      <c r="P721">
        <f t="shared" si="67"/>
        <v>19.399999999999999</v>
      </c>
      <c r="Q721" t="str">
        <f t="shared" si="68"/>
        <v>technology</v>
      </c>
      <c r="R721" s="10">
        <f t="shared" si="69"/>
        <v>42409.040231481486</v>
      </c>
      <c r="S721" s="10">
        <f t="shared" si="70"/>
        <v>42423.040231481486</v>
      </c>
      <c r="T721" s="12" t="str">
        <f t="shared" si="71"/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66"/>
        <v>1.4395</v>
      </c>
      <c r="P722">
        <f t="shared" si="67"/>
        <v>66.709999999999994</v>
      </c>
      <c r="Q722" t="str">
        <f t="shared" si="68"/>
        <v>publishing</v>
      </c>
      <c r="R722" s="10">
        <f t="shared" si="69"/>
        <v>40909.649201388893</v>
      </c>
      <c r="S722" s="10">
        <f t="shared" si="70"/>
        <v>40937.649201388893</v>
      </c>
      <c r="T722" s="12" t="str">
        <f t="shared" si="71"/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66"/>
        <v>1.2211000000000001</v>
      </c>
      <c r="P723">
        <f t="shared" si="67"/>
        <v>84.14</v>
      </c>
      <c r="Q723" t="str">
        <f t="shared" si="68"/>
        <v>publishing</v>
      </c>
      <c r="R723" s="10">
        <f t="shared" si="69"/>
        <v>41807.571840277778</v>
      </c>
      <c r="S723" s="10">
        <f t="shared" si="70"/>
        <v>41852.571840277778</v>
      </c>
      <c r="T723" s="12" t="str">
        <f t="shared" si="71"/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66"/>
        <v>1.3202</v>
      </c>
      <c r="P724">
        <f t="shared" si="67"/>
        <v>215.73</v>
      </c>
      <c r="Q724" t="str">
        <f t="shared" si="68"/>
        <v>publishing</v>
      </c>
      <c r="R724" s="10">
        <f t="shared" si="69"/>
        <v>40977.805300925924</v>
      </c>
      <c r="S724" s="10">
        <f t="shared" si="70"/>
        <v>41007.76363425926</v>
      </c>
      <c r="T724" s="12" t="str">
        <f t="shared" si="71"/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66"/>
        <v>1.0938000000000001</v>
      </c>
      <c r="P725">
        <f t="shared" si="67"/>
        <v>54.69</v>
      </c>
      <c r="Q725" t="str">
        <f t="shared" si="68"/>
        <v>publishing</v>
      </c>
      <c r="R725" s="10">
        <f t="shared" si="69"/>
        <v>42184.816539351858</v>
      </c>
      <c r="S725" s="10">
        <f t="shared" si="70"/>
        <v>42215.165972222225</v>
      </c>
      <c r="T725" s="12" t="str">
        <f t="shared" si="71"/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66"/>
        <v>1.0547</v>
      </c>
      <c r="P726">
        <f t="shared" si="67"/>
        <v>51.63</v>
      </c>
      <c r="Q726" t="str">
        <f t="shared" si="68"/>
        <v>publishing</v>
      </c>
      <c r="R726" s="10">
        <f t="shared" si="69"/>
        <v>40694.638460648144</v>
      </c>
      <c r="S726" s="10">
        <f t="shared" si="70"/>
        <v>40724.638460648144</v>
      </c>
      <c r="T726" s="12" t="str">
        <f t="shared" si="71"/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66"/>
        <v>1.0035000000000001</v>
      </c>
      <c r="P727">
        <f t="shared" si="67"/>
        <v>143.36000000000001</v>
      </c>
      <c r="Q727" t="str">
        <f t="shared" si="68"/>
        <v>publishing</v>
      </c>
      <c r="R727" s="10">
        <f t="shared" si="69"/>
        <v>42321.626296296294</v>
      </c>
      <c r="S727" s="10">
        <f t="shared" si="70"/>
        <v>42351.626296296294</v>
      </c>
      <c r="T727" s="12" t="str">
        <f t="shared" si="71"/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66"/>
        <v>1.014</v>
      </c>
      <c r="P728">
        <f t="shared" si="67"/>
        <v>72.430000000000007</v>
      </c>
      <c r="Q728" t="str">
        <f t="shared" si="68"/>
        <v>publishing</v>
      </c>
      <c r="R728" s="10">
        <f t="shared" si="69"/>
        <v>41346.042673611111</v>
      </c>
      <c r="S728" s="10">
        <f t="shared" si="70"/>
        <v>41376.042673611111</v>
      </c>
      <c r="T728" s="12" t="str">
        <f t="shared" si="71"/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66"/>
        <v>1.5550999999999999</v>
      </c>
      <c r="P729">
        <f t="shared" si="67"/>
        <v>36.53</v>
      </c>
      <c r="Q729" t="str">
        <f t="shared" si="68"/>
        <v>publishing</v>
      </c>
      <c r="R729" s="10">
        <f t="shared" si="69"/>
        <v>41247.020243055551</v>
      </c>
      <c r="S729" s="10">
        <f t="shared" si="70"/>
        <v>41288.888888888891</v>
      </c>
      <c r="T729" s="12" t="str">
        <f t="shared" si="71"/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66"/>
        <v>1.0557000000000001</v>
      </c>
      <c r="P730">
        <f t="shared" si="67"/>
        <v>60.9</v>
      </c>
      <c r="Q730" t="str">
        <f t="shared" si="68"/>
        <v>publishing</v>
      </c>
      <c r="R730" s="10">
        <f t="shared" si="69"/>
        <v>40731.837465277778</v>
      </c>
      <c r="S730" s="10">
        <f t="shared" si="70"/>
        <v>40776.837465277778</v>
      </c>
      <c r="T730" s="12" t="str">
        <f t="shared" si="71"/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66"/>
        <v>1.3065</v>
      </c>
      <c r="P731">
        <f t="shared" si="67"/>
        <v>43.55</v>
      </c>
      <c r="Q731" t="str">
        <f t="shared" si="68"/>
        <v>publishing</v>
      </c>
      <c r="R731" s="10">
        <f t="shared" si="69"/>
        <v>41111.185891203706</v>
      </c>
      <c r="S731" s="10">
        <f t="shared" si="70"/>
        <v>41171.185891203706</v>
      </c>
      <c r="T731" s="12" t="str">
        <f t="shared" si="71"/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66"/>
        <v>1.3219000000000001</v>
      </c>
      <c r="P732">
        <f t="shared" si="67"/>
        <v>99.77</v>
      </c>
      <c r="Q732" t="str">
        <f t="shared" si="68"/>
        <v>publishing</v>
      </c>
      <c r="R732" s="10">
        <f t="shared" si="69"/>
        <v>40854.745266203703</v>
      </c>
      <c r="S732" s="10">
        <f t="shared" si="70"/>
        <v>40884.745266203703</v>
      </c>
      <c r="T732" s="12" t="str">
        <f t="shared" si="71"/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66"/>
        <v>1.26</v>
      </c>
      <c r="P733">
        <f t="shared" si="67"/>
        <v>88.73</v>
      </c>
      <c r="Q733" t="str">
        <f t="shared" si="68"/>
        <v>publishing</v>
      </c>
      <c r="R733" s="10">
        <f t="shared" si="69"/>
        <v>40879.795682870368</v>
      </c>
      <c r="S733" s="10">
        <f t="shared" si="70"/>
        <v>40930.25</v>
      </c>
      <c r="T733" s="12" t="str">
        <f t="shared" si="71"/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66"/>
        <v>1.6</v>
      </c>
      <c r="P734">
        <f t="shared" si="67"/>
        <v>4.92</v>
      </c>
      <c r="Q734" t="str">
        <f t="shared" si="68"/>
        <v>publishing</v>
      </c>
      <c r="R734" s="10">
        <f t="shared" si="69"/>
        <v>41486.424317129626</v>
      </c>
      <c r="S734" s="10">
        <f t="shared" si="70"/>
        <v>41546.424317129626</v>
      </c>
      <c r="T734" s="12" t="str">
        <f t="shared" si="71"/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66"/>
        <v>1.2048000000000001</v>
      </c>
      <c r="P735">
        <f t="shared" si="67"/>
        <v>17.82</v>
      </c>
      <c r="Q735" t="str">
        <f t="shared" si="68"/>
        <v>publishing</v>
      </c>
      <c r="R735" s="10">
        <f t="shared" si="69"/>
        <v>41598.420046296298</v>
      </c>
      <c r="S735" s="10">
        <f t="shared" si="70"/>
        <v>41628.420046296298</v>
      </c>
      <c r="T735" s="12" t="str">
        <f t="shared" si="71"/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66"/>
        <v>1.2553000000000001</v>
      </c>
      <c r="P736">
        <f t="shared" si="67"/>
        <v>187.19</v>
      </c>
      <c r="Q736" t="str">
        <f t="shared" si="68"/>
        <v>publishing</v>
      </c>
      <c r="R736" s="10">
        <f t="shared" si="69"/>
        <v>42102.164583333331</v>
      </c>
      <c r="S736" s="10">
        <f t="shared" si="70"/>
        <v>42133.208333333328</v>
      </c>
      <c r="T736" s="12" t="str">
        <f t="shared" si="71"/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66"/>
        <v>1.1440999999999999</v>
      </c>
      <c r="P737">
        <f t="shared" si="67"/>
        <v>234.81</v>
      </c>
      <c r="Q737" t="str">
        <f t="shared" si="68"/>
        <v>publishing</v>
      </c>
      <c r="R737" s="10">
        <f t="shared" si="69"/>
        <v>41946.029467592591</v>
      </c>
      <c r="S737" s="10">
        <f t="shared" si="70"/>
        <v>41977.027083333334</v>
      </c>
      <c r="T737" s="12" t="str">
        <f t="shared" si="71"/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66"/>
        <v>3.1514000000000002</v>
      </c>
      <c r="P738">
        <f t="shared" si="67"/>
        <v>105.05</v>
      </c>
      <c r="Q738" t="str">
        <f t="shared" si="68"/>
        <v>publishing</v>
      </c>
      <c r="R738" s="10">
        <f t="shared" si="69"/>
        <v>41579.734259259261</v>
      </c>
      <c r="S738" s="10">
        <f t="shared" si="70"/>
        <v>41599.207638888889</v>
      </c>
      <c r="T738" s="12" t="str">
        <f t="shared" si="71"/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66"/>
        <v>1.224</v>
      </c>
      <c r="P739">
        <f t="shared" si="67"/>
        <v>56.67</v>
      </c>
      <c r="Q739" t="str">
        <f t="shared" si="68"/>
        <v>publishing</v>
      </c>
      <c r="R739" s="10">
        <f t="shared" si="69"/>
        <v>41667.275312500002</v>
      </c>
      <c r="S739" s="10">
        <f t="shared" si="70"/>
        <v>41684.833333333336</v>
      </c>
      <c r="T739" s="12" t="str">
        <f t="shared" si="71"/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66"/>
        <v>1.0672999999999999</v>
      </c>
      <c r="P740">
        <f t="shared" si="67"/>
        <v>39.049999999999997</v>
      </c>
      <c r="Q740" t="str">
        <f t="shared" si="68"/>
        <v>publishing</v>
      </c>
      <c r="R740" s="10">
        <f t="shared" si="69"/>
        <v>41943.604097222218</v>
      </c>
      <c r="S740" s="10">
        <f t="shared" si="70"/>
        <v>41974.207638888889</v>
      </c>
      <c r="T740" s="12" t="str">
        <f t="shared" si="71"/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66"/>
        <v>1.5832999999999999</v>
      </c>
      <c r="P741">
        <f t="shared" si="67"/>
        <v>68.349999999999994</v>
      </c>
      <c r="Q741" t="str">
        <f t="shared" si="68"/>
        <v>publishing</v>
      </c>
      <c r="R741" s="10">
        <f t="shared" si="69"/>
        <v>41829.502650462964</v>
      </c>
      <c r="S741" s="10">
        <f t="shared" si="70"/>
        <v>41862.502650462964</v>
      </c>
      <c r="T741" s="12" t="str">
        <f t="shared" si="71"/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66"/>
        <v>1.0740000000000001</v>
      </c>
      <c r="P742">
        <f t="shared" si="67"/>
        <v>169.58</v>
      </c>
      <c r="Q742" t="str">
        <f t="shared" si="68"/>
        <v>publishing</v>
      </c>
      <c r="R742" s="10">
        <f t="shared" si="69"/>
        <v>42162.146782407406</v>
      </c>
      <c r="S742" s="10">
        <f t="shared" si="70"/>
        <v>42176.146782407406</v>
      </c>
      <c r="T742" s="12" t="str">
        <f t="shared" si="71"/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66"/>
        <v>1.0226</v>
      </c>
      <c r="P743">
        <f t="shared" si="67"/>
        <v>141.41999999999999</v>
      </c>
      <c r="Q743" t="str">
        <f t="shared" si="68"/>
        <v>publishing</v>
      </c>
      <c r="R743" s="10">
        <f t="shared" si="69"/>
        <v>41401.648217592592</v>
      </c>
      <c r="S743" s="10">
        <f t="shared" si="70"/>
        <v>41436.648217592592</v>
      </c>
      <c r="T743" s="12" t="str">
        <f t="shared" si="71"/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66"/>
        <v>1.1071</v>
      </c>
      <c r="P744">
        <f t="shared" si="67"/>
        <v>67.39</v>
      </c>
      <c r="Q744" t="str">
        <f t="shared" si="68"/>
        <v>publishing</v>
      </c>
      <c r="R744" s="10">
        <f t="shared" si="69"/>
        <v>41689.917962962965</v>
      </c>
      <c r="S744" s="10">
        <f t="shared" si="70"/>
        <v>41719.876296296294</v>
      </c>
      <c r="T744" s="12" t="str">
        <f t="shared" si="71"/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66"/>
        <v>1.48</v>
      </c>
      <c r="P745">
        <f t="shared" si="67"/>
        <v>54.27</v>
      </c>
      <c r="Q745" t="str">
        <f t="shared" si="68"/>
        <v>publishing</v>
      </c>
      <c r="R745" s="10">
        <f t="shared" si="69"/>
        <v>40990.709317129629</v>
      </c>
      <c r="S745" s="10">
        <f t="shared" si="70"/>
        <v>41015.875</v>
      </c>
      <c r="T745" s="12" t="str">
        <f t="shared" si="71"/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66"/>
        <v>1.0232000000000001</v>
      </c>
      <c r="P746">
        <f t="shared" si="67"/>
        <v>82.52</v>
      </c>
      <c r="Q746" t="str">
        <f t="shared" si="68"/>
        <v>publishing</v>
      </c>
      <c r="R746" s="10">
        <f t="shared" si="69"/>
        <v>41226.95721064815</v>
      </c>
      <c r="S746" s="10">
        <f t="shared" si="70"/>
        <v>41256.95721064815</v>
      </c>
      <c r="T746" s="12" t="str">
        <f t="shared" si="71"/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66"/>
        <v>1.7909999999999999</v>
      </c>
      <c r="P747">
        <f t="shared" si="67"/>
        <v>53.73</v>
      </c>
      <c r="Q747" t="str">
        <f t="shared" si="68"/>
        <v>publishing</v>
      </c>
      <c r="R747" s="10">
        <f t="shared" si="69"/>
        <v>41367.572280092594</v>
      </c>
      <c r="S747" s="10">
        <f t="shared" si="70"/>
        <v>41397.572280092594</v>
      </c>
      <c r="T747" s="12" t="str">
        <f t="shared" si="71"/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66"/>
        <v>1.1108</v>
      </c>
      <c r="P748">
        <f t="shared" si="67"/>
        <v>34.21</v>
      </c>
      <c r="Q748" t="str">
        <f t="shared" si="68"/>
        <v>publishing</v>
      </c>
      <c r="R748" s="10">
        <f t="shared" si="69"/>
        <v>41157.042928240742</v>
      </c>
      <c r="S748" s="10">
        <f t="shared" si="70"/>
        <v>41175.165972222225</v>
      </c>
      <c r="T748" s="12" t="str">
        <f t="shared" si="71"/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66"/>
        <v>1.0004</v>
      </c>
      <c r="P749">
        <f t="shared" si="67"/>
        <v>127.33</v>
      </c>
      <c r="Q749" t="str">
        <f t="shared" si="68"/>
        <v>publishing</v>
      </c>
      <c r="R749" s="10">
        <f t="shared" si="69"/>
        <v>41988.548831018517</v>
      </c>
      <c r="S749" s="10">
        <f t="shared" si="70"/>
        <v>42019.454166666663</v>
      </c>
      <c r="T749" s="12" t="str">
        <f t="shared" si="71"/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66"/>
        <v>1.0024999999999999</v>
      </c>
      <c r="P750">
        <f t="shared" si="67"/>
        <v>45.57</v>
      </c>
      <c r="Q750" t="str">
        <f t="shared" si="68"/>
        <v>publishing</v>
      </c>
      <c r="R750" s="10">
        <f t="shared" si="69"/>
        <v>41831.846828703703</v>
      </c>
      <c r="S750" s="10">
        <f t="shared" si="70"/>
        <v>41861.846828703703</v>
      </c>
      <c r="T750" s="12" t="str">
        <f t="shared" si="71"/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66"/>
        <v>1.0556000000000001</v>
      </c>
      <c r="P751">
        <f t="shared" si="67"/>
        <v>95.96</v>
      </c>
      <c r="Q751" t="str">
        <f t="shared" si="68"/>
        <v>publishing</v>
      </c>
      <c r="R751" s="10">
        <f t="shared" si="69"/>
        <v>42733.94131944445</v>
      </c>
      <c r="S751" s="10">
        <f t="shared" si="70"/>
        <v>42763.94131944445</v>
      </c>
      <c r="T751" s="12" t="str">
        <f t="shared" si="71"/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66"/>
        <v>1.0259</v>
      </c>
      <c r="P752">
        <f t="shared" si="67"/>
        <v>77.27</v>
      </c>
      <c r="Q752" t="str">
        <f t="shared" si="68"/>
        <v>publishing</v>
      </c>
      <c r="R752" s="10">
        <f t="shared" si="69"/>
        <v>41299.878148148149</v>
      </c>
      <c r="S752" s="10">
        <f t="shared" si="70"/>
        <v>41329.878148148149</v>
      </c>
      <c r="T752" s="12" t="str">
        <f t="shared" si="71"/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66"/>
        <v>1.1850000000000001</v>
      </c>
      <c r="P753">
        <f t="shared" si="67"/>
        <v>57.34</v>
      </c>
      <c r="Q753" t="str">
        <f t="shared" si="68"/>
        <v>publishing</v>
      </c>
      <c r="R753" s="10">
        <f t="shared" si="69"/>
        <v>40713.630497685182</v>
      </c>
      <c r="S753" s="10">
        <f t="shared" si="70"/>
        <v>40759.630497685182</v>
      </c>
      <c r="T753" s="12" t="str">
        <f t="shared" si="71"/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66"/>
        <v>1.117</v>
      </c>
      <c r="P754">
        <f t="shared" si="67"/>
        <v>53.19</v>
      </c>
      <c r="Q754" t="str">
        <f t="shared" si="68"/>
        <v>publishing</v>
      </c>
      <c r="R754" s="10">
        <f t="shared" si="69"/>
        <v>42639.421493055561</v>
      </c>
      <c r="S754" s="10">
        <f t="shared" si="70"/>
        <v>42659.458333333328</v>
      </c>
      <c r="T754" s="12" t="str">
        <f t="shared" si="71"/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66"/>
        <v>1.28</v>
      </c>
      <c r="P755">
        <f t="shared" si="67"/>
        <v>492.31</v>
      </c>
      <c r="Q755" t="str">
        <f t="shared" si="68"/>
        <v>publishing</v>
      </c>
      <c r="R755" s="10">
        <f t="shared" si="69"/>
        <v>42019.590173611112</v>
      </c>
      <c r="S755" s="10">
        <f t="shared" si="70"/>
        <v>42049.590173611112</v>
      </c>
      <c r="T755" s="12" t="str">
        <f t="shared" si="71"/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66"/>
        <v>1.0375000000000001</v>
      </c>
      <c r="P756">
        <f t="shared" si="67"/>
        <v>42.35</v>
      </c>
      <c r="Q756" t="str">
        <f t="shared" si="68"/>
        <v>publishing</v>
      </c>
      <c r="R756" s="10">
        <f t="shared" si="69"/>
        <v>41249.749085648145</v>
      </c>
      <c r="S756" s="10">
        <f t="shared" si="70"/>
        <v>41279.749085648145</v>
      </c>
      <c r="T756" s="12" t="str">
        <f t="shared" si="71"/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66"/>
        <v>1.0190999999999999</v>
      </c>
      <c r="P757">
        <f t="shared" si="67"/>
        <v>37.47</v>
      </c>
      <c r="Q757" t="str">
        <f t="shared" si="68"/>
        <v>publishing</v>
      </c>
      <c r="R757" s="10">
        <f t="shared" si="69"/>
        <v>41383.605057870373</v>
      </c>
      <c r="S757" s="10">
        <f t="shared" si="70"/>
        <v>41414.02847222222</v>
      </c>
      <c r="T757" s="12" t="str">
        <f t="shared" si="71"/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66"/>
        <v>1.1771</v>
      </c>
      <c r="P758">
        <f t="shared" si="67"/>
        <v>37.450000000000003</v>
      </c>
      <c r="Q758" t="str">
        <f t="shared" si="68"/>
        <v>publishing</v>
      </c>
      <c r="R758" s="10">
        <f t="shared" si="69"/>
        <v>40590.766886574071</v>
      </c>
      <c r="S758" s="10">
        <f t="shared" si="70"/>
        <v>40651.725219907406</v>
      </c>
      <c r="T758" s="12" t="str">
        <f t="shared" si="71"/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66"/>
        <v>2.38</v>
      </c>
      <c r="P759">
        <f t="shared" si="67"/>
        <v>33.06</v>
      </c>
      <c r="Q759" t="str">
        <f t="shared" si="68"/>
        <v>publishing</v>
      </c>
      <c r="R759" s="10">
        <f t="shared" si="69"/>
        <v>41235.054560185185</v>
      </c>
      <c r="S759" s="10">
        <f t="shared" si="70"/>
        <v>41249.054560185185</v>
      </c>
      <c r="T759" s="12" t="str">
        <f t="shared" si="71"/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66"/>
        <v>1.02</v>
      </c>
      <c r="P760">
        <f t="shared" si="67"/>
        <v>134.21</v>
      </c>
      <c r="Q760" t="str">
        <f t="shared" si="68"/>
        <v>publishing</v>
      </c>
      <c r="R760" s="10">
        <f t="shared" si="69"/>
        <v>40429.836435185185</v>
      </c>
      <c r="S760" s="10">
        <f t="shared" si="70"/>
        <v>40459.836435185185</v>
      </c>
      <c r="T760" s="12" t="str">
        <f t="shared" si="71"/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66"/>
        <v>1.0192000000000001</v>
      </c>
      <c r="P761">
        <f t="shared" si="67"/>
        <v>51.47</v>
      </c>
      <c r="Q761" t="str">
        <f t="shared" si="68"/>
        <v>publishing</v>
      </c>
      <c r="R761" s="10">
        <f t="shared" si="69"/>
        <v>41789.330312500002</v>
      </c>
      <c r="S761" s="10">
        <f t="shared" si="70"/>
        <v>41829.330312500002</v>
      </c>
      <c r="T761" s="12" t="str">
        <f t="shared" si="71"/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66"/>
        <v>0</v>
      </c>
      <c r="P762">
        <f t="shared" si="67"/>
        <v>0</v>
      </c>
      <c r="Q762" t="str">
        <f t="shared" si="68"/>
        <v>publishing</v>
      </c>
      <c r="R762" s="10">
        <f t="shared" si="69"/>
        <v>42670.764039351852</v>
      </c>
      <c r="S762" s="10">
        <f t="shared" si="70"/>
        <v>42700.805706018517</v>
      </c>
      <c r="T762" s="12" t="str">
        <f t="shared" si="71"/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66"/>
        <v>4.7E-2</v>
      </c>
      <c r="P763">
        <f t="shared" si="67"/>
        <v>39.17</v>
      </c>
      <c r="Q763" t="str">
        <f t="shared" si="68"/>
        <v>publishing</v>
      </c>
      <c r="R763" s="10">
        <f t="shared" si="69"/>
        <v>41642.751458333332</v>
      </c>
      <c r="S763" s="10">
        <f t="shared" si="70"/>
        <v>41672.751458333332</v>
      </c>
      <c r="T763" s="12" t="str">
        <f t="shared" si="71"/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66"/>
        <v>0</v>
      </c>
      <c r="P764">
        <f t="shared" si="67"/>
        <v>0</v>
      </c>
      <c r="Q764" t="str">
        <f t="shared" si="68"/>
        <v>publishing</v>
      </c>
      <c r="R764" s="10">
        <f t="shared" si="69"/>
        <v>42690.858449074076</v>
      </c>
      <c r="S764" s="10">
        <f t="shared" si="70"/>
        <v>42708.25</v>
      </c>
      <c r="T764" s="12" t="str">
        <f t="shared" si="71"/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66"/>
        <v>1.1999999999999999E-3</v>
      </c>
      <c r="P765">
        <f t="shared" si="67"/>
        <v>5</v>
      </c>
      <c r="Q765" t="str">
        <f t="shared" si="68"/>
        <v>publishing</v>
      </c>
      <c r="R765" s="10">
        <f t="shared" si="69"/>
        <v>41471.446851851848</v>
      </c>
      <c r="S765" s="10">
        <f t="shared" si="70"/>
        <v>41501.446851851848</v>
      </c>
      <c r="T765" s="12" t="str">
        <f t="shared" si="71"/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66"/>
        <v>0</v>
      </c>
      <c r="P766">
        <f t="shared" si="67"/>
        <v>0</v>
      </c>
      <c r="Q766" t="str">
        <f t="shared" si="68"/>
        <v>publishing</v>
      </c>
      <c r="R766" s="10">
        <f t="shared" si="69"/>
        <v>42227.173159722224</v>
      </c>
      <c r="S766" s="10">
        <f t="shared" si="70"/>
        <v>42257.173159722224</v>
      </c>
      <c r="T766" s="12" t="str">
        <f t="shared" si="71"/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66"/>
        <v>0.36009999999999998</v>
      </c>
      <c r="P767">
        <f t="shared" si="67"/>
        <v>57.3</v>
      </c>
      <c r="Q767" t="str">
        <f t="shared" si="68"/>
        <v>publishing</v>
      </c>
      <c r="R767" s="10">
        <f t="shared" si="69"/>
        <v>41901.542638888888</v>
      </c>
      <c r="S767" s="10">
        <f t="shared" si="70"/>
        <v>41931.542638888888</v>
      </c>
      <c r="T767" s="12" t="str">
        <f t="shared" si="71"/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66"/>
        <v>0</v>
      </c>
      <c r="P768">
        <f t="shared" si="67"/>
        <v>0</v>
      </c>
      <c r="Q768" t="str">
        <f t="shared" si="68"/>
        <v>publishing</v>
      </c>
      <c r="R768" s="10">
        <f t="shared" si="69"/>
        <v>42021.783368055556</v>
      </c>
      <c r="S768" s="10">
        <f t="shared" si="70"/>
        <v>42051.783368055556</v>
      </c>
      <c r="T768" s="12" t="str">
        <f t="shared" si="71"/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66"/>
        <v>3.5400000000000001E-2</v>
      </c>
      <c r="P769">
        <f t="shared" si="67"/>
        <v>59</v>
      </c>
      <c r="Q769" t="str">
        <f t="shared" si="68"/>
        <v>publishing</v>
      </c>
      <c r="R769" s="10">
        <f t="shared" si="69"/>
        <v>42115.143634259264</v>
      </c>
      <c r="S769" s="10">
        <f t="shared" si="70"/>
        <v>42145.143634259264</v>
      </c>
      <c r="T769" s="12" t="str">
        <f t="shared" si="71"/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66"/>
        <v>0</v>
      </c>
      <c r="P770">
        <f t="shared" si="67"/>
        <v>0</v>
      </c>
      <c r="Q770" t="str">
        <f t="shared" si="68"/>
        <v>publishing</v>
      </c>
      <c r="R770" s="10">
        <f t="shared" si="69"/>
        <v>41594.207060185188</v>
      </c>
      <c r="S770" s="10">
        <f t="shared" si="70"/>
        <v>41624.207060185188</v>
      </c>
      <c r="T770" s="12" t="str">
        <f t="shared" si="71"/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72">ROUND(IMDIV(E771,D771),4)</f>
        <v>0.41399999999999998</v>
      </c>
      <c r="P771">
        <f t="shared" ref="P771:P834" si="73">IF(L771&gt;0,ROUND(IMDIV(E771,L771),2),0)</f>
        <v>31.85</v>
      </c>
      <c r="Q771" t="str">
        <f t="shared" ref="Q771:Q834" si="74">LEFT(N771,FIND("/",N771)-1)</f>
        <v>publishing</v>
      </c>
      <c r="R771" s="10">
        <f t="shared" ref="R771:R834" si="75">(((J771/60)/60)/24)+DATE(1970,1,1)</f>
        <v>41604.996458333335</v>
      </c>
      <c r="S771" s="10">
        <f t="shared" ref="S771:S834" si="76">(((I771/60)/60)/24)+DATE(1970,1,1)</f>
        <v>41634.996458333335</v>
      </c>
      <c r="T771" s="12" t="str">
        <f t="shared" ref="T771:T834" si="77">RIGHT(N771, LEN(N771)-FIND("/",N771))</f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72"/>
        <v>0</v>
      </c>
      <c r="P772">
        <f t="shared" si="73"/>
        <v>0</v>
      </c>
      <c r="Q772" t="str">
        <f t="shared" si="74"/>
        <v>publishing</v>
      </c>
      <c r="R772" s="10">
        <f t="shared" si="75"/>
        <v>41289.999641203707</v>
      </c>
      <c r="S772" s="10">
        <f t="shared" si="76"/>
        <v>41329.999641203707</v>
      </c>
      <c r="T772" s="12" t="str">
        <f t="shared" si="77"/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72"/>
        <v>2.9999999999999997E-4</v>
      </c>
      <c r="P773">
        <f t="shared" si="73"/>
        <v>10</v>
      </c>
      <c r="Q773" t="str">
        <f t="shared" si="74"/>
        <v>publishing</v>
      </c>
      <c r="R773" s="10">
        <f t="shared" si="75"/>
        <v>42349.824097222227</v>
      </c>
      <c r="S773" s="10">
        <f t="shared" si="76"/>
        <v>42399.824097222227</v>
      </c>
      <c r="T773" s="12" t="str">
        <f t="shared" si="77"/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72"/>
        <v>3.3300000000000003E-2</v>
      </c>
      <c r="P774">
        <f t="shared" si="73"/>
        <v>50</v>
      </c>
      <c r="Q774" t="str">
        <f t="shared" si="74"/>
        <v>publishing</v>
      </c>
      <c r="R774" s="10">
        <f t="shared" si="75"/>
        <v>40068.056932870371</v>
      </c>
      <c r="S774" s="10">
        <f t="shared" si="76"/>
        <v>40118.165972222225</v>
      </c>
      <c r="T774" s="12" t="str">
        <f t="shared" si="77"/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72"/>
        <v>8.5000000000000006E-3</v>
      </c>
      <c r="P775">
        <f t="shared" si="73"/>
        <v>16</v>
      </c>
      <c r="Q775" t="str">
        <f t="shared" si="74"/>
        <v>publishing</v>
      </c>
      <c r="R775" s="10">
        <f t="shared" si="75"/>
        <v>42100.735937499994</v>
      </c>
      <c r="S775" s="10">
        <f t="shared" si="76"/>
        <v>42134.959027777775</v>
      </c>
      <c r="T775" s="12" t="str">
        <f t="shared" si="77"/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72"/>
        <v>0.70199999999999996</v>
      </c>
      <c r="P776">
        <f t="shared" si="73"/>
        <v>39</v>
      </c>
      <c r="Q776" t="str">
        <f t="shared" si="74"/>
        <v>publishing</v>
      </c>
      <c r="R776" s="10">
        <f t="shared" si="75"/>
        <v>41663.780300925922</v>
      </c>
      <c r="S776" s="10">
        <f t="shared" si="76"/>
        <v>41693.780300925922</v>
      </c>
      <c r="T776" s="12" t="str">
        <f t="shared" si="77"/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72"/>
        <v>1.7000000000000001E-2</v>
      </c>
      <c r="P777">
        <f t="shared" si="73"/>
        <v>34</v>
      </c>
      <c r="Q777" t="str">
        <f t="shared" si="74"/>
        <v>publishing</v>
      </c>
      <c r="R777" s="10">
        <f t="shared" si="75"/>
        <v>40863.060127314813</v>
      </c>
      <c r="S777" s="10">
        <f t="shared" si="76"/>
        <v>40893.060127314813</v>
      </c>
      <c r="T777" s="12" t="str">
        <f t="shared" si="77"/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72"/>
        <v>0.51400000000000001</v>
      </c>
      <c r="P778">
        <f t="shared" si="73"/>
        <v>63.12</v>
      </c>
      <c r="Q778" t="str">
        <f t="shared" si="74"/>
        <v>publishing</v>
      </c>
      <c r="R778" s="10">
        <f t="shared" si="75"/>
        <v>42250.685706018514</v>
      </c>
      <c r="S778" s="10">
        <f t="shared" si="76"/>
        <v>42288.208333333328</v>
      </c>
      <c r="T778" s="12" t="str">
        <f t="shared" si="77"/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72"/>
        <v>7.0000000000000001E-3</v>
      </c>
      <c r="P779">
        <f t="shared" si="73"/>
        <v>7</v>
      </c>
      <c r="Q779" t="str">
        <f t="shared" si="74"/>
        <v>publishing</v>
      </c>
      <c r="R779" s="10">
        <f t="shared" si="75"/>
        <v>41456.981215277774</v>
      </c>
      <c r="S779" s="10">
        <f t="shared" si="76"/>
        <v>41486.981215277774</v>
      </c>
      <c r="T779" s="12" t="str">
        <f t="shared" si="77"/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72"/>
        <v>4.0000000000000001E-3</v>
      </c>
      <c r="P780">
        <f t="shared" si="73"/>
        <v>2</v>
      </c>
      <c r="Q780" t="str">
        <f t="shared" si="74"/>
        <v>publishing</v>
      </c>
      <c r="R780" s="10">
        <f t="shared" si="75"/>
        <v>41729.702314814815</v>
      </c>
      <c r="S780" s="10">
        <f t="shared" si="76"/>
        <v>41759.702314814815</v>
      </c>
      <c r="T780" s="12" t="str">
        <f t="shared" si="77"/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72"/>
        <v>2.6700000000000002E-2</v>
      </c>
      <c r="P781">
        <f t="shared" si="73"/>
        <v>66.67</v>
      </c>
      <c r="Q781" t="str">
        <f t="shared" si="74"/>
        <v>publishing</v>
      </c>
      <c r="R781" s="10">
        <f t="shared" si="75"/>
        <v>40436.68408564815</v>
      </c>
      <c r="S781" s="10">
        <f t="shared" si="76"/>
        <v>40466.166666666664</v>
      </c>
      <c r="T781" s="12" t="str">
        <f t="shared" si="77"/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72"/>
        <v>1.04</v>
      </c>
      <c r="P782">
        <f t="shared" si="73"/>
        <v>38.520000000000003</v>
      </c>
      <c r="Q782" t="str">
        <f t="shared" si="74"/>
        <v>music</v>
      </c>
      <c r="R782" s="10">
        <f t="shared" si="75"/>
        <v>40636.673900462964</v>
      </c>
      <c r="S782" s="10">
        <f t="shared" si="76"/>
        <v>40666.673900462964</v>
      </c>
      <c r="T782" s="12" t="str">
        <f t="shared" si="77"/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72"/>
        <v>1.3314999999999999</v>
      </c>
      <c r="P783">
        <f t="shared" si="73"/>
        <v>42.61</v>
      </c>
      <c r="Q783" t="str">
        <f t="shared" si="74"/>
        <v>music</v>
      </c>
      <c r="R783" s="10">
        <f t="shared" si="75"/>
        <v>41403.000856481485</v>
      </c>
      <c r="S783" s="10">
        <f t="shared" si="76"/>
        <v>41433.000856481485</v>
      </c>
      <c r="T783" s="12" t="str">
        <f t="shared" si="77"/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72"/>
        <v>1</v>
      </c>
      <c r="P784">
        <f t="shared" si="73"/>
        <v>50</v>
      </c>
      <c r="Q784" t="str">
        <f t="shared" si="74"/>
        <v>music</v>
      </c>
      <c r="R784" s="10">
        <f t="shared" si="75"/>
        <v>41116.758125</v>
      </c>
      <c r="S784" s="10">
        <f t="shared" si="76"/>
        <v>41146.758125</v>
      </c>
      <c r="T784" s="12" t="str">
        <f t="shared" si="77"/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72"/>
        <v>1.4813000000000001</v>
      </c>
      <c r="P785">
        <f t="shared" si="73"/>
        <v>63.49</v>
      </c>
      <c r="Q785" t="str">
        <f t="shared" si="74"/>
        <v>music</v>
      </c>
      <c r="R785" s="10">
        <f t="shared" si="75"/>
        <v>40987.773715277777</v>
      </c>
      <c r="S785" s="10">
        <f t="shared" si="76"/>
        <v>41026.916666666664</v>
      </c>
      <c r="T785" s="12" t="str">
        <f t="shared" si="77"/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72"/>
        <v>1.0249999999999999</v>
      </c>
      <c r="P786">
        <f t="shared" si="73"/>
        <v>102.5</v>
      </c>
      <c r="Q786" t="str">
        <f t="shared" si="74"/>
        <v>music</v>
      </c>
      <c r="R786" s="10">
        <f t="shared" si="75"/>
        <v>41675.149525462963</v>
      </c>
      <c r="S786" s="10">
        <f t="shared" si="76"/>
        <v>41715.107858796298</v>
      </c>
      <c r="T786" s="12" t="str">
        <f t="shared" si="77"/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72"/>
        <v>1.8063</v>
      </c>
      <c r="P787">
        <f t="shared" si="73"/>
        <v>31.14</v>
      </c>
      <c r="Q787" t="str">
        <f t="shared" si="74"/>
        <v>music</v>
      </c>
      <c r="R787" s="10">
        <f t="shared" si="75"/>
        <v>41303.593923611108</v>
      </c>
      <c r="S787" s="10">
        <f t="shared" si="76"/>
        <v>41333.593923611108</v>
      </c>
      <c r="T787" s="12" t="str">
        <f t="shared" si="77"/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72"/>
        <v>1.4279999999999999</v>
      </c>
      <c r="P788">
        <f t="shared" si="73"/>
        <v>162.27000000000001</v>
      </c>
      <c r="Q788" t="str">
        <f t="shared" si="74"/>
        <v>music</v>
      </c>
      <c r="R788" s="10">
        <f t="shared" si="75"/>
        <v>40983.055949074071</v>
      </c>
      <c r="S788" s="10">
        <f t="shared" si="76"/>
        <v>41040.657638888886</v>
      </c>
      <c r="T788" s="12" t="str">
        <f t="shared" si="77"/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72"/>
        <v>1.1416999999999999</v>
      </c>
      <c r="P789">
        <f t="shared" si="73"/>
        <v>80.59</v>
      </c>
      <c r="Q789" t="str">
        <f t="shared" si="74"/>
        <v>music</v>
      </c>
      <c r="R789" s="10">
        <f t="shared" si="75"/>
        <v>41549.627615740741</v>
      </c>
      <c r="S789" s="10">
        <f t="shared" si="76"/>
        <v>41579.627615740741</v>
      </c>
      <c r="T789" s="12" t="str">
        <f t="shared" si="77"/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72"/>
        <v>2.0350999999999999</v>
      </c>
      <c r="P790">
        <f t="shared" si="73"/>
        <v>59.85</v>
      </c>
      <c r="Q790" t="str">
        <f t="shared" si="74"/>
        <v>music</v>
      </c>
      <c r="R790" s="10">
        <f t="shared" si="75"/>
        <v>41059.006805555553</v>
      </c>
      <c r="S790" s="10">
        <f t="shared" si="76"/>
        <v>41097.165972222225</v>
      </c>
      <c r="T790" s="12" t="str">
        <f t="shared" si="77"/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72"/>
        <v>1.0941000000000001</v>
      </c>
      <c r="P791">
        <f t="shared" si="73"/>
        <v>132.86000000000001</v>
      </c>
      <c r="Q791" t="str">
        <f t="shared" si="74"/>
        <v>music</v>
      </c>
      <c r="R791" s="10">
        <f t="shared" si="75"/>
        <v>41277.186111111114</v>
      </c>
      <c r="S791" s="10">
        <f t="shared" si="76"/>
        <v>41295.332638888889</v>
      </c>
      <c r="T791" s="12" t="str">
        <f t="shared" si="77"/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72"/>
        <v>1.4437</v>
      </c>
      <c r="P792">
        <f t="shared" si="73"/>
        <v>92.55</v>
      </c>
      <c r="Q792" t="str">
        <f t="shared" si="74"/>
        <v>music</v>
      </c>
      <c r="R792" s="10">
        <f t="shared" si="75"/>
        <v>41276.047905092593</v>
      </c>
      <c r="S792" s="10">
        <f t="shared" si="76"/>
        <v>41306.047905092593</v>
      </c>
      <c r="T792" s="12" t="str">
        <f t="shared" si="77"/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72"/>
        <v>1.0387</v>
      </c>
      <c r="P793">
        <f t="shared" si="73"/>
        <v>60.86</v>
      </c>
      <c r="Q793" t="str">
        <f t="shared" si="74"/>
        <v>music</v>
      </c>
      <c r="R793" s="10">
        <f t="shared" si="75"/>
        <v>41557.780624999999</v>
      </c>
      <c r="S793" s="10">
        <f t="shared" si="76"/>
        <v>41591.249305555553</v>
      </c>
      <c r="T793" s="12" t="str">
        <f t="shared" si="77"/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72"/>
        <v>1.0044</v>
      </c>
      <c r="P794">
        <f t="shared" si="73"/>
        <v>41.85</v>
      </c>
      <c r="Q794" t="str">
        <f t="shared" si="74"/>
        <v>music</v>
      </c>
      <c r="R794" s="10">
        <f t="shared" si="75"/>
        <v>41555.873645833337</v>
      </c>
      <c r="S794" s="10">
        <f t="shared" si="76"/>
        <v>41585.915312500001</v>
      </c>
      <c r="T794" s="12" t="str">
        <f t="shared" si="77"/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72"/>
        <v>1.0278</v>
      </c>
      <c r="P795">
        <f t="shared" si="73"/>
        <v>88.33</v>
      </c>
      <c r="Q795" t="str">
        <f t="shared" si="74"/>
        <v>music</v>
      </c>
      <c r="R795" s="10">
        <f t="shared" si="75"/>
        <v>41442.741249999999</v>
      </c>
      <c r="S795" s="10">
        <f t="shared" si="76"/>
        <v>41458.207638888889</v>
      </c>
      <c r="T795" s="12" t="str">
        <f t="shared" si="77"/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72"/>
        <v>1.0530999999999999</v>
      </c>
      <c r="P796">
        <f t="shared" si="73"/>
        <v>158.96</v>
      </c>
      <c r="Q796" t="str">
        <f t="shared" si="74"/>
        <v>music</v>
      </c>
      <c r="R796" s="10">
        <f t="shared" si="75"/>
        <v>40736.115011574075</v>
      </c>
      <c r="S796" s="10">
        <f t="shared" si="76"/>
        <v>40791.712500000001</v>
      </c>
      <c r="T796" s="12" t="str">
        <f t="shared" si="77"/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72"/>
        <v>1.1178999999999999</v>
      </c>
      <c r="P797">
        <f t="shared" si="73"/>
        <v>85.05</v>
      </c>
      <c r="Q797" t="str">
        <f t="shared" si="74"/>
        <v>music</v>
      </c>
      <c r="R797" s="10">
        <f t="shared" si="75"/>
        <v>40963.613032407404</v>
      </c>
      <c r="S797" s="10">
        <f t="shared" si="76"/>
        <v>41006.207638888889</v>
      </c>
      <c r="T797" s="12" t="str">
        <f t="shared" si="77"/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72"/>
        <v>1.0135000000000001</v>
      </c>
      <c r="P798">
        <f t="shared" si="73"/>
        <v>112.61</v>
      </c>
      <c r="Q798" t="str">
        <f t="shared" si="74"/>
        <v>music</v>
      </c>
      <c r="R798" s="10">
        <f t="shared" si="75"/>
        <v>41502.882928240739</v>
      </c>
      <c r="S798" s="10">
        <f t="shared" si="76"/>
        <v>41532.881944444445</v>
      </c>
      <c r="T798" s="12" t="str">
        <f t="shared" si="77"/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72"/>
        <v>1.0752999999999999</v>
      </c>
      <c r="P799">
        <f t="shared" si="73"/>
        <v>45.44</v>
      </c>
      <c r="Q799" t="str">
        <f t="shared" si="74"/>
        <v>music</v>
      </c>
      <c r="R799" s="10">
        <f t="shared" si="75"/>
        <v>40996.994074074071</v>
      </c>
      <c r="S799" s="10">
        <f t="shared" si="76"/>
        <v>41028.166666666664</v>
      </c>
      <c r="T799" s="12" t="str">
        <f t="shared" si="77"/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72"/>
        <v>1.1489</v>
      </c>
      <c r="P800">
        <f t="shared" si="73"/>
        <v>46.22</v>
      </c>
      <c r="Q800" t="str">
        <f t="shared" si="74"/>
        <v>music</v>
      </c>
      <c r="R800" s="10">
        <f t="shared" si="75"/>
        <v>41882.590127314819</v>
      </c>
      <c r="S800" s="10">
        <f t="shared" si="76"/>
        <v>41912.590127314819</v>
      </c>
      <c r="T800" s="12" t="str">
        <f t="shared" si="77"/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72"/>
        <v>1.0002</v>
      </c>
      <c r="P801">
        <f t="shared" si="73"/>
        <v>178.61</v>
      </c>
      <c r="Q801" t="str">
        <f t="shared" si="74"/>
        <v>music</v>
      </c>
      <c r="R801" s="10">
        <f t="shared" si="75"/>
        <v>40996.667199074072</v>
      </c>
      <c r="S801" s="10">
        <f t="shared" si="76"/>
        <v>41026.667199074072</v>
      </c>
      <c r="T801" s="12" t="str">
        <f t="shared" si="77"/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72"/>
        <v>1.5213000000000001</v>
      </c>
      <c r="P802">
        <f t="shared" si="73"/>
        <v>40.75</v>
      </c>
      <c r="Q802" t="str">
        <f t="shared" si="74"/>
        <v>music</v>
      </c>
      <c r="R802" s="10">
        <f t="shared" si="75"/>
        <v>41863.433495370373</v>
      </c>
      <c r="S802" s="10">
        <f t="shared" si="76"/>
        <v>41893.433495370373</v>
      </c>
      <c r="T802" s="12" t="str">
        <f t="shared" si="77"/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72"/>
        <v>1.1152</v>
      </c>
      <c r="P803">
        <f t="shared" si="73"/>
        <v>43.73</v>
      </c>
      <c r="Q803" t="str">
        <f t="shared" si="74"/>
        <v>music</v>
      </c>
      <c r="R803" s="10">
        <f t="shared" si="75"/>
        <v>40695.795370370368</v>
      </c>
      <c r="S803" s="10">
        <f t="shared" si="76"/>
        <v>40725.795370370368</v>
      </c>
      <c r="T803" s="12" t="str">
        <f t="shared" si="77"/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72"/>
        <v>1.0133000000000001</v>
      </c>
      <c r="P804">
        <f t="shared" si="73"/>
        <v>81.069999999999993</v>
      </c>
      <c r="Q804" t="str">
        <f t="shared" si="74"/>
        <v>music</v>
      </c>
      <c r="R804" s="10">
        <f t="shared" si="75"/>
        <v>41123.022268518522</v>
      </c>
      <c r="S804" s="10">
        <f t="shared" si="76"/>
        <v>41169.170138888891</v>
      </c>
      <c r="T804" s="12" t="str">
        <f t="shared" si="77"/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72"/>
        <v>1.2325999999999999</v>
      </c>
      <c r="P805">
        <f t="shared" si="73"/>
        <v>74.61</v>
      </c>
      <c r="Q805" t="str">
        <f t="shared" si="74"/>
        <v>music</v>
      </c>
      <c r="R805" s="10">
        <f t="shared" si="75"/>
        <v>40665.949976851851</v>
      </c>
      <c r="S805" s="10">
        <f t="shared" si="76"/>
        <v>40692.041666666664</v>
      </c>
      <c r="T805" s="12" t="str">
        <f t="shared" si="77"/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72"/>
        <v>1</v>
      </c>
      <c r="P806">
        <f t="shared" si="73"/>
        <v>305.56</v>
      </c>
      <c r="Q806" t="str">
        <f t="shared" si="74"/>
        <v>music</v>
      </c>
      <c r="R806" s="10">
        <f t="shared" si="75"/>
        <v>40730.105625000004</v>
      </c>
      <c r="S806" s="10">
        <f t="shared" si="76"/>
        <v>40747.165972222225</v>
      </c>
      <c r="T806" s="12" t="str">
        <f t="shared" si="77"/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72"/>
        <v>1.05</v>
      </c>
      <c r="P807">
        <f t="shared" si="73"/>
        <v>58.33</v>
      </c>
      <c r="Q807" t="str">
        <f t="shared" si="74"/>
        <v>music</v>
      </c>
      <c r="R807" s="10">
        <f t="shared" si="75"/>
        <v>40690.823055555556</v>
      </c>
      <c r="S807" s="10">
        <f t="shared" si="76"/>
        <v>40740.958333333336</v>
      </c>
      <c r="T807" s="12" t="str">
        <f t="shared" si="77"/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72"/>
        <v>1.0444</v>
      </c>
      <c r="P808">
        <f t="shared" si="73"/>
        <v>117.68</v>
      </c>
      <c r="Q808" t="str">
        <f t="shared" si="74"/>
        <v>music</v>
      </c>
      <c r="R808" s="10">
        <f t="shared" si="75"/>
        <v>40763.691423611112</v>
      </c>
      <c r="S808" s="10">
        <f t="shared" si="76"/>
        <v>40793.691423611112</v>
      </c>
      <c r="T808" s="12" t="str">
        <f t="shared" si="77"/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72"/>
        <v>1.0512999999999999</v>
      </c>
      <c r="P809">
        <f t="shared" si="73"/>
        <v>73.77</v>
      </c>
      <c r="Q809" t="str">
        <f t="shared" si="74"/>
        <v>music</v>
      </c>
      <c r="R809" s="10">
        <f t="shared" si="75"/>
        <v>42759.628599537042</v>
      </c>
      <c r="S809" s="10">
        <f t="shared" si="76"/>
        <v>42795.083333333328</v>
      </c>
      <c r="T809" s="12" t="str">
        <f t="shared" si="77"/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72"/>
        <v>1</v>
      </c>
      <c r="P810">
        <f t="shared" si="73"/>
        <v>104.65</v>
      </c>
      <c r="Q810" t="str">
        <f t="shared" si="74"/>
        <v>music</v>
      </c>
      <c r="R810" s="10">
        <f t="shared" si="75"/>
        <v>41962.100532407407</v>
      </c>
      <c r="S810" s="10">
        <f t="shared" si="76"/>
        <v>41995.207638888889</v>
      </c>
      <c r="T810" s="12" t="str">
        <f t="shared" si="77"/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72"/>
        <v>1.0378000000000001</v>
      </c>
      <c r="P811">
        <f t="shared" si="73"/>
        <v>79.83</v>
      </c>
      <c r="Q811" t="str">
        <f t="shared" si="74"/>
        <v>music</v>
      </c>
      <c r="R811" s="10">
        <f t="shared" si="75"/>
        <v>41628.833680555559</v>
      </c>
      <c r="S811" s="10">
        <f t="shared" si="76"/>
        <v>41658.833680555559</v>
      </c>
      <c r="T811" s="12" t="str">
        <f t="shared" si="77"/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72"/>
        <v>1.05</v>
      </c>
      <c r="P812">
        <f t="shared" si="73"/>
        <v>58.33</v>
      </c>
      <c r="Q812" t="str">
        <f t="shared" si="74"/>
        <v>music</v>
      </c>
      <c r="R812" s="10">
        <f t="shared" si="75"/>
        <v>41123.056273148148</v>
      </c>
      <c r="S812" s="10">
        <f t="shared" si="76"/>
        <v>41153.056273148148</v>
      </c>
      <c r="T812" s="12" t="str">
        <f t="shared" si="77"/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72"/>
        <v>1.04</v>
      </c>
      <c r="P813">
        <f t="shared" si="73"/>
        <v>86.67</v>
      </c>
      <c r="Q813" t="str">
        <f t="shared" si="74"/>
        <v>music</v>
      </c>
      <c r="R813" s="10">
        <f t="shared" si="75"/>
        <v>41443.643541666665</v>
      </c>
      <c r="S813" s="10">
        <f t="shared" si="76"/>
        <v>41465.702777777777</v>
      </c>
      <c r="T813" s="12" t="str">
        <f t="shared" si="77"/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72"/>
        <v>1.5183</v>
      </c>
      <c r="P814">
        <f t="shared" si="73"/>
        <v>27.61</v>
      </c>
      <c r="Q814" t="str">
        <f t="shared" si="74"/>
        <v>music</v>
      </c>
      <c r="R814" s="10">
        <f t="shared" si="75"/>
        <v>41282.017962962964</v>
      </c>
      <c r="S814" s="10">
        <f t="shared" si="76"/>
        <v>41334.581944444442</v>
      </c>
      <c r="T814" s="12" t="str">
        <f t="shared" si="77"/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72"/>
        <v>1.6</v>
      </c>
      <c r="P815">
        <f t="shared" si="73"/>
        <v>25</v>
      </c>
      <c r="Q815" t="str">
        <f t="shared" si="74"/>
        <v>music</v>
      </c>
      <c r="R815" s="10">
        <f t="shared" si="75"/>
        <v>41080.960243055553</v>
      </c>
      <c r="S815" s="10">
        <f t="shared" si="76"/>
        <v>41110.960243055553</v>
      </c>
      <c r="T815" s="12" t="str">
        <f t="shared" si="77"/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72"/>
        <v>1.2729999999999999</v>
      </c>
      <c r="P816">
        <f t="shared" si="73"/>
        <v>45.46</v>
      </c>
      <c r="Q816" t="str">
        <f t="shared" si="74"/>
        <v>music</v>
      </c>
      <c r="R816" s="10">
        <f t="shared" si="75"/>
        <v>40679.743067129632</v>
      </c>
      <c r="S816" s="10">
        <f t="shared" si="76"/>
        <v>40694.75277777778</v>
      </c>
      <c r="T816" s="12" t="str">
        <f t="shared" si="77"/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72"/>
        <v>1.07</v>
      </c>
      <c r="P817">
        <f t="shared" si="73"/>
        <v>99.53</v>
      </c>
      <c r="Q817" t="str">
        <f t="shared" si="74"/>
        <v>music</v>
      </c>
      <c r="R817" s="10">
        <f t="shared" si="75"/>
        <v>41914.917858796296</v>
      </c>
      <c r="S817" s="10">
        <f t="shared" si="76"/>
        <v>41944.917858796296</v>
      </c>
      <c r="T817" s="12" t="str">
        <f t="shared" si="77"/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72"/>
        <v>1.1512</v>
      </c>
      <c r="P818">
        <f t="shared" si="73"/>
        <v>39.31</v>
      </c>
      <c r="Q818" t="str">
        <f t="shared" si="74"/>
        <v>music</v>
      </c>
      <c r="R818" s="10">
        <f t="shared" si="75"/>
        <v>41341.870868055557</v>
      </c>
      <c r="S818" s="10">
        <f t="shared" si="76"/>
        <v>41373.270833333336</v>
      </c>
      <c r="T818" s="12" t="str">
        <f t="shared" si="77"/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72"/>
        <v>1.3711</v>
      </c>
      <c r="P819">
        <f t="shared" si="73"/>
        <v>89.42</v>
      </c>
      <c r="Q819" t="str">
        <f t="shared" si="74"/>
        <v>music</v>
      </c>
      <c r="R819" s="10">
        <f t="shared" si="75"/>
        <v>40925.599664351852</v>
      </c>
      <c r="S819" s="10">
        <f t="shared" si="76"/>
        <v>40979.207638888889</v>
      </c>
      <c r="T819" s="12" t="str">
        <f t="shared" si="77"/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72"/>
        <v>1.5570999999999999</v>
      </c>
      <c r="P820">
        <f t="shared" si="73"/>
        <v>28.68</v>
      </c>
      <c r="Q820" t="str">
        <f t="shared" si="74"/>
        <v>music</v>
      </c>
      <c r="R820" s="10">
        <f t="shared" si="75"/>
        <v>41120.882881944446</v>
      </c>
      <c r="S820" s="10">
        <f t="shared" si="76"/>
        <v>41128.709027777775</v>
      </c>
      <c r="T820" s="12" t="str">
        <f t="shared" si="77"/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72"/>
        <v>1.0874999999999999</v>
      </c>
      <c r="P821">
        <f t="shared" si="73"/>
        <v>31.07</v>
      </c>
      <c r="Q821" t="str">
        <f t="shared" si="74"/>
        <v>music</v>
      </c>
      <c r="R821" s="10">
        <f t="shared" si="75"/>
        <v>41619.998310185183</v>
      </c>
      <c r="S821" s="10">
        <f t="shared" si="76"/>
        <v>41629.197222222225</v>
      </c>
      <c r="T821" s="12" t="str">
        <f t="shared" si="77"/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72"/>
        <v>1.3405</v>
      </c>
      <c r="P822">
        <f t="shared" si="73"/>
        <v>70.55</v>
      </c>
      <c r="Q822" t="str">
        <f t="shared" si="74"/>
        <v>music</v>
      </c>
      <c r="R822" s="10">
        <f t="shared" si="75"/>
        <v>41768.841921296298</v>
      </c>
      <c r="S822" s="10">
        <f t="shared" si="76"/>
        <v>41799.208333333336</v>
      </c>
      <c r="T822" s="12" t="str">
        <f t="shared" si="77"/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72"/>
        <v>1</v>
      </c>
      <c r="P823">
        <f t="shared" si="73"/>
        <v>224.13</v>
      </c>
      <c r="Q823" t="str">
        <f t="shared" si="74"/>
        <v>music</v>
      </c>
      <c r="R823" s="10">
        <f t="shared" si="75"/>
        <v>42093.922048611115</v>
      </c>
      <c r="S823" s="10">
        <f t="shared" si="76"/>
        <v>42128.167361111111</v>
      </c>
      <c r="T823" s="12" t="str">
        <f t="shared" si="77"/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72"/>
        <v>1.1917</v>
      </c>
      <c r="P824">
        <f t="shared" si="73"/>
        <v>51.81</v>
      </c>
      <c r="Q824" t="str">
        <f t="shared" si="74"/>
        <v>music</v>
      </c>
      <c r="R824" s="10">
        <f t="shared" si="75"/>
        <v>41157.947337962964</v>
      </c>
      <c r="S824" s="10">
        <f t="shared" si="76"/>
        <v>41187.947337962964</v>
      </c>
      <c r="T824" s="12" t="str">
        <f t="shared" si="77"/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72"/>
        <v>1.7949999999999999</v>
      </c>
      <c r="P825">
        <f t="shared" si="73"/>
        <v>43.52</v>
      </c>
      <c r="Q825" t="str">
        <f t="shared" si="74"/>
        <v>music</v>
      </c>
      <c r="R825" s="10">
        <f t="shared" si="75"/>
        <v>42055.972824074073</v>
      </c>
      <c r="S825" s="10">
        <f t="shared" si="76"/>
        <v>42085.931157407409</v>
      </c>
      <c r="T825" s="12" t="str">
        <f t="shared" si="77"/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72"/>
        <v>1.3438000000000001</v>
      </c>
      <c r="P826">
        <f t="shared" si="73"/>
        <v>39.82</v>
      </c>
      <c r="Q826" t="str">
        <f t="shared" si="74"/>
        <v>music</v>
      </c>
      <c r="R826" s="10">
        <f t="shared" si="75"/>
        <v>40250.242106481484</v>
      </c>
      <c r="S826" s="10">
        <f t="shared" si="76"/>
        <v>40286.290972222225</v>
      </c>
      <c r="T826" s="12" t="str">
        <f t="shared" si="77"/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72"/>
        <v>1.0043</v>
      </c>
      <c r="P827">
        <f t="shared" si="73"/>
        <v>126.81</v>
      </c>
      <c r="Q827" t="str">
        <f t="shared" si="74"/>
        <v>music</v>
      </c>
      <c r="R827" s="10">
        <f t="shared" si="75"/>
        <v>41186.306527777779</v>
      </c>
      <c r="S827" s="10">
        <f t="shared" si="76"/>
        <v>41211.306527777779</v>
      </c>
      <c r="T827" s="12" t="str">
        <f t="shared" si="77"/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72"/>
        <v>1.0145</v>
      </c>
      <c r="P828">
        <f t="shared" si="73"/>
        <v>113.88</v>
      </c>
      <c r="Q828" t="str">
        <f t="shared" si="74"/>
        <v>music</v>
      </c>
      <c r="R828" s="10">
        <f t="shared" si="75"/>
        <v>40973.038541666669</v>
      </c>
      <c r="S828" s="10">
        <f t="shared" si="76"/>
        <v>40993.996874999997</v>
      </c>
      <c r="T828" s="12" t="str">
        <f t="shared" si="77"/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72"/>
        <v>1.0333000000000001</v>
      </c>
      <c r="P829">
        <f t="shared" si="73"/>
        <v>28.18</v>
      </c>
      <c r="Q829" t="str">
        <f t="shared" si="74"/>
        <v>music</v>
      </c>
      <c r="R829" s="10">
        <f t="shared" si="75"/>
        <v>40927.473460648151</v>
      </c>
      <c r="S829" s="10">
        <f t="shared" si="76"/>
        <v>40953.825694444444</v>
      </c>
      <c r="T829" s="12" t="str">
        <f t="shared" si="77"/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72"/>
        <v>1.07</v>
      </c>
      <c r="P830">
        <f t="shared" si="73"/>
        <v>36.61</v>
      </c>
      <c r="Q830" t="str">
        <f t="shared" si="74"/>
        <v>music</v>
      </c>
      <c r="R830" s="10">
        <f t="shared" si="75"/>
        <v>41073.050717592596</v>
      </c>
      <c r="S830" s="10">
        <f t="shared" si="76"/>
        <v>41085.683333333334</v>
      </c>
      <c r="T830" s="12" t="str">
        <f t="shared" si="77"/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72"/>
        <v>1.04</v>
      </c>
      <c r="P831">
        <f t="shared" si="73"/>
        <v>32.5</v>
      </c>
      <c r="Q831" t="str">
        <f t="shared" si="74"/>
        <v>music</v>
      </c>
      <c r="R831" s="10">
        <f t="shared" si="75"/>
        <v>42504.801388888889</v>
      </c>
      <c r="S831" s="10">
        <f t="shared" si="76"/>
        <v>42564.801388888889</v>
      </c>
      <c r="T831" s="12" t="str">
        <f t="shared" si="77"/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72"/>
        <v>1.0783</v>
      </c>
      <c r="P832">
        <f t="shared" si="73"/>
        <v>60.66</v>
      </c>
      <c r="Q832" t="str">
        <f t="shared" si="74"/>
        <v>music</v>
      </c>
      <c r="R832" s="10">
        <f t="shared" si="75"/>
        <v>41325.525752314818</v>
      </c>
      <c r="S832" s="10">
        <f t="shared" si="76"/>
        <v>41355.484085648146</v>
      </c>
      <c r="T832" s="12" t="str">
        <f t="shared" si="77"/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72"/>
        <v>2.3332999999999999</v>
      </c>
      <c r="P833">
        <f t="shared" si="73"/>
        <v>175</v>
      </c>
      <c r="Q833" t="str">
        <f t="shared" si="74"/>
        <v>music</v>
      </c>
      <c r="R833" s="10">
        <f t="shared" si="75"/>
        <v>40996.646921296298</v>
      </c>
      <c r="S833" s="10">
        <f t="shared" si="76"/>
        <v>41026.646921296298</v>
      </c>
      <c r="T833" s="12" t="str">
        <f t="shared" si="77"/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72"/>
        <v>1.0061</v>
      </c>
      <c r="P834">
        <f t="shared" si="73"/>
        <v>97.99</v>
      </c>
      <c r="Q834" t="str">
        <f t="shared" si="74"/>
        <v>music</v>
      </c>
      <c r="R834" s="10">
        <f t="shared" si="75"/>
        <v>40869.675173611111</v>
      </c>
      <c r="S834" s="10">
        <f t="shared" si="76"/>
        <v>40929.342361111114</v>
      </c>
      <c r="T834" s="12" t="str">
        <f t="shared" si="77"/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78">ROUND(IMDIV(E835,D835),4)</f>
        <v>1.0166999999999999</v>
      </c>
      <c r="P835">
        <f t="shared" ref="P835:P898" si="79">IF(L835&gt;0,ROUND(IMDIV(E835,L835),2),0)</f>
        <v>148.78</v>
      </c>
      <c r="Q835" t="str">
        <f t="shared" ref="Q835:Q898" si="80">LEFT(N835,FIND("/",N835)-1)</f>
        <v>music</v>
      </c>
      <c r="R835" s="10">
        <f t="shared" ref="R835:R898" si="81">(((J835/60)/60)/24)+DATE(1970,1,1)</f>
        <v>41718.878182870372</v>
      </c>
      <c r="S835" s="10">
        <f t="shared" ref="S835:S898" si="82">(((I835/60)/60)/24)+DATE(1970,1,1)</f>
        <v>41748.878182870372</v>
      </c>
      <c r="T835" s="12" t="str">
        <f t="shared" ref="T835:T898" si="83">RIGHT(N835, LEN(N835)-FIND("/",N835))</f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78"/>
        <v>1.3102</v>
      </c>
      <c r="P836">
        <f t="shared" si="79"/>
        <v>96.08</v>
      </c>
      <c r="Q836" t="str">
        <f t="shared" si="80"/>
        <v>music</v>
      </c>
      <c r="R836" s="10">
        <f t="shared" si="81"/>
        <v>41422.822824074072</v>
      </c>
      <c r="S836" s="10">
        <f t="shared" si="82"/>
        <v>41456.165972222225</v>
      </c>
      <c r="T836" s="12" t="str">
        <f t="shared" si="83"/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78"/>
        <v>1.1725000000000001</v>
      </c>
      <c r="P837">
        <f t="shared" si="79"/>
        <v>58.63</v>
      </c>
      <c r="Q837" t="str">
        <f t="shared" si="80"/>
        <v>music</v>
      </c>
      <c r="R837" s="10">
        <f t="shared" si="81"/>
        <v>41005.45784722222</v>
      </c>
      <c r="S837" s="10">
        <f t="shared" si="82"/>
        <v>41048.125</v>
      </c>
      <c r="T837" s="12" t="str">
        <f t="shared" si="83"/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78"/>
        <v>1.0093000000000001</v>
      </c>
      <c r="P838">
        <f t="shared" si="79"/>
        <v>109.71</v>
      </c>
      <c r="Q838" t="str">
        <f t="shared" si="80"/>
        <v>music</v>
      </c>
      <c r="R838" s="10">
        <f t="shared" si="81"/>
        <v>41524.056921296295</v>
      </c>
      <c r="S838" s="10">
        <f t="shared" si="82"/>
        <v>41554.056921296295</v>
      </c>
      <c r="T838" s="12" t="str">
        <f t="shared" si="83"/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78"/>
        <v>1.218</v>
      </c>
      <c r="P839">
        <f t="shared" si="79"/>
        <v>49.11</v>
      </c>
      <c r="Q839" t="str">
        <f t="shared" si="80"/>
        <v>music</v>
      </c>
      <c r="R839" s="10">
        <f t="shared" si="81"/>
        <v>41730.998402777775</v>
      </c>
      <c r="S839" s="10">
        <f t="shared" si="82"/>
        <v>41760.998402777775</v>
      </c>
      <c r="T839" s="12" t="str">
        <f t="shared" si="83"/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78"/>
        <v>1.454</v>
      </c>
      <c r="P840">
        <f t="shared" si="79"/>
        <v>47.67</v>
      </c>
      <c r="Q840" t="str">
        <f t="shared" si="80"/>
        <v>music</v>
      </c>
      <c r="R840" s="10">
        <f t="shared" si="81"/>
        <v>40895.897974537038</v>
      </c>
      <c r="S840" s="10">
        <f t="shared" si="82"/>
        <v>40925.897974537038</v>
      </c>
      <c r="T840" s="12" t="str">
        <f t="shared" si="83"/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78"/>
        <v>1.1661999999999999</v>
      </c>
      <c r="P841">
        <f t="shared" si="79"/>
        <v>60.74</v>
      </c>
      <c r="Q841" t="str">
        <f t="shared" si="80"/>
        <v>music</v>
      </c>
      <c r="R841" s="10">
        <f t="shared" si="81"/>
        <v>41144.763379629629</v>
      </c>
      <c r="S841" s="10">
        <f t="shared" si="82"/>
        <v>41174.763379629629</v>
      </c>
      <c r="T841" s="12" t="str">
        <f t="shared" si="83"/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78"/>
        <v>1.2041999999999999</v>
      </c>
      <c r="P842">
        <f t="shared" si="79"/>
        <v>63.38</v>
      </c>
      <c r="Q842" t="str">
        <f t="shared" si="80"/>
        <v>music</v>
      </c>
      <c r="R842" s="10">
        <f t="shared" si="81"/>
        <v>42607.226701388892</v>
      </c>
      <c r="S842" s="10">
        <f t="shared" si="82"/>
        <v>42637.226701388892</v>
      </c>
      <c r="T842" s="12" t="str">
        <f t="shared" si="83"/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78"/>
        <v>1.0132000000000001</v>
      </c>
      <c r="P843">
        <f t="shared" si="79"/>
        <v>53.89</v>
      </c>
      <c r="Q843" t="str">
        <f t="shared" si="80"/>
        <v>music</v>
      </c>
      <c r="R843" s="10">
        <f t="shared" si="81"/>
        <v>41923.838692129626</v>
      </c>
      <c r="S843" s="10">
        <f t="shared" si="82"/>
        <v>41953.88035879629</v>
      </c>
      <c r="T843" s="12" t="str">
        <f t="shared" si="83"/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78"/>
        <v>1.0431999999999999</v>
      </c>
      <c r="P844">
        <f t="shared" si="79"/>
        <v>66.87</v>
      </c>
      <c r="Q844" t="str">
        <f t="shared" si="80"/>
        <v>music</v>
      </c>
      <c r="R844" s="10">
        <f t="shared" si="81"/>
        <v>41526.592395833337</v>
      </c>
      <c r="S844" s="10">
        <f t="shared" si="82"/>
        <v>41561.165972222225</v>
      </c>
      <c r="T844" s="12" t="str">
        <f t="shared" si="83"/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78"/>
        <v>2.6713</v>
      </c>
      <c r="P845">
        <f t="shared" si="79"/>
        <v>63.1</v>
      </c>
      <c r="Q845" t="str">
        <f t="shared" si="80"/>
        <v>music</v>
      </c>
      <c r="R845" s="10">
        <f t="shared" si="81"/>
        <v>42695.257870370369</v>
      </c>
      <c r="S845" s="10">
        <f t="shared" si="82"/>
        <v>42712.333333333328</v>
      </c>
      <c r="T845" s="12" t="str">
        <f t="shared" si="83"/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78"/>
        <v>1.9413</v>
      </c>
      <c r="P846">
        <f t="shared" si="79"/>
        <v>36.630000000000003</v>
      </c>
      <c r="Q846" t="str">
        <f t="shared" si="80"/>
        <v>music</v>
      </c>
      <c r="R846" s="10">
        <f t="shared" si="81"/>
        <v>41905.684629629628</v>
      </c>
      <c r="S846" s="10">
        <f t="shared" si="82"/>
        <v>41944.207638888889</v>
      </c>
      <c r="T846" s="12" t="str">
        <f t="shared" si="83"/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78"/>
        <v>1.2038</v>
      </c>
      <c r="P847">
        <f t="shared" si="79"/>
        <v>34.01</v>
      </c>
      <c r="Q847" t="str">
        <f t="shared" si="80"/>
        <v>music</v>
      </c>
      <c r="R847" s="10">
        <f t="shared" si="81"/>
        <v>42578.205972222218</v>
      </c>
      <c r="S847" s="10">
        <f t="shared" si="82"/>
        <v>42618.165972222225</v>
      </c>
      <c r="T847" s="12" t="str">
        <f t="shared" si="83"/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78"/>
        <v>1.22</v>
      </c>
      <c r="P848">
        <f t="shared" si="79"/>
        <v>28.55</v>
      </c>
      <c r="Q848" t="str">
        <f t="shared" si="80"/>
        <v>music</v>
      </c>
      <c r="R848" s="10">
        <f t="shared" si="81"/>
        <v>41694.391840277778</v>
      </c>
      <c r="S848" s="10">
        <f t="shared" si="82"/>
        <v>41708.583333333336</v>
      </c>
      <c r="T848" s="12" t="str">
        <f t="shared" si="83"/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78"/>
        <v>1</v>
      </c>
      <c r="P849">
        <f t="shared" si="79"/>
        <v>10</v>
      </c>
      <c r="Q849" t="str">
        <f t="shared" si="80"/>
        <v>music</v>
      </c>
      <c r="R849" s="10">
        <f t="shared" si="81"/>
        <v>42165.79833333334</v>
      </c>
      <c r="S849" s="10">
        <f t="shared" si="82"/>
        <v>42195.79833333334</v>
      </c>
      <c r="T849" s="12" t="str">
        <f t="shared" si="83"/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78"/>
        <v>1</v>
      </c>
      <c r="P850">
        <f t="shared" si="79"/>
        <v>18.75</v>
      </c>
      <c r="Q850" t="str">
        <f t="shared" si="80"/>
        <v>music</v>
      </c>
      <c r="R850" s="10">
        <f t="shared" si="81"/>
        <v>42078.792048611111</v>
      </c>
      <c r="S850" s="10">
        <f t="shared" si="82"/>
        <v>42108.792048611111</v>
      </c>
      <c r="T850" s="12" t="str">
        <f t="shared" si="83"/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78"/>
        <v>1.1990000000000001</v>
      </c>
      <c r="P851">
        <f t="shared" si="79"/>
        <v>41.7</v>
      </c>
      <c r="Q851" t="str">
        <f t="shared" si="80"/>
        <v>music</v>
      </c>
      <c r="R851" s="10">
        <f t="shared" si="81"/>
        <v>42051.148888888885</v>
      </c>
      <c r="S851" s="10">
        <f t="shared" si="82"/>
        <v>42079.107222222221</v>
      </c>
      <c r="T851" s="12" t="str">
        <f t="shared" si="83"/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78"/>
        <v>1.5518000000000001</v>
      </c>
      <c r="P852">
        <f t="shared" si="79"/>
        <v>46.67</v>
      </c>
      <c r="Q852" t="str">
        <f t="shared" si="80"/>
        <v>music</v>
      </c>
      <c r="R852" s="10">
        <f t="shared" si="81"/>
        <v>42452.827743055561</v>
      </c>
      <c r="S852" s="10">
        <f t="shared" si="82"/>
        <v>42485.207638888889</v>
      </c>
      <c r="T852" s="12" t="str">
        <f t="shared" si="83"/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78"/>
        <v>1.3045</v>
      </c>
      <c r="P853">
        <f t="shared" si="79"/>
        <v>37.270000000000003</v>
      </c>
      <c r="Q853" t="str">
        <f t="shared" si="80"/>
        <v>music</v>
      </c>
      <c r="R853" s="10">
        <f t="shared" si="81"/>
        <v>42522.880243055552</v>
      </c>
      <c r="S853" s="10">
        <f t="shared" si="82"/>
        <v>42582.822916666672</v>
      </c>
      <c r="T853" s="12" t="str">
        <f t="shared" si="83"/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78"/>
        <v>1.0497000000000001</v>
      </c>
      <c r="P854">
        <f t="shared" si="79"/>
        <v>59.26</v>
      </c>
      <c r="Q854" t="str">
        <f t="shared" si="80"/>
        <v>music</v>
      </c>
      <c r="R854" s="10">
        <f t="shared" si="81"/>
        <v>42656.805497685185</v>
      </c>
      <c r="S854" s="10">
        <f t="shared" si="82"/>
        <v>42667.875</v>
      </c>
      <c r="T854" s="12" t="str">
        <f t="shared" si="83"/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78"/>
        <v>1</v>
      </c>
      <c r="P855">
        <f t="shared" si="79"/>
        <v>30</v>
      </c>
      <c r="Q855" t="str">
        <f t="shared" si="80"/>
        <v>music</v>
      </c>
      <c r="R855" s="10">
        <f t="shared" si="81"/>
        <v>42021.832280092596</v>
      </c>
      <c r="S855" s="10">
        <f t="shared" si="82"/>
        <v>42051.832280092596</v>
      </c>
      <c r="T855" s="12" t="str">
        <f t="shared" si="83"/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78"/>
        <v>1.1821999999999999</v>
      </c>
      <c r="P856">
        <f t="shared" si="79"/>
        <v>65.86</v>
      </c>
      <c r="Q856" t="str">
        <f t="shared" si="80"/>
        <v>music</v>
      </c>
      <c r="R856" s="10">
        <f t="shared" si="81"/>
        <v>42702.212337962963</v>
      </c>
      <c r="S856" s="10">
        <f t="shared" si="82"/>
        <v>42732.212337962963</v>
      </c>
      <c r="T856" s="12" t="str">
        <f t="shared" si="83"/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78"/>
        <v>1.0345</v>
      </c>
      <c r="P857">
        <f t="shared" si="79"/>
        <v>31.91</v>
      </c>
      <c r="Q857" t="str">
        <f t="shared" si="80"/>
        <v>music</v>
      </c>
      <c r="R857" s="10">
        <f t="shared" si="81"/>
        <v>42545.125196759262</v>
      </c>
      <c r="S857" s="10">
        <f t="shared" si="82"/>
        <v>42575.125196759262</v>
      </c>
      <c r="T857" s="12" t="str">
        <f t="shared" si="83"/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78"/>
        <v>2.1800000000000002</v>
      </c>
      <c r="P858">
        <f t="shared" si="79"/>
        <v>19.46</v>
      </c>
      <c r="Q858" t="str">
        <f t="shared" si="80"/>
        <v>music</v>
      </c>
      <c r="R858" s="10">
        <f t="shared" si="81"/>
        <v>42609.311990740738</v>
      </c>
      <c r="S858" s="10">
        <f t="shared" si="82"/>
        <v>42668.791666666672</v>
      </c>
      <c r="T858" s="12" t="str">
        <f t="shared" si="83"/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78"/>
        <v>1</v>
      </c>
      <c r="P859">
        <f t="shared" si="79"/>
        <v>50</v>
      </c>
      <c r="Q859" t="str">
        <f t="shared" si="80"/>
        <v>music</v>
      </c>
      <c r="R859" s="10">
        <f t="shared" si="81"/>
        <v>42291.581377314811</v>
      </c>
      <c r="S859" s="10">
        <f t="shared" si="82"/>
        <v>42333.623043981483</v>
      </c>
      <c r="T859" s="12" t="str">
        <f t="shared" si="83"/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78"/>
        <v>1.4400999999999999</v>
      </c>
      <c r="P860">
        <f t="shared" si="79"/>
        <v>22.74</v>
      </c>
      <c r="Q860" t="str">
        <f t="shared" si="80"/>
        <v>music</v>
      </c>
      <c r="R860" s="10">
        <f t="shared" si="81"/>
        <v>42079.745578703703</v>
      </c>
      <c r="S860" s="10">
        <f t="shared" si="82"/>
        <v>42109.957638888889</v>
      </c>
      <c r="T860" s="12" t="str">
        <f t="shared" si="83"/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78"/>
        <v>1.0468</v>
      </c>
      <c r="P861">
        <f t="shared" si="79"/>
        <v>42.72</v>
      </c>
      <c r="Q861" t="str">
        <f t="shared" si="80"/>
        <v>music</v>
      </c>
      <c r="R861" s="10">
        <f t="shared" si="81"/>
        <v>42128.820231481484</v>
      </c>
      <c r="S861" s="10">
        <f t="shared" si="82"/>
        <v>42159</v>
      </c>
      <c r="T861" s="12" t="str">
        <f t="shared" si="83"/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78"/>
        <v>0.18140000000000001</v>
      </c>
      <c r="P862">
        <f t="shared" si="79"/>
        <v>52.92</v>
      </c>
      <c r="Q862" t="str">
        <f t="shared" si="80"/>
        <v>music</v>
      </c>
      <c r="R862" s="10">
        <f t="shared" si="81"/>
        <v>41570.482789351852</v>
      </c>
      <c r="S862" s="10">
        <f t="shared" si="82"/>
        <v>41600.524456018517</v>
      </c>
      <c r="T862" s="12" t="str">
        <f t="shared" si="83"/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78"/>
        <v>2.24E-2</v>
      </c>
      <c r="P863">
        <f t="shared" si="79"/>
        <v>50.5</v>
      </c>
      <c r="Q863" t="str">
        <f t="shared" si="80"/>
        <v>music</v>
      </c>
      <c r="R863" s="10">
        <f t="shared" si="81"/>
        <v>42599.965324074074</v>
      </c>
      <c r="S863" s="10">
        <f t="shared" si="82"/>
        <v>42629.965324074074</v>
      </c>
      <c r="T863" s="12" t="str">
        <f t="shared" si="83"/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78"/>
        <v>3.3999999999999998E-3</v>
      </c>
      <c r="P864">
        <f t="shared" si="79"/>
        <v>42.5</v>
      </c>
      <c r="Q864" t="str">
        <f t="shared" si="80"/>
        <v>music</v>
      </c>
      <c r="R864" s="10">
        <f t="shared" si="81"/>
        <v>41559.5549537037</v>
      </c>
      <c r="S864" s="10">
        <f t="shared" si="82"/>
        <v>41589.596620370372</v>
      </c>
      <c r="T864" s="12" t="str">
        <f t="shared" si="83"/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78"/>
        <v>4.4999999999999998E-2</v>
      </c>
      <c r="P865">
        <f t="shared" si="79"/>
        <v>18</v>
      </c>
      <c r="Q865" t="str">
        <f t="shared" si="80"/>
        <v>music</v>
      </c>
      <c r="R865" s="10">
        <f t="shared" si="81"/>
        <v>40921.117662037039</v>
      </c>
      <c r="S865" s="10">
        <f t="shared" si="82"/>
        <v>40951.117662037039</v>
      </c>
      <c r="T865" s="12" t="str">
        <f t="shared" si="83"/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78"/>
        <v>0.41539999999999999</v>
      </c>
      <c r="P866">
        <f t="shared" si="79"/>
        <v>34.18</v>
      </c>
      <c r="Q866" t="str">
        <f t="shared" si="80"/>
        <v>music</v>
      </c>
      <c r="R866" s="10">
        <f t="shared" si="81"/>
        <v>41541.106921296298</v>
      </c>
      <c r="S866" s="10">
        <f t="shared" si="82"/>
        <v>41563.415972222225</v>
      </c>
      <c r="T866" s="12" t="str">
        <f t="shared" si="83"/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78"/>
        <v>2.0500000000000001E-2</v>
      </c>
      <c r="P867">
        <f t="shared" si="79"/>
        <v>22.5</v>
      </c>
      <c r="Q867" t="str">
        <f t="shared" si="80"/>
        <v>music</v>
      </c>
      <c r="R867" s="10">
        <f t="shared" si="81"/>
        <v>41230.77311342593</v>
      </c>
      <c r="S867" s="10">
        <f t="shared" si="82"/>
        <v>41290.77311342593</v>
      </c>
      <c r="T867" s="12" t="str">
        <f t="shared" si="83"/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78"/>
        <v>0.18290000000000001</v>
      </c>
      <c r="P868">
        <f t="shared" si="79"/>
        <v>58.18</v>
      </c>
      <c r="Q868" t="str">
        <f t="shared" si="80"/>
        <v>music</v>
      </c>
      <c r="R868" s="10">
        <f t="shared" si="81"/>
        <v>42025.637939814813</v>
      </c>
      <c r="S868" s="10">
        <f t="shared" si="82"/>
        <v>42063.631944444445</v>
      </c>
      <c r="T868" s="12" t="str">
        <f t="shared" si="83"/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78"/>
        <v>0.2402</v>
      </c>
      <c r="P869">
        <f t="shared" si="79"/>
        <v>109.18</v>
      </c>
      <c r="Q869" t="str">
        <f t="shared" si="80"/>
        <v>music</v>
      </c>
      <c r="R869" s="10">
        <f t="shared" si="81"/>
        <v>40088.105393518519</v>
      </c>
      <c r="S869" s="10">
        <f t="shared" si="82"/>
        <v>40148.207638888889</v>
      </c>
      <c r="T869" s="12" t="str">
        <f t="shared" si="83"/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78"/>
        <v>1.1000000000000001E-3</v>
      </c>
      <c r="P870">
        <f t="shared" si="79"/>
        <v>50</v>
      </c>
      <c r="Q870" t="str">
        <f t="shared" si="80"/>
        <v>music</v>
      </c>
      <c r="R870" s="10">
        <f t="shared" si="81"/>
        <v>41616.027754629627</v>
      </c>
      <c r="S870" s="10">
        <f t="shared" si="82"/>
        <v>41646.027754629627</v>
      </c>
      <c r="T870" s="12" t="str">
        <f t="shared" si="83"/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78"/>
        <v>0.1182</v>
      </c>
      <c r="P871">
        <f t="shared" si="79"/>
        <v>346.67</v>
      </c>
      <c r="Q871" t="str">
        <f t="shared" si="80"/>
        <v>music</v>
      </c>
      <c r="R871" s="10">
        <f t="shared" si="81"/>
        <v>41342.845567129632</v>
      </c>
      <c r="S871" s="10">
        <f t="shared" si="82"/>
        <v>41372.803900462961</v>
      </c>
      <c r="T871" s="12" t="str">
        <f t="shared" si="83"/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78"/>
        <v>3.0999999999999999E-3</v>
      </c>
      <c r="P872">
        <f t="shared" si="79"/>
        <v>12.4</v>
      </c>
      <c r="Q872" t="str">
        <f t="shared" si="80"/>
        <v>music</v>
      </c>
      <c r="R872" s="10">
        <f t="shared" si="81"/>
        <v>41488.022256944445</v>
      </c>
      <c r="S872" s="10">
        <f t="shared" si="82"/>
        <v>41518.022256944445</v>
      </c>
      <c r="T872" s="12" t="str">
        <f t="shared" si="83"/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78"/>
        <v>5.4199999999999998E-2</v>
      </c>
      <c r="P873">
        <f t="shared" si="79"/>
        <v>27.08</v>
      </c>
      <c r="Q873" t="str">
        <f t="shared" si="80"/>
        <v>music</v>
      </c>
      <c r="R873" s="10">
        <f t="shared" si="81"/>
        <v>41577.561284722222</v>
      </c>
      <c r="S873" s="10">
        <f t="shared" si="82"/>
        <v>41607.602951388886</v>
      </c>
      <c r="T873" s="12" t="str">
        <f t="shared" si="83"/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78"/>
        <v>8.0999999999999996E-3</v>
      </c>
      <c r="P874">
        <f t="shared" si="79"/>
        <v>32.5</v>
      </c>
      <c r="Q874" t="str">
        <f t="shared" si="80"/>
        <v>music</v>
      </c>
      <c r="R874" s="10">
        <f t="shared" si="81"/>
        <v>40567.825543981482</v>
      </c>
      <c r="S874" s="10">
        <f t="shared" si="82"/>
        <v>40612.825543981482</v>
      </c>
      <c r="T874" s="12" t="str">
        <f t="shared" si="83"/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78"/>
        <v>1.29E-2</v>
      </c>
      <c r="P875">
        <f t="shared" si="79"/>
        <v>9</v>
      </c>
      <c r="Q875" t="str">
        <f t="shared" si="80"/>
        <v>music</v>
      </c>
      <c r="R875" s="10">
        <f t="shared" si="81"/>
        <v>41184.167129629634</v>
      </c>
      <c r="S875" s="10">
        <f t="shared" si="82"/>
        <v>41224.208796296298</v>
      </c>
      <c r="T875" s="12" t="str">
        <f t="shared" si="83"/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78"/>
        <v>0.24329999999999999</v>
      </c>
      <c r="P876">
        <f t="shared" si="79"/>
        <v>34.76</v>
      </c>
      <c r="Q876" t="str">
        <f t="shared" si="80"/>
        <v>music</v>
      </c>
      <c r="R876" s="10">
        <f t="shared" si="81"/>
        <v>41368.583726851852</v>
      </c>
      <c r="S876" s="10">
        <f t="shared" si="82"/>
        <v>41398.583726851852</v>
      </c>
      <c r="T876" s="12" t="str">
        <f t="shared" si="83"/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78"/>
        <v>0</v>
      </c>
      <c r="P877">
        <f t="shared" si="79"/>
        <v>0</v>
      </c>
      <c r="Q877" t="str">
        <f t="shared" si="80"/>
        <v>music</v>
      </c>
      <c r="R877" s="10">
        <f t="shared" si="81"/>
        <v>42248.723738425921</v>
      </c>
      <c r="S877" s="10">
        <f t="shared" si="82"/>
        <v>42268.723738425921</v>
      </c>
      <c r="T877" s="12" t="str">
        <f t="shared" si="83"/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78"/>
        <v>0.40799999999999997</v>
      </c>
      <c r="P878">
        <f t="shared" si="79"/>
        <v>28.58</v>
      </c>
      <c r="Q878" t="str">
        <f t="shared" si="80"/>
        <v>music</v>
      </c>
      <c r="R878" s="10">
        <f t="shared" si="81"/>
        <v>41276.496840277774</v>
      </c>
      <c r="S878" s="10">
        <f t="shared" si="82"/>
        <v>41309.496840277774</v>
      </c>
      <c r="T878" s="12" t="str">
        <f t="shared" si="83"/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78"/>
        <v>0.67549999999999999</v>
      </c>
      <c r="P879">
        <f t="shared" si="79"/>
        <v>46.59</v>
      </c>
      <c r="Q879" t="str">
        <f t="shared" si="80"/>
        <v>music</v>
      </c>
      <c r="R879" s="10">
        <f t="shared" si="81"/>
        <v>41597.788888888892</v>
      </c>
      <c r="S879" s="10">
        <f t="shared" si="82"/>
        <v>41627.788888888892</v>
      </c>
      <c r="T879" s="12" t="str">
        <f t="shared" si="83"/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78"/>
        <v>1.2999999999999999E-2</v>
      </c>
      <c r="P880">
        <f t="shared" si="79"/>
        <v>32.5</v>
      </c>
      <c r="Q880" t="str">
        <f t="shared" si="80"/>
        <v>music</v>
      </c>
      <c r="R880" s="10">
        <f t="shared" si="81"/>
        <v>40505.232916666668</v>
      </c>
      <c r="S880" s="10">
        <f t="shared" si="82"/>
        <v>40535.232916666668</v>
      </c>
      <c r="T880" s="12" t="str">
        <f t="shared" si="83"/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78"/>
        <v>0.30669999999999997</v>
      </c>
      <c r="P881">
        <f t="shared" si="79"/>
        <v>21.47</v>
      </c>
      <c r="Q881" t="str">
        <f t="shared" si="80"/>
        <v>music</v>
      </c>
      <c r="R881" s="10">
        <f t="shared" si="81"/>
        <v>41037.829918981479</v>
      </c>
      <c r="S881" s="10">
        <f t="shared" si="82"/>
        <v>41058.829918981479</v>
      </c>
      <c r="T881" s="12" t="str">
        <f t="shared" si="83"/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78"/>
        <v>2.9899999999999999E-2</v>
      </c>
      <c r="P882">
        <f t="shared" si="79"/>
        <v>14.13</v>
      </c>
      <c r="Q882" t="str">
        <f t="shared" si="80"/>
        <v>music</v>
      </c>
      <c r="R882" s="10">
        <f t="shared" si="81"/>
        <v>41179.32104166667</v>
      </c>
      <c r="S882" s="10">
        <f t="shared" si="82"/>
        <v>41212.32104166667</v>
      </c>
      <c r="T882" s="12" t="str">
        <f t="shared" si="83"/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78"/>
        <v>8.0000000000000002E-3</v>
      </c>
      <c r="P883">
        <f t="shared" si="79"/>
        <v>30</v>
      </c>
      <c r="Q883" t="str">
        <f t="shared" si="80"/>
        <v>music</v>
      </c>
      <c r="R883" s="10">
        <f t="shared" si="81"/>
        <v>40877.25099537037</v>
      </c>
      <c r="S883" s="10">
        <f t="shared" si="82"/>
        <v>40922.25099537037</v>
      </c>
      <c r="T883" s="12" t="str">
        <f t="shared" si="83"/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78"/>
        <v>0.20130000000000001</v>
      </c>
      <c r="P884">
        <f t="shared" si="79"/>
        <v>21.57</v>
      </c>
      <c r="Q884" t="str">
        <f t="shared" si="80"/>
        <v>music</v>
      </c>
      <c r="R884" s="10">
        <f t="shared" si="81"/>
        <v>40759.860532407409</v>
      </c>
      <c r="S884" s="10">
        <f t="shared" si="82"/>
        <v>40792.860532407409</v>
      </c>
      <c r="T884" s="12" t="str">
        <f t="shared" si="83"/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78"/>
        <v>0.4002</v>
      </c>
      <c r="P885">
        <f t="shared" si="79"/>
        <v>83.38</v>
      </c>
      <c r="Q885" t="str">
        <f t="shared" si="80"/>
        <v>music</v>
      </c>
      <c r="R885" s="10">
        <f t="shared" si="81"/>
        <v>42371.935590277775</v>
      </c>
      <c r="S885" s="10">
        <f t="shared" si="82"/>
        <v>42431.935590277775</v>
      </c>
      <c r="T885" s="12" t="str">
        <f t="shared" si="83"/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78"/>
        <v>0.01</v>
      </c>
      <c r="P886">
        <f t="shared" si="79"/>
        <v>10</v>
      </c>
      <c r="Q886" t="str">
        <f t="shared" si="80"/>
        <v>music</v>
      </c>
      <c r="R886" s="10">
        <f t="shared" si="81"/>
        <v>40981.802615740737</v>
      </c>
      <c r="S886" s="10">
        <f t="shared" si="82"/>
        <v>41041.104861111111</v>
      </c>
      <c r="T886" s="12" t="str">
        <f t="shared" si="83"/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78"/>
        <v>0.75</v>
      </c>
      <c r="P887">
        <f t="shared" si="79"/>
        <v>35.71</v>
      </c>
      <c r="Q887" t="str">
        <f t="shared" si="80"/>
        <v>music</v>
      </c>
      <c r="R887" s="10">
        <f t="shared" si="81"/>
        <v>42713.941099537042</v>
      </c>
      <c r="S887" s="10">
        <f t="shared" si="82"/>
        <v>42734.941099537042</v>
      </c>
      <c r="T887" s="12" t="str">
        <f t="shared" si="83"/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78"/>
        <v>0.41</v>
      </c>
      <c r="P888">
        <f t="shared" si="79"/>
        <v>29.29</v>
      </c>
      <c r="Q888" t="str">
        <f t="shared" si="80"/>
        <v>music</v>
      </c>
      <c r="R888" s="10">
        <f t="shared" si="81"/>
        <v>42603.870520833334</v>
      </c>
      <c r="S888" s="10">
        <f t="shared" si="82"/>
        <v>42628.870520833334</v>
      </c>
      <c r="T888" s="12" t="str">
        <f t="shared" si="83"/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78"/>
        <v>0</v>
      </c>
      <c r="P889">
        <f t="shared" si="79"/>
        <v>0</v>
      </c>
      <c r="Q889" t="str">
        <f t="shared" si="80"/>
        <v>music</v>
      </c>
      <c r="R889" s="10">
        <f t="shared" si="81"/>
        <v>41026.958969907406</v>
      </c>
      <c r="S889" s="10">
        <f t="shared" si="82"/>
        <v>41056.958969907406</v>
      </c>
      <c r="T889" s="12" t="str">
        <f t="shared" si="83"/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78"/>
        <v>7.1999999999999995E-2</v>
      </c>
      <c r="P890">
        <f t="shared" si="79"/>
        <v>18</v>
      </c>
      <c r="Q890" t="str">
        <f t="shared" si="80"/>
        <v>music</v>
      </c>
      <c r="R890" s="10">
        <f t="shared" si="81"/>
        <v>40751.753298611111</v>
      </c>
      <c r="S890" s="10">
        <f t="shared" si="82"/>
        <v>40787.25</v>
      </c>
      <c r="T890" s="12" t="str">
        <f t="shared" si="83"/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78"/>
        <v>9.4399999999999998E-2</v>
      </c>
      <c r="P891">
        <f t="shared" si="79"/>
        <v>73.760000000000005</v>
      </c>
      <c r="Q891" t="str">
        <f t="shared" si="80"/>
        <v>music</v>
      </c>
      <c r="R891" s="10">
        <f t="shared" si="81"/>
        <v>41887.784062500003</v>
      </c>
      <c r="S891" s="10">
        <f t="shared" si="82"/>
        <v>41917.784062500003</v>
      </c>
      <c r="T891" s="12" t="str">
        <f t="shared" si="83"/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78"/>
        <v>4.1700000000000001E-2</v>
      </c>
      <c r="P892">
        <f t="shared" si="79"/>
        <v>31.25</v>
      </c>
      <c r="Q892" t="str">
        <f t="shared" si="80"/>
        <v>music</v>
      </c>
      <c r="R892" s="10">
        <f t="shared" si="81"/>
        <v>41569.698831018519</v>
      </c>
      <c r="S892" s="10">
        <f t="shared" si="82"/>
        <v>41599.740497685183</v>
      </c>
      <c r="T892" s="12" t="str">
        <f t="shared" si="83"/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78"/>
        <v>3.2500000000000001E-2</v>
      </c>
      <c r="P893">
        <f t="shared" si="79"/>
        <v>28.89</v>
      </c>
      <c r="Q893" t="str">
        <f t="shared" si="80"/>
        <v>music</v>
      </c>
      <c r="R893" s="10">
        <f t="shared" si="81"/>
        <v>41842.031597222223</v>
      </c>
      <c r="S893" s="10">
        <f t="shared" si="82"/>
        <v>41872.031597222223</v>
      </c>
      <c r="T893" s="12" t="str">
        <f t="shared" si="83"/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78"/>
        <v>0.40749999999999997</v>
      </c>
      <c r="P894">
        <f t="shared" si="79"/>
        <v>143.82</v>
      </c>
      <c r="Q894" t="str">
        <f t="shared" si="80"/>
        <v>music</v>
      </c>
      <c r="R894" s="10">
        <f t="shared" si="81"/>
        <v>40304.20003472222</v>
      </c>
      <c r="S894" s="10">
        <f t="shared" si="82"/>
        <v>40391.166666666664</v>
      </c>
      <c r="T894" s="12" t="str">
        <f t="shared" si="83"/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78"/>
        <v>0.1</v>
      </c>
      <c r="P895">
        <f t="shared" si="79"/>
        <v>40</v>
      </c>
      <c r="Q895" t="str">
        <f t="shared" si="80"/>
        <v>music</v>
      </c>
      <c r="R895" s="10">
        <f t="shared" si="81"/>
        <v>42065.897719907407</v>
      </c>
      <c r="S895" s="10">
        <f t="shared" si="82"/>
        <v>42095.856053240743</v>
      </c>
      <c r="T895" s="12" t="str">
        <f t="shared" si="83"/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78"/>
        <v>0.39169999999999999</v>
      </c>
      <c r="P896">
        <f t="shared" si="79"/>
        <v>147.81</v>
      </c>
      <c r="Q896" t="str">
        <f t="shared" si="80"/>
        <v>music</v>
      </c>
      <c r="R896" s="10">
        <f t="shared" si="81"/>
        <v>42496.981597222228</v>
      </c>
      <c r="S896" s="10">
        <f t="shared" si="82"/>
        <v>42526.981597222228</v>
      </c>
      <c r="T896" s="12" t="str">
        <f t="shared" si="83"/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78"/>
        <v>2.4400000000000002E-2</v>
      </c>
      <c r="P897">
        <f t="shared" si="79"/>
        <v>27.86</v>
      </c>
      <c r="Q897" t="str">
        <f t="shared" si="80"/>
        <v>music</v>
      </c>
      <c r="R897" s="10">
        <f t="shared" si="81"/>
        <v>40431.127650462964</v>
      </c>
      <c r="S897" s="10">
        <f t="shared" si="82"/>
        <v>40476.127650462964</v>
      </c>
      <c r="T897" s="12" t="str">
        <f t="shared" si="83"/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78"/>
        <v>0.4</v>
      </c>
      <c r="P898">
        <f t="shared" si="79"/>
        <v>44.44</v>
      </c>
      <c r="Q898" t="str">
        <f t="shared" si="80"/>
        <v>music</v>
      </c>
      <c r="R898" s="10">
        <f t="shared" si="81"/>
        <v>42218.872986111113</v>
      </c>
      <c r="S898" s="10">
        <f t="shared" si="82"/>
        <v>42244.166666666672</v>
      </c>
      <c r="T898" s="12" t="str">
        <f t="shared" si="83"/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84">ROUND(IMDIV(E899,D899),4)</f>
        <v>0</v>
      </c>
      <c r="P899">
        <f t="shared" ref="P899:P962" si="85">IF(L899&gt;0,ROUND(IMDIV(E899,L899),2),0)</f>
        <v>0</v>
      </c>
      <c r="Q899" t="str">
        <f t="shared" ref="Q899:Q962" si="86">LEFT(N899,FIND("/",N899)-1)</f>
        <v>music</v>
      </c>
      <c r="R899" s="10">
        <f t="shared" ref="R899:R962" si="87">(((J899/60)/60)/24)+DATE(1970,1,1)</f>
        <v>41211.688750000001</v>
      </c>
      <c r="S899" s="10">
        <f t="shared" ref="S899:S962" si="88">(((I899/60)/60)/24)+DATE(1970,1,1)</f>
        <v>41241.730416666665</v>
      </c>
      <c r="T899" s="12" t="str">
        <f t="shared" ref="T899:T962" si="89">RIGHT(N899, LEN(N899)-FIND("/",N899))</f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84"/>
        <v>2.8000000000000001E-2</v>
      </c>
      <c r="P900">
        <f t="shared" si="85"/>
        <v>35</v>
      </c>
      <c r="Q900" t="str">
        <f t="shared" si="86"/>
        <v>music</v>
      </c>
      <c r="R900" s="10">
        <f t="shared" si="87"/>
        <v>40878.758217592593</v>
      </c>
      <c r="S900" s="10">
        <f t="shared" si="88"/>
        <v>40923.758217592593</v>
      </c>
      <c r="T900" s="12" t="str">
        <f t="shared" si="89"/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84"/>
        <v>0.37330000000000002</v>
      </c>
      <c r="P901">
        <f t="shared" si="85"/>
        <v>35</v>
      </c>
      <c r="Q901" t="str">
        <f t="shared" si="86"/>
        <v>music</v>
      </c>
      <c r="R901" s="10">
        <f t="shared" si="87"/>
        <v>40646.099097222221</v>
      </c>
      <c r="S901" s="10">
        <f t="shared" si="88"/>
        <v>40691.099097222221</v>
      </c>
      <c r="T901" s="12" t="str">
        <f t="shared" si="89"/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84"/>
        <v>4.1999999999999997E-3</v>
      </c>
      <c r="P902">
        <f t="shared" si="85"/>
        <v>10.5</v>
      </c>
      <c r="Q902" t="str">
        <f t="shared" si="86"/>
        <v>music</v>
      </c>
      <c r="R902" s="10">
        <f t="shared" si="87"/>
        <v>42429.84956018519</v>
      </c>
      <c r="S902" s="10">
        <f t="shared" si="88"/>
        <v>42459.807893518519</v>
      </c>
      <c r="T902" s="12" t="str">
        <f t="shared" si="89"/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84"/>
        <v>0</v>
      </c>
      <c r="P903">
        <f t="shared" si="85"/>
        <v>0</v>
      </c>
      <c r="Q903" t="str">
        <f t="shared" si="86"/>
        <v>music</v>
      </c>
      <c r="R903" s="10">
        <f t="shared" si="87"/>
        <v>40291.81150462963</v>
      </c>
      <c r="S903" s="10">
        <f t="shared" si="88"/>
        <v>40337.799305555556</v>
      </c>
      <c r="T903" s="12" t="str">
        <f t="shared" si="89"/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84"/>
        <v>3.0000000000000001E-3</v>
      </c>
      <c r="P904">
        <f t="shared" si="85"/>
        <v>30</v>
      </c>
      <c r="Q904" t="str">
        <f t="shared" si="86"/>
        <v>music</v>
      </c>
      <c r="R904" s="10">
        <f t="shared" si="87"/>
        <v>41829.965532407405</v>
      </c>
      <c r="S904" s="10">
        <f t="shared" si="88"/>
        <v>41881.645833333336</v>
      </c>
      <c r="T904" s="12" t="str">
        <f t="shared" si="89"/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84"/>
        <v>3.2000000000000001E-2</v>
      </c>
      <c r="P905">
        <f t="shared" si="85"/>
        <v>40</v>
      </c>
      <c r="Q905" t="str">
        <f t="shared" si="86"/>
        <v>music</v>
      </c>
      <c r="R905" s="10">
        <f t="shared" si="87"/>
        <v>41149.796064814815</v>
      </c>
      <c r="S905" s="10">
        <f t="shared" si="88"/>
        <v>41175.100694444445</v>
      </c>
      <c r="T905" s="12" t="str">
        <f t="shared" si="89"/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84"/>
        <v>3.0000000000000001E-3</v>
      </c>
      <c r="P906">
        <f t="shared" si="85"/>
        <v>50.33</v>
      </c>
      <c r="Q906" t="str">
        <f t="shared" si="86"/>
        <v>music</v>
      </c>
      <c r="R906" s="10">
        <f t="shared" si="87"/>
        <v>42342.080289351856</v>
      </c>
      <c r="S906" s="10">
        <f t="shared" si="88"/>
        <v>42372.080289351856</v>
      </c>
      <c r="T906" s="12" t="str">
        <f t="shared" si="89"/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84"/>
        <v>3.0200000000000001E-2</v>
      </c>
      <c r="P907">
        <f t="shared" si="85"/>
        <v>32.67</v>
      </c>
      <c r="Q907" t="str">
        <f t="shared" si="86"/>
        <v>music</v>
      </c>
      <c r="R907" s="10">
        <f t="shared" si="87"/>
        <v>40507.239884259259</v>
      </c>
      <c r="S907" s="10">
        <f t="shared" si="88"/>
        <v>40567.239884259259</v>
      </c>
      <c r="T907" s="12" t="str">
        <f t="shared" si="89"/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84"/>
        <v>0</v>
      </c>
      <c r="P908">
        <f t="shared" si="85"/>
        <v>0</v>
      </c>
      <c r="Q908" t="str">
        <f t="shared" si="86"/>
        <v>music</v>
      </c>
      <c r="R908" s="10">
        <f t="shared" si="87"/>
        <v>41681.189699074072</v>
      </c>
      <c r="S908" s="10">
        <f t="shared" si="88"/>
        <v>41711.148032407407</v>
      </c>
      <c r="T908" s="12" t="str">
        <f t="shared" si="89"/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84"/>
        <v>0</v>
      </c>
      <c r="P909">
        <f t="shared" si="85"/>
        <v>0</v>
      </c>
      <c r="Q909" t="str">
        <f t="shared" si="86"/>
        <v>music</v>
      </c>
      <c r="R909" s="10">
        <f t="shared" si="87"/>
        <v>40767.192395833335</v>
      </c>
      <c r="S909" s="10">
        <f t="shared" si="88"/>
        <v>40797.192395833335</v>
      </c>
      <c r="T909" s="12" t="str">
        <f t="shared" si="89"/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84"/>
        <v>0</v>
      </c>
      <c r="P910">
        <f t="shared" si="85"/>
        <v>0</v>
      </c>
      <c r="Q910" t="str">
        <f t="shared" si="86"/>
        <v>music</v>
      </c>
      <c r="R910" s="10">
        <f t="shared" si="87"/>
        <v>40340.801562499997</v>
      </c>
      <c r="S910" s="10">
        <f t="shared" si="88"/>
        <v>40386.207638888889</v>
      </c>
      <c r="T910" s="12" t="str">
        <f t="shared" si="89"/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84"/>
        <v>3.2500000000000001E-2</v>
      </c>
      <c r="P911">
        <f t="shared" si="85"/>
        <v>65</v>
      </c>
      <c r="Q911" t="str">
        <f t="shared" si="86"/>
        <v>music</v>
      </c>
      <c r="R911" s="10">
        <f t="shared" si="87"/>
        <v>41081.69027777778</v>
      </c>
      <c r="S911" s="10">
        <f t="shared" si="88"/>
        <v>41113.166666666664</v>
      </c>
      <c r="T911" s="12" t="str">
        <f t="shared" si="89"/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84"/>
        <v>0.22359999999999999</v>
      </c>
      <c r="P912">
        <f t="shared" si="85"/>
        <v>24.6</v>
      </c>
      <c r="Q912" t="str">
        <f t="shared" si="86"/>
        <v>music</v>
      </c>
      <c r="R912" s="10">
        <f t="shared" si="87"/>
        <v>42737.545358796298</v>
      </c>
      <c r="S912" s="10">
        <f t="shared" si="88"/>
        <v>42797.545358796298</v>
      </c>
      <c r="T912" s="12" t="str">
        <f t="shared" si="89"/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84"/>
        <v>0</v>
      </c>
      <c r="P913">
        <f t="shared" si="85"/>
        <v>0</v>
      </c>
      <c r="Q913" t="str">
        <f t="shared" si="86"/>
        <v>music</v>
      </c>
      <c r="R913" s="10">
        <f t="shared" si="87"/>
        <v>41642.005150462966</v>
      </c>
      <c r="S913" s="10">
        <f t="shared" si="88"/>
        <v>41663.005150462966</v>
      </c>
      <c r="T913" s="12" t="str">
        <f t="shared" si="89"/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84"/>
        <v>8.6E-3</v>
      </c>
      <c r="P914">
        <f t="shared" si="85"/>
        <v>15</v>
      </c>
      <c r="Q914" t="str">
        <f t="shared" si="86"/>
        <v>music</v>
      </c>
      <c r="R914" s="10">
        <f t="shared" si="87"/>
        <v>41194.109340277777</v>
      </c>
      <c r="S914" s="10">
        <f t="shared" si="88"/>
        <v>41254.151006944441</v>
      </c>
      <c r="T914" s="12" t="str">
        <f t="shared" si="89"/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84"/>
        <v>6.6100000000000006E-2</v>
      </c>
      <c r="P915">
        <f t="shared" si="85"/>
        <v>82.58</v>
      </c>
      <c r="Q915" t="str">
        <f t="shared" si="86"/>
        <v>music</v>
      </c>
      <c r="R915" s="10">
        <f t="shared" si="87"/>
        <v>41004.139108796298</v>
      </c>
      <c r="S915" s="10">
        <f t="shared" si="88"/>
        <v>41034.139108796298</v>
      </c>
      <c r="T915" s="12" t="str">
        <f t="shared" si="89"/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84"/>
        <v>0</v>
      </c>
      <c r="P916">
        <f t="shared" si="85"/>
        <v>0</v>
      </c>
      <c r="Q916" t="str">
        <f t="shared" si="86"/>
        <v>music</v>
      </c>
      <c r="R916" s="10">
        <f t="shared" si="87"/>
        <v>41116.763275462967</v>
      </c>
      <c r="S916" s="10">
        <f t="shared" si="88"/>
        <v>41146.763275462967</v>
      </c>
      <c r="T916" s="12" t="str">
        <f t="shared" si="89"/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84"/>
        <v>5.7700000000000001E-2</v>
      </c>
      <c r="P917">
        <f t="shared" si="85"/>
        <v>41.67</v>
      </c>
      <c r="Q917" t="str">
        <f t="shared" si="86"/>
        <v>music</v>
      </c>
      <c r="R917" s="10">
        <f t="shared" si="87"/>
        <v>40937.679560185185</v>
      </c>
      <c r="S917" s="10">
        <f t="shared" si="88"/>
        <v>40969.207638888889</v>
      </c>
      <c r="T917" s="12" t="str">
        <f t="shared" si="89"/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84"/>
        <v>0</v>
      </c>
      <c r="P918">
        <f t="shared" si="85"/>
        <v>0</v>
      </c>
      <c r="Q918" t="str">
        <f t="shared" si="86"/>
        <v>music</v>
      </c>
      <c r="R918" s="10">
        <f t="shared" si="87"/>
        <v>40434.853402777779</v>
      </c>
      <c r="S918" s="10">
        <f t="shared" si="88"/>
        <v>40473.208333333336</v>
      </c>
      <c r="T918" s="12" t="str">
        <f t="shared" si="89"/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84"/>
        <v>6.0000000000000001E-3</v>
      </c>
      <c r="P919">
        <f t="shared" si="85"/>
        <v>30</v>
      </c>
      <c r="Q919" t="str">
        <f t="shared" si="86"/>
        <v>music</v>
      </c>
      <c r="R919" s="10">
        <f t="shared" si="87"/>
        <v>41802.94363425926</v>
      </c>
      <c r="S919" s="10">
        <f t="shared" si="88"/>
        <v>41834.104166666664</v>
      </c>
      <c r="T919" s="12" t="str">
        <f t="shared" si="89"/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84"/>
        <v>5.0299999999999997E-2</v>
      </c>
      <c r="P920">
        <f t="shared" si="85"/>
        <v>19.600000000000001</v>
      </c>
      <c r="Q920" t="str">
        <f t="shared" si="86"/>
        <v>music</v>
      </c>
      <c r="R920" s="10">
        <f t="shared" si="87"/>
        <v>41944.916215277779</v>
      </c>
      <c r="S920" s="10">
        <f t="shared" si="88"/>
        <v>41974.957881944443</v>
      </c>
      <c r="T920" s="12" t="str">
        <f t="shared" si="89"/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84"/>
        <v>5.0000000000000001E-3</v>
      </c>
      <c r="P921">
        <f t="shared" si="85"/>
        <v>100</v>
      </c>
      <c r="Q921" t="str">
        <f t="shared" si="86"/>
        <v>music</v>
      </c>
      <c r="R921" s="10">
        <f t="shared" si="87"/>
        <v>41227.641724537039</v>
      </c>
      <c r="S921" s="10">
        <f t="shared" si="88"/>
        <v>41262.641724537039</v>
      </c>
      <c r="T921" s="12" t="str">
        <f t="shared" si="89"/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84"/>
        <v>0</v>
      </c>
      <c r="P922">
        <f t="shared" si="85"/>
        <v>0</v>
      </c>
      <c r="Q922" t="str">
        <f t="shared" si="86"/>
        <v>music</v>
      </c>
      <c r="R922" s="10">
        <f t="shared" si="87"/>
        <v>41562.67155092593</v>
      </c>
      <c r="S922" s="10">
        <f t="shared" si="88"/>
        <v>41592.713217592594</v>
      </c>
      <c r="T922" s="12" t="str">
        <f t="shared" si="89"/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84"/>
        <v>0.309</v>
      </c>
      <c r="P923">
        <f t="shared" si="85"/>
        <v>231.75</v>
      </c>
      <c r="Q923" t="str">
        <f t="shared" si="86"/>
        <v>music</v>
      </c>
      <c r="R923" s="10">
        <f t="shared" si="87"/>
        <v>40847.171018518515</v>
      </c>
      <c r="S923" s="10">
        <f t="shared" si="88"/>
        <v>40889.212685185186</v>
      </c>
      <c r="T923" s="12" t="str">
        <f t="shared" si="89"/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84"/>
        <v>0.2104</v>
      </c>
      <c r="P924">
        <f t="shared" si="85"/>
        <v>189.33</v>
      </c>
      <c r="Q924" t="str">
        <f t="shared" si="86"/>
        <v>music</v>
      </c>
      <c r="R924" s="10">
        <f t="shared" si="87"/>
        <v>41878.530011574076</v>
      </c>
      <c r="S924" s="10">
        <f t="shared" si="88"/>
        <v>41913.530011574076</v>
      </c>
      <c r="T924" s="12" t="str">
        <f t="shared" si="89"/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84"/>
        <v>2.1999999999999999E-2</v>
      </c>
      <c r="P925">
        <f t="shared" si="85"/>
        <v>55</v>
      </c>
      <c r="Q925" t="str">
        <f t="shared" si="86"/>
        <v>music</v>
      </c>
      <c r="R925" s="10">
        <f t="shared" si="87"/>
        <v>41934.959756944445</v>
      </c>
      <c r="S925" s="10">
        <f t="shared" si="88"/>
        <v>41965.001423611116</v>
      </c>
      <c r="T925" s="12" t="str">
        <f t="shared" si="89"/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84"/>
        <v>0.109</v>
      </c>
      <c r="P926">
        <f t="shared" si="85"/>
        <v>21.8</v>
      </c>
      <c r="Q926" t="str">
        <f t="shared" si="86"/>
        <v>music</v>
      </c>
      <c r="R926" s="10">
        <f t="shared" si="87"/>
        <v>41288.942928240744</v>
      </c>
      <c r="S926" s="10">
        <f t="shared" si="88"/>
        <v>41318.942928240744</v>
      </c>
      <c r="T926" s="12" t="str">
        <f t="shared" si="89"/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84"/>
        <v>2.6700000000000002E-2</v>
      </c>
      <c r="P927">
        <f t="shared" si="85"/>
        <v>32</v>
      </c>
      <c r="Q927" t="str">
        <f t="shared" si="86"/>
        <v>music</v>
      </c>
      <c r="R927" s="10">
        <f t="shared" si="87"/>
        <v>41575.880914351852</v>
      </c>
      <c r="S927" s="10">
        <f t="shared" si="88"/>
        <v>41605.922581018516</v>
      </c>
      <c r="T927" s="12" t="str">
        <f t="shared" si="89"/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84"/>
        <v>0</v>
      </c>
      <c r="P928">
        <f t="shared" si="85"/>
        <v>0</v>
      </c>
      <c r="Q928" t="str">
        <f t="shared" si="86"/>
        <v>music</v>
      </c>
      <c r="R928" s="10">
        <f t="shared" si="87"/>
        <v>40338.02002314815</v>
      </c>
      <c r="S928" s="10">
        <f t="shared" si="88"/>
        <v>40367.944444444445</v>
      </c>
      <c r="T928" s="12" t="str">
        <f t="shared" si="89"/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84"/>
        <v>0</v>
      </c>
      <c r="P929">
        <f t="shared" si="85"/>
        <v>0</v>
      </c>
      <c r="Q929" t="str">
        <f t="shared" si="86"/>
        <v>music</v>
      </c>
      <c r="R929" s="10">
        <f t="shared" si="87"/>
        <v>41013.822858796295</v>
      </c>
      <c r="S929" s="10">
        <f t="shared" si="88"/>
        <v>41043.822858796295</v>
      </c>
      <c r="T929" s="12" t="str">
        <f t="shared" si="89"/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84"/>
        <v>0.1086</v>
      </c>
      <c r="P930">
        <f t="shared" si="85"/>
        <v>56.25</v>
      </c>
      <c r="Q930" t="str">
        <f t="shared" si="86"/>
        <v>music</v>
      </c>
      <c r="R930" s="10">
        <f t="shared" si="87"/>
        <v>41180.86241898148</v>
      </c>
      <c r="S930" s="10">
        <f t="shared" si="88"/>
        <v>41231</v>
      </c>
      <c r="T930" s="12" t="str">
        <f t="shared" si="89"/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84"/>
        <v>0</v>
      </c>
      <c r="P931">
        <f t="shared" si="85"/>
        <v>0</v>
      </c>
      <c r="Q931" t="str">
        <f t="shared" si="86"/>
        <v>music</v>
      </c>
      <c r="R931" s="10">
        <f t="shared" si="87"/>
        <v>40978.238067129627</v>
      </c>
      <c r="S931" s="10">
        <f t="shared" si="88"/>
        <v>41008.196400462963</v>
      </c>
      <c r="T931" s="12" t="str">
        <f t="shared" si="89"/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84"/>
        <v>0.38329999999999997</v>
      </c>
      <c r="P932">
        <f t="shared" si="85"/>
        <v>69</v>
      </c>
      <c r="Q932" t="str">
        <f t="shared" si="86"/>
        <v>music</v>
      </c>
      <c r="R932" s="10">
        <f t="shared" si="87"/>
        <v>40312.915578703702</v>
      </c>
      <c r="S932" s="10">
        <f t="shared" si="88"/>
        <v>40354.897222222222</v>
      </c>
      <c r="T932" s="12" t="str">
        <f t="shared" si="89"/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84"/>
        <v>6.5500000000000003E-2</v>
      </c>
      <c r="P933">
        <f t="shared" si="85"/>
        <v>18.71</v>
      </c>
      <c r="Q933" t="str">
        <f t="shared" si="86"/>
        <v>music</v>
      </c>
      <c r="R933" s="10">
        <f t="shared" si="87"/>
        <v>41680.359976851854</v>
      </c>
      <c r="S933" s="10">
        <f t="shared" si="88"/>
        <v>41714.916666666664</v>
      </c>
      <c r="T933" s="12" t="str">
        <f t="shared" si="89"/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84"/>
        <v>0.1454</v>
      </c>
      <c r="P934">
        <f t="shared" si="85"/>
        <v>46.03</v>
      </c>
      <c r="Q934" t="str">
        <f t="shared" si="86"/>
        <v>music</v>
      </c>
      <c r="R934" s="10">
        <f t="shared" si="87"/>
        <v>41310.969270833331</v>
      </c>
      <c r="S934" s="10">
        <f t="shared" si="88"/>
        <v>41355.927604166667</v>
      </c>
      <c r="T934" s="12" t="str">
        <f t="shared" si="89"/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84"/>
        <v>0.06</v>
      </c>
      <c r="P935">
        <f t="shared" si="85"/>
        <v>60</v>
      </c>
      <c r="Q935" t="str">
        <f t="shared" si="86"/>
        <v>music</v>
      </c>
      <c r="R935" s="10">
        <f t="shared" si="87"/>
        <v>41711.169085648151</v>
      </c>
      <c r="S935" s="10">
        <f t="shared" si="88"/>
        <v>41771.169085648151</v>
      </c>
      <c r="T935" s="12" t="str">
        <f t="shared" si="89"/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84"/>
        <v>0.30399999999999999</v>
      </c>
      <c r="P936">
        <f t="shared" si="85"/>
        <v>50.67</v>
      </c>
      <c r="Q936" t="str">
        <f t="shared" si="86"/>
        <v>music</v>
      </c>
      <c r="R936" s="10">
        <f t="shared" si="87"/>
        <v>41733.737083333333</v>
      </c>
      <c r="S936" s="10">
        <f t="shared" si="88"/>
        <v>41763.25</v>
      </c>
      <c r="T936" s="12" t="str">
        <f t="shared" si="89"/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84"/>
        <v>1.43E-2</v>
      </c>
      <c r="P937">
        <f t="shared" si="85"/>
        <v>25</v>
      </c>
      <c r="Q937" t="str">
        <f t="shared" si="86"/>
        <v>music</v>
      </c>
      <c r="R937" s="10">
        <f t="shared" si="87"/>
        <v>42368.333668981482</v>
      </c>
      <c r="S937" s="10">
        <f t="shared" si="88"/>
        <v>42398.333668981482</v>
      </c>
      <c r="T937" s="12" t="str">
        <f t="shared" si="89"/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84"/>
        <v>0</v>
      </c>
      <c r="P938">
        <f t="shared" si="85"/>
        <v>0</v>
      </c>
      <c r="Q938" t="str">
        <f t="shared" si="86"/>
        <v>music</v>
      </c>
      <c r="R938" s="10">
        <f t="shared" si="87"/>
        <v>40883.024178240739</v>
      </c>
      <c r="S938" s="10">
        <f t="shared" si="88"/>
        <v>40926.833333333336</v>
      </c>
      <c r="T938" s="12" t="str">
        <f t="shared" si="89"/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84"/>
        <v>1.14E-2</v>
      </c>
      <c r="P939">
        <f t="shared" si="85"/>
        <v>20</v>
      </c>
      <c r="Q939" t="str">
        <f t="shared" si="86"/>
        <v>music</v>
      </c>
      <c r="R939" s="10">
        <f t="shared" si="87"/>
        <v>41551.798113425924</v>
      </c>
      <c r="S939" s="10">
        <f t="shared" si="88"/>
        <v>41581.839780092596</v>
      </c>
      <c r="T939" s="12" t="str">
        <f t="shared" si="89"/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84"/>
        <v>3.5999999999999999E-3</v>
      </c>
      <c r="P940">
        <f t="shared" si="85"/>
        <v>25</v>
      </c>
      <c r="Q940" t="str">
        <f t="shared" si="86"/>
        <v>music</v>
      </c>
      <c r="R940" s="10">
        <f t="shared" si="87"/>
        <v>41124.479722222226</v>
      </c>
      <c r="S940" s="10">
        <f t="shared" si="88"/>
        <v>41154.479722222226</v>
      </c>
      <c r="T940" s="12" t="str">
        <f t="shared" si="89"/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84"/>
        <v>1.4500000000000001E-2</v>
      </c>
      <c r="P941">
        <f t="shared" si="85"/>
        <v>20</v>
      </c>
      <c r="Q941" t="str">
        <f t="shared" si="86"/>
        <v>music</v>
      </c>
      <c r="R941" s="10">
        <f t="shared" si="87"/>
        <v>41416.763171296298</v>
      </c>
      <c r="S941" s="10">
        <f t="shared" si="88"/>
        <v>41455.831944444442</v>
      </c>
      <c r="T941" s="12" t="str">
        <f t="shared" si="89"/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84"/>
        <v>0.1716</v>
      </c>
      <c r="P942">
        <f t="shared" si="85"/>
        <v>110.29</v>
      </c>
      <c r="Q942" t="str">
        <f t="shared" si="86"/>
        <v>technology</v>
      </c>
      <c r="R942" s="10">
        <f t="shared" si="87"/>
        <v>42182.008402777778</v>
      </c>
      <c r="S942" s="10">
        <f t="shared" si="88"/>
        <v>42227.008402777778</v>
      </c>
      <c r="T942" s="12" t="str">
        <f t="shared" si="89"/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84"/>
        <v>2.3199999999999998E-2</v>
      </c>
      <c r="P943">
        <f t="shared" si="85"/>
        <v>37.450000000000003</v>
      </c>
      <c r="Q943" t="str">
        <f t="shared" si="86"/>
        <v>technology</v>
      </c>
      <c r="R943" s="10">
        <f t="shared" si="87"/>
        <v>42746.096585648149</v>
      </c>
      <c r="S943" s="10">
        <f t="shared" si="88"/>
        <v>42776.096585648149</v>
      </c>
      <c r="T943" s="12" t="str">
        <f t="shared" si="89"/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84"/>
        <v>8.9099999999999999E-2</v>
      </c>
      <c r="P944">
        <f t="shared" si="85"/>
        <v>41.75</v>
      </c>
      <c r="Q944" t="str">
        <f t="shared" si="86"/>
        <v>technology</v>
      </c>
      <c r="R944" s="10">
        <f t="shared" si="87"/>
        <v>42382.843287037031</v>
      </c>
      <c r="S944" s="10">
        <f t="shared" si="88"/>
        <v>42418.843287037031</v>
      </c>
      <c r="T944" s="12" t="str">
        <f t="shared" si="89"/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84"/>
        <v>9.6299999999999997E-2</v>
      </c>
      <c r="P945">
        <f t="shared" si="85"/>
        <v>24.08</v>
      </c>
      <c r="Q945" t="str">
        <f t="shared" si="86"/>
        <v>technology</v>
      </c>
      <c r="R945" s="10">
        <f t="shared" si="87"/>
        <v>42673.66788194445</v>
      </c>
      <c r="S945" s="10">
        <f t="shared" si="88"/>
        <v>42703.709548611107</v>
      </c>
      <c r="T945" s="12" t="str">
        <f t="shared" si="89"/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84"/>
        <v>0.1333</v>
      </c>
      <c r="P946">
        <f t="shared" si="85"/>
        <v>69.41</v>
      </c>
      <c r="Q946" t="str">
        <f t="shared" si="86"/>
        <v>technology</v>
      </c>
      <c r="R946" s="10">
        <f t="shared" si="87"/>
        <v>42444.583912037036</v>
      </c>
      <c r="S946" s="10">
        <f t="shared" si="88"/>
        <v>42478.583333333328</v>
      </c>
      <c r="T946" s="12" t="str">
        <f t="shared" si="89"/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84"/>
        <v>2.4799999999999999E-2</v>
      </c>
      <c r="P947">
        <f t="shared" si="85"/>
        <v>155.25</v>
      </c>
      <c r="Q947" t="str">
        <f t="shared" si="86"/>
        <v>technology</v>
      </c>
      <c r="R947" s="10">
        <f t="shared" si="87"/>
        <v>42732.872986111113</v>
      </c>
      <c r="S947" s="10">
        <f t="shared" si="88"/>
        <v>42784.999305555553</v>
      </c>
      <c r="T947" s="12" t="str">
        <f t="shared" si="89"/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84"/>
        <v>1.9099999999999999E-2</v>
      </c>
      <c r="P948">
        <f t="shared" si="85"/>
        <v>57.2</v>
      </c>
      <c r="Q948" t="str">
        <f t="shared" si="86"/>
        <v>technology</v>
      </c>
      <c r="R948" s="10">
        <f t="shared" si="87"/>
        <v>42592.750555555554</v>
      </c>
      <c r="S948" s="10">
        <f t="shared" si="88"/>
        <v>42622.750555555554</v>
      </c>
      <c r="T948" s="12" t="str">
        <f t="shared" si="89"/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84"/>
        <v>0</v>
      </c>
      <c r="P949">
        <f t="shared" si="85"/>
        <v>0</v>
      </c>
      <c r="Q949" t="str">
        <f t="shared" si="86"/>
        <v>technology</v>
      </c>
      <c r="R949" s="10">
        <f t="shared" si="87"/>
        <v>42491.781319444446</v>
      </c>
      <c r="S949" s="10">
        <f t="shared" si="88"/>
        <v>42551.781319444446</v>
      </c>
      <c r="T949" s="12" t="str">
        <f t="shared" si="89"/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84"/>
        <v>0.12</v>
      </c>
      <c r="P950">
        <f t="shared" si="85"/>
        <v>60</v>
      </c>
      <c r="Q950" t="str">
        <f t="shared" si="86"/>
        <v>technology</v>
      </c>
      <c r="R950" s="10">
        <f t="shared" si="87"/>
        <v>42411.828287037039</v>
      </c>
      <c r="S950" s="10">
        <f t="shared" si="88"/>
        <v>42441.828287037039</v>
      </c>
      <c r="T950" s="12" t="str">
        <f t="shared" si="89"/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84"/>
        <v>1.37E-2</v>
      </c>
      <c r="P951">
        <f t="shared" si="85"/>
        <v>39</v>
      </c>
      <c r="Q951" t="str">
        <f t="shared" si="86"/>
        <v>technology</v>
      </c>
      <c r="R951" s="10">
        <f t="shared" si="87"/>
        <v>42361.043703703705</v>
      </c>
      <c r="S951" s="10">
        <f t="shared" si="88"/>
        <v>42421.043703703705</v>
      </c>
      <c r="T951" s="12" t="str">
        <f t="shared" si="89"/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84"/>
        <v>0.28039999999999998</v>
      </c>
      <c r="P952">
        <f t="shared" si="85"/>
        <v>58.42</v>
      </c>
      <c r="Q952" t="str">
        <f t="shared" si="86"/>
        <v>technology</v>
      </c>
      <c r="R952" s="10">
        <f t="shared" si="87"/>
        <v>42356.750706018516</v>
      </c>
      <c r="S952" s="10">
        <f t="shared" si="88"/>
        <v>42386.750706018516</v>
      </c>
      <c r="T952" s="12" t="str">
        <f t="shared" si="89"/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84"/>
        <v>0.38390000000000002</v>
      </c>
      <c r="P953">
        <f t="shared" si="85"/>
        <v>158.63999999999999</v>
      </c>
      <c r="Q953" t="str">
        <f t="shared" si="86"/>
        <v>technology</v>
      </c>
      <c r="R953" s="10">
        <f t="shared" si="87"/>
        <v>42480.653611111105</v>
      </c>
      <c r="S953" s="10">
        <f t="shared" si="88"/>
        <v>42525.653611111105</v>
      </c>
      <c r="T953" s="12" t="str">
        <f t="shared" si="89"/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84"/>
        <v>0.39939999999999998</v>
      </c>
      <c r="P954">
        <f t="shared" si="85"/>
        <v>99.86</v>
      </c>
      <c r="Q954" t="str">
        <f t="shared" si="86"/>
        <v>technology</v>
      </c>
      <c r="R954" s="10">
        <f t="shared" si="87"/>
        <v>42662.613564814819</v>
      </c>
      <c r="S954" s="10">
        <f t="shared" si="88"/>
        <v>42692.655231481483</v>
      </c>
      <c r="T954" s="12" t="str">
        <f t="shared" si="89"/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84"/>
        <v>8.3999999999999995E-3</v>
      </c>
      <c r="P955">
        <f t="shared" si="85"/>
        <v>25.2</v>
      </c>
      <c r="Q955" t="str">
        <f t="shared" si="86"/>
        <v>technology</v>
      </c>
      <c r="R955" s="10">
        <f t="shared" si="87"/>
        <v>41999.164340277777</v>
      </c>
      <c r="S955" s="10">
        <f t="shared" si="88"/>
        <v>42029.164340277777</v>
      </c>
      <c r="T955" s="12" t="str">
        <f t="shared" si="89"/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84"/>
        <v>0.43409999999999999</v>
      </c>
      <c r="P956">
        <f t="shared" si="85"/>
        <v>89.19</v>
      </c>
      <c r="Q956" t="str">
        <f t="shared" si="86"/>
        <v>technology</v>
      </c>
      <c r="R956" s="10">
        <f t="shared" si="87"/>
        <v>42194.833784722221</v>
      </c>
      <c r="S956" s="10">
        <f t="shared" si="88"/>
        <v>42236.833784722221</v>
      </c>
      <c r="T956" s="12" t="str">
        <f t="shared" si="89"/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84"/>
        <v>5.6599999999999998E-2</v>
      </c>
      <c r="P957">
        <f t="shared" si="85"/>
        <v>182.62</v>
      </c>
      <c r="Q957" t="str">
        <f t="shared" si="86"/>
        <v>technology</v>
      </c>
      <c r="R957" s="10">
        <f t="shared" si="87"/>
        <v>42586.295138888891</v>
      </c>
      <c r="S957" s="10">
        <f t="shared" si="88"/>
        <v>42626.295138888891</v>
      </c>
      <c r="T957" s="12" t="str">
        <f t="shared" si="89"/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84"/>
        <v>1.72E-2</v>
      </c>
      <c r="P958">
        <f t="shared" si="85"/>
        <v>50.65</v>
      </c>
      <c r="Q958" t="str">
        <f t="shared" si="86"/>
        <v>technology</v>
      </c>
      <c r="R958" s="10">
        <f t="shared" si="87"/>
        <v>42060.913877314815</v>
      </c>
      <c r="S958" s="10">
        <f t="shared" si="88"/>
        <v>42120.872210648144</v>
      </c>
      <c r="T958" s="12" t="str">
        <f t="shared" si="89"/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84"/>
        <v>1.9400000000000001E-2</v>
      </c>
      <c r="P959">
        <f t="shared" si="85"/>
        <v>33.29</v>
      </c>
      <c r="Q959" t="str">
        <f t="shared" si="86"/>
        <v>technology</v>
      </c>
      <c r="R959" s="10">
        <f t="shared" si="87"/>
        <v>42660.552465277782</v>
      </c>
      <c r="S959" s="10">
        <f t="shared" si="88"/>
        <v>42691.594131944439</v>
      </c>
      <c r="T959" s="12" t="str">
        <f t="shared" si="89"/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84"/>
        <v>0.1133</v>
      </c>
      <c r="P960">
        <f t="shared" si="85"/>
        <v>51.82</v>
      </c>
      <c r="Q960" t="str">
        <f t="shared" si="86"/>
        <v>technology</v>
      </c>
      <c r="R960" s="10">
        <f t="shared" si="87"/>
        <v>42082.802812499998</v>
      </c>
      <c r="S960" s="10">
        <f t="shared" si="88"/>
        <v>42104.207638888889</v>
      </c>
      <c r="T960" s="12" t="str">
        <f t="shared" si="89"/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84"/>
        <v>0.3886</v>
      </c>
      <c r="P961">
        <f t="shared" si="85"/>
        <v>113.63</v>
      </c>
      <c r="Q961" t="str">
        <f t="shared" si="86"/>
        <v>technology</v>
      </c>
      <c r="R961" s="10">
        <f t="shared" si="87"/>
        <v>41993.174363425926</v>
      </c>
      <c r="S961" s="10">
        <f t="shared" si="88"/>
        <v>42023.174363425926</v>
      </c>
      <c r="T961" s="12" t="str">
        <f t="shared" si="89"/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84"/>
        <v>0.46100000000000002</v>
      </c>
      <c r="P962">
        <f t="shared" si="85"/>
        <v>136.46</v>
      </c>
      <c r="Q962" t="str">
        <f t="shared" si="86"/>
        <v>technology</v>
      </c>
      <c r="R962" s="10">
        <f t="shared" si="87"/>
        <v>42766.626793981486</v>
      </c>
      <c r="S962" s="10">
        <f t="shared" si="88"/>
        <v>42808.585127314815</v>
      </c>
      <c r="T962" s="12" t="str">
        <f t="shared" si="89"/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90">ROUND(IMDIV(E963,D963),4)</f>
        <v>0.4219</v>
      </c>
      <c r="P963">
        <f t="shared" ref="P963:P1026" si="91">IF(L963&gt;0,ROUND(IMDIV(E963,L963),2),0)</f>
        <v>364.35</v>
      </c>
      <c r="Q963" t="str">
        <f t="shared" ref="Q963:Q1026" si="92">LEFT(N963,FIND("/",N963)-1)</f>
        <v>technology</v>
      </c>
      <c r="R963" s="10">
        <f t="shared" ref="R963:R1026" si="93">(((J963/60)/60)/24)+DATE(1970,1,1)</f>
        <v>42740.693692129629</v>
      </c>
      <c r="S963" s="10">
        <f t="shared" ref="S963:S1026" si="94">(((I963/60)/60)/24)+DATE(1970,1,1)</f>
        <v>42786.791666666672</v>
      </c>
      <c r="T963" s="12" t="str">
        <f t="shared" ref="T963:T1026" si="95">RIGHT(N963, LEN(N963)-FIND("/",N963))</f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90"/>
        <v>0.2848</v>
      </c>
      <c r="P964">
        <f t="shared" si="91"/>
        <v>19.239999999999998</v>
      </c>
      <c r="Q964" t="str">
        <f t="shared" si="92"/>
        <v>technology</v>
      </c>
      <c r="R964" s="10">
        <f t="shared" si="93"/>
        <v>42373.712418981479</v>
      </c>
      <c r="S964" s="10">
        <f t="shared" si="94"/>
        <v>42411.712418981479</v>
      </c>
      <c r="T964" s="12" t="str">
        <f t="shared" si="95"/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90"/>
        <v>1.0800000000000001E-2</v>
      </c>
      <c r="P965">
        <f t="shared" si="91"/>
        <v>41.89</v>
      </c>
      <c r="Q965" t="str">
        <f t="shared" si="92"/>
        <v>technology</v>
      </c>
      <c r="R965" s="10">
        <f t="shared" si="93"/>
        <v>42625.635636574079</v>
      </c>
      <c r="S965" s="10">
        <f t="shared" si="94"/>
        <v>42660.635636574079</v>
      </c>
      <c r="T965" s="12" t="str">
        <f t="shared" si="95"/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90"/>
        <v>8.0000000000000002E-3</v>
      </c>
      <c r="P966">
        <f t="shared" si="91"/>
        <v>30.31</v>
      </c>
      <c r="Q966" t="str">
        <f t="shared" si="92"/>
        <v>technology</v>
      </c>
      <c r="R966" s="10">
        <f t="shared" si="93"/>
        <v>42208.628692129627</v>
      </c>
      <c r="S966" s="10">
        <f t="shared" si="94"/>
        <v>42248.628692129627</v>
      </c>
      <c r="T966" s="12" t="str">
        <f t="shared" si="95"/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90"/>
        <v>1.1900000000000001E-2</v>
      </c>
      <c r="P967">
        <f t="shared" si="91"/>
        <v>49.67</v>
      </c>
      <c r="Q967" t="str">
        <f t="shared" si="92"/>
        <v>technology</v>
      </c>
      <c r="R967" s="10">
        <f t="shared" si="93"/>
        <v>42637.016736111109</v>
      </c>
      <c r="S967" s="10">
        <f t="shared" si="94"/>
        <v>42669.165972222225</v>
      </c>
      <c r="T967" s="12" t="str">
        <f t="shared" si="95"/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90"/>
        <v>0.14799999999999999</v>
      </c>
      <c r="P968">
        <f t="shared" si="91"/>
        <v>59.2</v>
      </c>
      <c r="Q968" t="str">
        <f t="shared" si="92"/>
        <v>technology</v>
      </c>
      <c r="R968" s="10">
        <f t="shared" si="93"/>
        <v>42619.635787037041</v>
      </c>
      <c r="S968" s="10">
        <f t="shared" si="94"/>
        <v>42649.635787037041</v>
      </c>
      <c r="T968" s="12" t="str">
        <f t="shared" si="95"/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90"/>
        <v>0.17810000000000001</v>
      </c>
      <c r="P969">
        <f t="shared" si="91"/>
        <v>43.98</v>
      </c>
      <c r="Q969" t="str">
        <f t="shared" si="92"/>
        <v>technology</v>
      </c>
      <c r="R969" s="10">
        <f t="shared" si="93"/>
        <v>42422.254328703704</v>
      </c>
      <c r="S969" s="10">
        <f t="shared" si="94"/>
        <v>42482.21266203704</v>
      </c>
      <c r="T969" s="12" t="str">
        <f t="shared" si="95"/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90"/>
        <v>1.3299999999999999E-2</v>
      </c>
      <c r="P970">
        <f t="shared" si="91"/>
        <v>26.5</v>
      </c>
      <c r="Q970" t="str">
        <f t="shared" si="92"/>
        <v>technology</v>
      </c>
      <c r="R970" s="10">
        <f t="shared" si="93"/>
        <v>41836.847615740742</v>
      </c>
      <c r="S970" s="10">
        <f t="shared" si="94"/>
        <v>41866.847615740742</v>
      </c>
      <c r="T970" s="12" t="str">
        <f t="shared" si="95"/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90"/>
        <v>0.4667</v>
      </c>
      <c r="P971">
        <f t="shared" si="91"/>
        <v>1272.73</v>
      </c>
      <c r="Q971" t="str">
        <f t="shared" si="92"/>
        <v>technology</v>
      </c>
      <c r="R971" s="10">
        <f t="shared" si="93"/>
        <v>42742.30332175926</v>
      </c>
      <c r="S971" s="10">
        <f t="shared" si="94"/>
        <v>42775.30332175926</v>
      </c>
      <c r="T971" s="12" t="str">
        <f t="shared" si="95"/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90"/>
        <v>0.4592</v>
      </c>
      <c r="P972">
        <f t="shared" si="91"/>
        <v>164</v>
      </c>
      <c r="Q972" t="str">
        <f t="shared" si="92"/>
        <v>technology</v>
      </c>
      <c r="R972" s="10">
        <f t="shared" si="93"/>
        <v>42721.220520833333</v>
      </c>
      <c r="S972" s="10">
        <f t="shared" si="94"/>
        <v>42758.207638888889</v>
      </c>
      <c r="T972" s="12" t="str">
        <f t="shared" si="95"/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90"/>
        <v>2.3E-3</v>
      </c>
      <c r="P973">
        <f t="shared" si="91"/>
        <v>45.2</v>
      </c>
      <c r="Q973" t="str">
        <f t="shared" si="92"/>
        <v>technology</v>
      </c>
      <c r="R973" s="10">
        <f t="shared" si="93"/>
        <v>42111.709027777775</v>
      </c>
      <c r="S973" s="10">
        <f t="shared" si="94"/>
        <v>42156.709027777775</v>
      </c>
      <c r="T973" s="12" t="str">
        <f t="shared" si="95"/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90"/>
        <v>0.3463</v>
      </c>
      <c r="P974">
        <f t="shared" si="91"/>
        <v>153.88999999999999</v>
      </c>
      <c r="Q974" t="str">
        <f t="shared" si="92"/>
        <v>technology</v>
      </c>
      <c r="R974" s="10">
        <f t="shared" si="93"/>
        <v>41856.865717592591</v>
      </c>
      <c r="S974" s="10">
        <f t="shared" si="94"/>
        <v>41886.290972222225</v>
      </c>
      <c r="T974" s="12" t="str">
        <f t="shared" si="95"/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90"/>
        <v>2.06E-2</v>
      </c>
      <c r="P975">
        <f t="shared" si="91"/>
        <v>51.38</v>
      </c>
      <c r="Q975" t="str">
        <f t="shared" si="92"/>
        <v>technology</v>
      </c>
      <c r="R975" s="10">
        <f t="shared" si="93"/>
        <v>42257.014965277776</v>
      </c>
      <c r="S975" s="10">
        <f t="shared" si="94"/>
        <v>42317.056631944448</v>
      </c>
      <c r="T975" s="12" t="str">
        <f t="shared" si="95"/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90"/>
        <v>5.5999999999999999E-3</v>
      </c>
      <c r="P976">
        <f t="shared" si="91"/>
        <v>93.33</v>
      </c>
      <c r="Q976" t="str">
        <f t="shared" si="92"/>
        <v>technology</v>
      </c>
      <c r="R976" s="10">
        <f t="shared" si="93"/>
        <v>42424.749490740738</v>
      </c>
      <c r="S976" s="10">
        <f t="shared" si="94"/>
        <v>42454.707824074074</v>
      </c>
      <c r="T976" s="12" t="str">
        <f t="shared" si="95"/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90"/>
        <v>2.6100000000000002E-2</v>
      </c>
      <c r="P977">
        <f t="shared" si="91"/>
        <v>108.63</v>
      </c>
      <c r="Q977" t="str">
        <f t="shared" si="92"/>
        <v>technology</v>
      </c>
      <c r="R977" s="10">
        <f t="shared" si="93"/>
        <v>42489.696585648147</v>
      </c>
      <c r="S977" s="10">
        <f t="shared" si="94"/>
        <v>42549.696585648147</v>
      </c>
      <c r="T977" s="12" t="str">
        <f t="shared" si="95"/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90"/>
        <v>1.9300000000000001E-2</v>
      </c>
      <c r="P978">
        <f t="shared" si="91"/>
        <v>160.5</v>
      </c>
      <c r="Q978" t="str">
        <f t="shared" si="92"/>
        <v>technology</v>
      </c>
      <c r="R978" s="10">
        <f t="shared" si="93"/>
        <v>42185.058993055558</v>
      </c>
      <c r="S978" s="10">
        <f t="shared" si="94"/>
        <v>42230.058993055558</v>
      </c>
      <c r="T978" s="12" t="str">
        <f t="shared" si="95"/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90"/>
        <v>0.3367</v>
      </c>
      <c r="P979">
        <f t="shared" si="91"/>
        <v>75.75</v>
      </c>
      <c r="Q979" t="str">
        <f t="shared" si="92"/>
        <v>technology</v>
      </c>
      <c r="R979" s="10">
        <f t="shared" si="93"/>
        <v>42391.942094907412</v>
      </c>
      <c r="S979" s="10">
        <f t="shared" si="94"/>
        <v>42421.942094907412</v>
      </c>
      <c r="T979" s="12" t="str">
        <f t="shared" si="95"/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90"/>
        <v>0.56259999999999999</v>
      </c>
      <c r="P980">
        <f t="shared" si="91"/>
        <v>790.84</v>
      </c>
      <c r="Q980" t="str">
        <f t="shared" si="92"/>
        <v>technology</v>
      </c>
      <c r="R980" s="10">
        <f t="shared" si="93"/>
        <v>42395.309039351851</v>
      </c>
      <c r="S980" s="10">
        <f t="shared" si="94"/>
        <v>42425.309039351851</v>
      </c>
      <c r="T980" s="12" t="str">
        <f t="shared" si="95"/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90"/>
        <v>0.82820000000000005</v>
      </c>
      <c r="P981">
        <f t="shared" si="91"/>
        <v>301.94</v>
      </c>
      <c r="Q981" t="str">
        <f t="shared" si="92"/>
        <v>technology</v>
      </c>
      <c r="R981" s="10">
        <f t="shared" si="93"/>
        <v>42506.416990740734</v>
      </c>
      <c r="S981" s="10">
        <f t="shared" si="94"/>
        <v>42541.790972222225</v>
      </c>
      <c r="T981" s="12" t="str">
        <f t="shared" si="95"/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90"/>
        <v>0.14860000000000001</v>
      </c>
      <c r="P982">
        <f t="shared" si="91"/>
        <v>47.94</v>
      </c>
      <c r="Q982" t="str">
        <f t="shared" si="92"/>
        <v>technology</v>
      </c>
      <c r="R982" s="10">
        <f t="shared" si="93"/>
        <v>41928.904189814813</v>
      </c>
      <c r="S982" s="10">
        <f t="shared" si="94"/>
        <v>41973.945856481485</v>
      </c>
      <c r="T982" s="12" t="str">
        <f t="shared" si="95"/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90"/>
        <v>1E-4</v>
      </c>
      <c r="P983">
        <f t="shared" si="91"/>
        <v>2.75</v>
      </c>
      <c r="Q983" t="str">
        <f t="shared" si="92"/>
        <v>technology</v>
      </c>
      <c r="R983" s="10">
        <f t="shared" si="93"/>
        <v>41830.947013888886</v>
      </c>
      <c r="S983" s="10">
        <f t="shared" si="94"/>
        <v>41860.947013888886</v>
      </c>
      <c r="T983" s="12" t="str">
        <f t="shared" si="95"/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90"/>
        <v>2.0000000000000001E-4</v>
      </c>
      <c r="P984">
        <f t="shared" si="91"/>
        <v>1</v>
      </c>
      <c r="Q984" t="str">
        <f t="shared" si="92"/>
        <v>technology</v>
      </c>
      <c r="R984" s="10">
        <f t="shared" si="93"/>
        <v>42615.753310185188</v>
      </c>
      <c r="S984" s="10">
        <f t="shared" si="94"/>
        <v>42645.753310185188</v>
      </c>
      <c r="T984" s="12" t="str">
        <f t="shared" si="95"/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90"/>
        <v>0.29509999999999997</v>
      </c>
      <c r="P985">
        <f t="shared" si="91"/>
        <v>171.79</v>
      </c>
      <c r="Q985" t="str">
        <f t="shared" si="92"/>
        <v>technology</v>
      </c>
      <c r="R985" s="10">
        <f t="shared" si="93"/>
        <v>42574.667650462965</v>
      </c>
      <c r="S985" s="10">
        <f t="shared" si="94"/>
        <v>42605.870833333334</v>
      </c>
      <c r="T985" s="12" t="str">
        <f t="shared" si="95"/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90"/>
        <v>1.06E-2</v>
      </c>
      <c r="P986">
        <f t="shared" si="91"/>
        <v>35.33</v>
      </c>
      <c r="Q986" t="str">
        <f t="shared" si="92"/>
        <v>technology</v>
      </c>
      <c r="R986" s="10">
        <f t="shared" si="93"/>
        <v>42061.11583333333</v>
      </c>
      <c r="S986" s="10">
        <f t="shared" si="94"/>
        <v>42091.074166666673</v>
      </c>
      <c r="T986" s="12" t="str">
        <f t="shared" si="95"/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90"/>
        <v>6.2899999999999998E-2</v>
      </c>
      <c r="P987">
        <f t="shared" si="91"/>
        <v>82.09</v>
      </c>
      <c r="Q987" t="str">
        <f t="shared" si="92"/>
        <v>technology</v>
      </c>
      <c r="R987" s="10">
        <f t="shared" si="93"/>
        <v>42339.967708333337</v>
      </c>
      <c r="S987" s="10">
        <f t="shared" si="94"/>
        <v>42369.958333333328</v>
      </c>
      <c r="T987" s="12" t="str">
        <f t="shared" si="95"/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90"/>
        <v>0.1275</v>
      </c>
      <c r="P988">
        <f t="shared" si="91"/>
        <v>110.87</v>
      </c>
      <c r="Q988" t="str">
        <f t="shared" si="92"/>
        <v>technology</v>
      </c>
      <c r="R988" s="10">
        <f t="shared" si="93"/>
        <v>42324.767361111109</v>
      </c>
      <c r="S988" s="10">
        <f t="shared" si="94"/>
        <v>42379</v>
      </c>
      <c r="T988" s="12" t="str">
        <f t="shared" si="95"/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90"/>
        <v>0.13220000000000001</v>
      </c>
      <c r="P989">
        <f t="shared" si="91"/>
        <v>161.22</v>
      </c>
      <c r="Q989" t="str">
        <f t="shared" si="92"/>
        <v>technology</v>
      </c>
      <c r="R989" s="10">
        <f t="shared" si="93"/>
        <v>41773.294560185182</v>
      </c>
      <c r="S989" s="10">
        <f t="shared" si="94"/>
        <v>41813.294560185182</v>
      </c>
      <c r="T989" s="12" t="str">
        <f t="shared" si="95"/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90"/>
        <v>0</v>
      </c>
      <c r="P990">
        <f t="shared" si="91"/>
        <v>0</v>
      </c>
      <c r="Q990" t="str">
        <f t="shared" si="92"/>
        <v>technology</v>
      </c>
      <c r="R990" s="10">
        <f t="shared" si="93"/>
        <v>42614.356770833328</v>
      </c>
      <c r="S990" s="10">
        <f t="shared" si="94"/>
        <v>42644.356770833328</v>
      </c>
      <c r="T990" s="12" t="str">
        <f t="shared" si="95"/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90"/>
        <v>0.16769999999999999</v>
      </c>
      <c r="P991">
        <f t="shared" si="91"/>
        <v>52.41</v>
      </c>
      <c r="Q991" t="str">
        <f t="shared" si="92"/>
        <v>technology</v>
      </c>
      <c r="R991" s="10">
        <f t="shared" si="93"/>
        <v>42611.933969907404</v>
      </c>
      <c r="S991" s="10">
        <f t="shared" si="94"/>
        <v>42641.933969907404</v>
      </c>
      <c r="T991" s="12" t="str">
        <f t="shared" si="95"/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90"/>
        <v>1E-3</v>
      </c>
      <c r="P992">
        <f t="shared" si="91"/>
        <v>13</v>
      </c>
      <c r="Q992" t="str">
        <f t="shared" si="92"/>
        <v>technology</v>
      </c>
      <c r="R992" s="10">
        <f t="shared" si="93"/>
        <v>41855.784305555557</v>
      </c>
      <c r="S992" s="10">
        <f t="shared" si="94"/>
        <v>41885.784305555557</v>
      </c>
      <c r="T992" s="12" t="str">
        <f t="shared" si="95"/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90"/>
        <v>4.24E-2</v>
      </c>
      <c r="P993">
        <f t="shared" si="91"/>
        <v>30.29</v>
      </c>
      <c r="Q993" t="str">
        <f t="shared" si="92"/>
        <v>technology</v>
      </c>
      <c r="R993" s="10">
        <f t="shared" si="93"/>
        <v>42538.75680555556</v>
      </c>
      <c r="S993" s="10">
        <f t="shared" si="94"/>
        <v>42563.785416666666</v>
      </c>
      <c r="T993" s="12" t="str">
        <f t="shared" si="95"/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90"/>
        <v>4.7000000000000002E-3</v>
      </c>
      <c r="P994">
        <f t="shared" si="91"/>
        <v>116.75</v>
      </c>
      <c r="Q994" t="str">
        <f t="shared" si="92"/>
        <v>technology</v>
      </c>
      <c r="R994" s="10">
        <f t="shared" si="93"/>
        <v>42437.924988425926</v>
      </c>
      <c r="S994" s="10">
        <f t="shared" si="94"/>
        <v>42497.883321759262</v>
      </c>
      <c r="T994" s="12" t="str">
        <f t="shared" si="95"/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90"/>
        <v>0.25090000000000001</v>
      </c>
      <c r="P995">
        <f t="shared" si="91"/>
        <v>89.6</v>
      </c>
      <c r="Q995" t="str">
        <f t="shared" si="92"/>
        <v>technology</v>
      </c>
      <c r="R995" s="10">
        <f t="shared" si="93"/>
        <v>42652.964907407411</v>
      </c>
      <c r="S995" s="10">
        <f t="shared" si="94"/>
        <v>42686.208333333328</v>
      </c>
      <c r="T995" s="12" t="str">
        <f t="shared" si="95"/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90"/>
        <v>2.3300000000000001E-2</v>
      </c>
      <c r="P996">
        <f t="shared" si="91"/>
        <v>424.45</v>
      </c>
      <c r="Q996" t="str">
        <f t="shared" si="92"/>
        <v>technology</v>
      </c>
      <c r="R996" s="10">
        <f t="shared" si="93"/>
        <v>41921.263078703705</v>
      </c>
      <c r="S996" s="10">
        <f t="shared" si="94"/>
        <v>41973.957638888889</v>
      </c>
      <c r="T996" s="12" t="str">
        <f t="shared" si="95"/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90"/>
        <v>7.2599999999999998E-2</v>
      </c>
      <c r="P997">
        <f t="shared" si="91"/>
        <v>80.67</v>
      </c>
      <c r="Q997" t="str">
        <f t="shared" si="92"/>
        <v>technology</v>
      </c>
      <c r="R997" s="10">
        <f t="shared" si="93"/>
        <v>41947.940740740742</v>
      </c>
      <c r="S997" s="10">
        <f t="shared" si="94"/>
        <v>41972.666666666672</v>
      </c>
      <c r="T997" s="12" t="str">
        <f t="shared" si="95"/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90"/>
        <v>1.6299999999999999E-2</v>
      </c>
      <c r="P998">
        <f t="shared" si="91"/>
        <v>13</v>
      </c>
      <c r="Q998" t="str">
        <f t="shared" si="92"/>
        <v>technology</v>
      </c>
      <c r="R998" s="10">
        <f t="shared" si="93"/>
        <v>41817.866435185184</v>
      </c>
      <c r="S998" s="10">
        <f t="shared" si="94"/>
        <v>41847.643750000003</v>
      </c>
      <c r="T998" s="12" t="str">
        <f t="shared" si="95"/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90"/>
        <v>1.2999999999999999E-2</v>
      </c>
      <c r="P999">
        <f t="shared" si="91"/>
        <v>8.1300000000000008</v>
      </c>
      <c r="Q999" t="str">
        <f t="shared" si="92"/>
        <v>technology</v>
      </c>
      <c r="R999" s="10">
        <f t="shared" si="93"/>
        <v>41941.10297453704</v>
      </c>
      <c r="S999" s="10">
        <f t="shared" si="94"/>
        <v>41971.144641203704</v>
      </c>
      <c r="T999" s="12" t="str">
        <f t="shared" si="95"/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90"/>
        <v>0.58560000000000001</v>
      </c>
      <c r="P1000">
        <f t="shared" si="91"/>
        <v>153.43</v>
      </c>
      <c r="Q1000" t="str">
        <f t="shared" si="92"/>
        <v>technology</v>
      </c>
      <c r="R1000" s="10">
        <f t="shared" si="93"/>
        <v>42282.168993055559</v>
      </c>
      <c r="S1000" s="10">
        <f t="shared" si="94"/>
        <v>42327.210659722223</v>
      </c>
      <c r="T1000" s="12" t="str">
        <f t="shared" si="95"/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90"/>
        <v>7.7899999999999997E-2</v>
      </c>
      <c r="P1001">
        <f t="shared" si="91"/>
        <v>292.08</v>
      </c>
      <c r="Q1001" t="str">
        <f t="shared" si="92"/>
        <v>technology</v>
      </c>
      <c r="R1001" s="10">
        <f t="shared" si="93"/>
        <v>41926.29965277778</v>
      </c>
      <c r="S1001" s="10">
        <f t="shared" si="94"/>
        <v>41956.334722222222</v>
      </c>
      <c r="T1001" s="12" t="str">
        <f t="shared" si="95"/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90"/>
        <v>2.2200000000000001E-2</v>
      </c>
      <c r="P1002">
        <f t="shared" si="91"/>
        <v>3304</v>
      </c>
      <c r="Q1002" t="str">
        <f t="shared" si="92"/>
        <v>technology</v>
      </c>
      <c r="R1002" s="10">
        <f t="shared" si="93"/>
        <v>42749.059722222228</v>
      </c>
      <c r="S1002" s="10">
        <f t="shared" si="94"/>
        <v>42809.018055555556</v>
      </c>
      <c r="T1002" s="12" t="str">
        <f t="shared" si="95"/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90"/>
        <v>1.04</v>
      </c>
      <c r="P1003">
        <f t="shared" si="91"/>
        <v>1300</v>
      </c>
      <c r="Q1003" t="str">
        <f t="shared" si="92"/>
        <v>technology</v>
      </c>
      <c r="R1003" s="10">
        <f t="shared" si="93"/>
        <v>42720.720057870371</v>
      </c>
      <c r="S1003" s="10">
        <f t="shared" si="94"/>
        <v>42765.720057870371</v>
      </c>
      <c r="T1003" s="12" t="str">
        <f t="shared" si="95"/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90"/>
        <v>0.29599999999999999</v>
      </c>
      <c r="P1004">
        <f t="shared" si="91"/>
        <v>134.55000000000001</v>
      </c>
      <c r="Q1004" t="str">
        <f t="shared" si="92"/>
        <v>technology</v>
      </c>
      <c r="R1004" s="10">
        <f t="shared" si="93"/>
        <v>42325.684189814812</v>
      </c>
      <c r="S1004" s="10">
        <f t="shared" si="94"/>
        <v>42355.249305555553</v>
      </c>
      <c r="T1004" s="12" t="str">
        <f t="shared" si="95"/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90"/>
        <v>0.16059999999999999</v>
      </c>
      <c r="P1005">
        <f t="shared" si="91"/>
        <v>214.07</v>
      </c>
      <c r="Q1005" t="str">
        <f t="shared" si="92"/>
        <v>technology</v>
      </c>
      <c r="R1005" s="10">
        <f t="shared" si="93"/>
        <v>42780.709039351852</v>
      </c>
      <c r="S1005" s="10">
        <f t="shared" si="94"/>
        <v>42810.667372685188</v>
      </c>
      <c r="T1005" s="12" t="str">
        <f t="shared" si="95"/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90"/>
        <v>0.82210000000000005</v>
      </c>
      <c r="P1006">
        <f t="shared" si="91"/>
        <v>216.34</v>
      </c>
      <c r="Q1006" t="str">
        <f t="shared" si="92"/>
        <v>technology</v>
      </c>
      <c r="R1006" s="10">
        <f t="shared" si="93"/>
        <v>42388.708645833336</v>
      </c>
      <c r="S1006" s="10">
        <f t="shared" si="94"/>
        <v>42418.708645833336</v>
      </c>
      <c r="T1006" s="12" t="str">
        <f t="shared" si="95"/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90"/>
        <v>0.75049999999999994</v>
      </c>
      <c r="P1007">
        <f t="shared" si="91"/>
        <v>932.31</v>
      </c>
      <c r="Q1007" t="str">
        <f t="shared" si="92"/>
        <v>technology</v>
      </c>
      <c r="R1007" s="10">
        <f t="shared" si="93"/>
        <v>42276.624803240738</v>
      </c>
      <c r="S1007" s="10">
        <f t="shared" si="94"/>
        <v>42307.624803240738</v>
      </c>
      <c r="T1007" s="12" t="str">
        <f t="shared" si="95"/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90"/>
        <v>5.8500000000000003E-2</v>
      </c>
      <c r="P1008">
        <f t="shared" si="91"/>
        <v>29.25</v>
      </c>
      <c r="Q1008" t="str">
        <f t="shared" si="92"/>
        <v>technology</v>
      </c>
      <c r="R1008" s="10">
        <f t="shared" si="93"/>
        <v>41977.040185185186</v>
      </c>
      <c r="S1008" s="10">
        <f t="shared" si="94"/>
        <v>41985.299305555556</v>
      </c>
      <c r="T1008" s="12" t="str">
        <f t="shared" si="95"/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90"/>
        <v>0.44319999999999998</v>
      </c>
      <c r="P1009">
        <f t="shared" si="91"/>
        <v>174.95</v>
      </c>
      <c r="Q1009" t="str">
        <f t="shared" si="92"/>
        <v>technology</v>
      </c>
      <c r="R1009" s="10">
        <f t="shared" si="93"/>
        <v>42676.583599537036</v>
      </c>
      <c r="S1009" s="10">
        <f t="shared" si="94"/>
        <v>42718.6252662037</v>
      </c>
      <c r="T1009" s="12" t="str">
        <f t="shared" si="95"/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90"/>
        <v>2.7000000000000001E-3</v>
      </c>
      <c r="P1010">
        <f t="shared" si="91"/>
        <v>250</v>
      </c>
      <c r="Q1010" t="str">
        <f t="shared" si="92"/>
        <v>technology</v>
      </c>
      <c r="R1010" s="10">
        <f t="shared" si="93"/>
        <v>42702.809201388889</v>
      </c>
      <c r="S1010" s="10">
        <f t="shared" si="94"/>
        <v>42732.809201388889</v>
      </c>
      <c r="T1010" s="12" t="str">
        <f t="shared" si="95"/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90"/>
        <v>0.1313</v>
      </c>
      <c r="P1011">
        <f t="shared" si="91"/>
        <v>65</v>
      </c>
      <c r="Q1011" t="str">
        <f t="shared" si="92"/>
        <v>technology</v>
      </c>
      <c r="R1011" s="10">
        <f t="shared" si="93"/>
        <v>42510.604699074072</v>
      </c>
      <c r="S1011" s="10">
        <f t="shared" si="94"/>
        <v>42540.604699074072</v>
      </c>
      <c r="T1011" s="12" t="str">
        <f t="shared" si="95"/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90"/>
        <v>1.9E-3</v>
      </c>
      <c r="P1012">
        <f t="shared" si="91"/>
        <v>55</v>
      </c>
      <c r="Q1012" t="str">
        <f t="shared" si="92"/>
        <v>technology</v>
      </c>
      <c r="R1012" s="10">
        <f t="shared" si="93"/>
        <v>42561.829421296294</v>
      </c>
      <c r="S1012" s="10">
        <f t="shared" si="94"/>
        <v>42618.124305555553</v>
      </c>
      <c r="T1012" s="12" t="str">
        <f t="shared" si="95"/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90"/>
        <v>3.8E-3</v>
      </c>
      <c r="P1013">
        <f t="shared" si="91"/>
        <v>75</v>
      </c>
      <c r="Q1013" t="str">
        <f t="shared" si="92"/>
        <v>technology</v>
      </c>
      <c r="R1013" s="10">
        <f t="shared" si="93"/>
        <v>41946.898090277777</v>
      </c>
      <c r="S1013" s="10">
        <f t="shared" si="94"/>
        <v>41991.898090277777</v>
      </c>
      <c r="T1013" s="12" t="str">
        <f t="shared" si="95"/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90"/>
        <v>215.3502</v>
      </c>
      <c r="P1014">
        <f t="shared" si="91"/>
        <v>1389.36</v>
      </c>
      <c r="Q1014" t="str">
        <f t="shared" si="92"/>
        <v>technology</v>
      </c>
      <c r="R1014" s="10">
        <f t="shared" si="93"/>
        <v>42714.440416666665</v>
      </c>
      <c r="S1014" s="10">
        <f t="shared" si="94"/>
        <v>42759.440416666665</v>
      </c>
      <c r="T1014" s="12" t="str">
        <f t="shared" si="95"/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90"/>
        <v>0.3453</v>
      </c>
      <c r="P1015">
        <f t="shared" si="91"/>
        <v>95.91</v>
      </c>
      <c r="Q1015" t="str">
        <f t="shared" si="92"/>
        <v>technology</v>
      </c>
      <c r="R1015" s="10">
        <f t="shared" si="93"/>
        <v>42339.833981481483</v>
      </c>
      <c r="S1015" s="10">
        <f t="shared" si="94"/>
        <v>42367.833333333328</v>
      </c>
      <c r="T1015" s="12" t="str">
        <f t="shared" si="95"/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90"/>
        <v>0.30599999999999999</v>
      </c>
      <c r="P1016">
        <f t="shared" si="91"/>
        <v>191.25</v>
      </c>
      <c r="Q1016" t="str">
        <f t="shared" si="92"/>
        <v>technology</v>
      </c>
      <c r="R1016" s="10">
        <f t="shared" si="93"/>
        <v>41955.002488425926</v>
      </c>
      <c r="S1016" s="10">
        <f t="shared" si="94"/>
        <v>42005.002488425926</v>
      </c>
      <c r="T1016" s="12" t="str">
        <f t="shared" si="95"/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90"/>
        <v>2.6700000000000002E-2</v>
      </c>
      <c r="P1017">
        <f t="shared" si="91"/>
        <v>40</v>
      </c>
      <c r="Q1017" t="str">
        <f t="shared" si="92"/>
        <v>technology</v>
      </c>
      <c r="R1017" s="10">
        <f t="shared" si="93"/>
        <v>42303.878414351857</v>
      </c>
      <c r="S1017" s="10">
        <f t="shared" si="94"/>
        <v>42333.920081018514</v>
      </c>
      <c r="T1017" s="12" t="str">
        <f t="shared" si="95"/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90"/>
        <v>2.8400000000000002E-2</v>
      </c>
      <c r="P1018">
        <f t="shared" si="91"/>
        <v>74.790000000000006</v>
      </c>
      <c r="Q1018" t="str">
        <f t="shared" si="92"/>
        <v>technology</v>
      </c>
      <c r="R1018" s="10">
        <f t="shared" si="93"/>
        <v>42422.107129629629</v>
      </c>
      <c r="S1018" s="10">
        <f t="shared" si="94"/>
        <v>42467.065462962957</v>
      </c>
      <c r="T1018" s="12" t="str">
        <f t="shared" si="95"/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90"/>
        <v>0.2288</v>
      </c>
      <c r="P1019">
        <f t="shared" si="91"/>
        <v>161.12</v>
      </c>
      <c r="Q1019" t="str">
        <f t="shared" si="92"/>
        <v>technology</v>
      </c>
      <c r="R1019" s="10">
        <f t="shared" si="93"/>
        <v>42289.675173611111</v>
      </c>
      <c r="S1019" s="10">
        <f t="shared" si="94"/>
        <v>42329.716840277775</v>
      </c>
      <c r="T1019" s="12" t="str">
        <f t="shared" si="95"/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90"/>
        <v>3.1099999999999999E-2</v>
      </c>
      <c r="P1020">
        <f t="shared" si="91"/>
        <v>88.71</v>
      </c>
      <c r="Q1020" t="str">
        <f t="shared" si="92"/>
        <v>technology</v>
      </c>
      <c r="R1020" s="10">
        <f t="shared" si="93"/>
        <v>42535.492280092592</v>
      </c>
      <c r="S1020" s="10">
        <f t="shared" si="94"/>
        <v>42565.492280092592</v>
      </c>
      <c r="T1020" s="12" t="str">
        <f t="shared" si="95"/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90"/>
        <v>0.4733</v>
      </c>
      <c r="P1021">
        <f t="shared" si="91"/>
        <v>53.25</v>
      </c>
      <c r="Q1021" t="str">
        <f t="shared" si="92"/>
        <v>technology</v>
      </c>
      <c r="R1021" s="10">
        <f t="shared" si="93"/>
        <v>42009.973946759259</v>
      </c>
      <c r="S1021" s="10">
        <f t="shared" si="94"/>
        <v>42039.973946759259</v>
      </c>
      <c r="T1021" s="12" t="str">
        <f t="shared" si="95"/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90"/>
        <v>2.0554999999999999</v>
      </c>
      <c r="P1022">
        <f t="shared" si="91"/>
        <v>106.2</v>
      </c>
      <c r="Q1022" t="str">
        <f t="shared" si="92"/>
        <v>music</v>
      </c>
      <c r="R1022" s="10">
        <f t="shared" si="93"/>
        <v>42127.069548611107</v>
      </c>
      <c r="S1022" s="10">
        <f t="shared" si="94"/>
        <v>42157.032638888893</v>
      </c>
      <c r="T1022" s="12" t="str">
        <f t="shared" si="95"/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90"/>
        <v>3.5179999999999998</v>
      </c>
      <c r="P1023">
        <f t="shared" si="91"/>
        <v>22.08</v>
      </c>
      <c r="Q1023" t="str">
        <f t="shared" si="92"/>
        <v>music</v>
      </c>
      <c r="R1023" s="10">
        <f t="shared" si="93"/>
        <v>42271.251979166671</v>
      </c>
      <c r="S1023" s="10">
        <f t="shared" si="94"/>
        <v>42294.166666666672</v>
      </c>
      <c r="T1023" s="12" t="str">
        <f t="shared" si="95"/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90"/>
        <v>1.149</v>
      </c>
      <c r="P1024">
        <f t="shared" si="91"/>
        <v>31.05</v>
      </c>
      <c r="Q1024" t="str">
        <f t="shared" si="92"/>
        <v>music</v>
      </c>
      <c r="R1024" s="10">
        <f t="shared" si="93"/>
        <v>42111.646724537044</v>
      </c>
      <c r="S1024" s="10">
        <f t="shared" si="94"/>
        <v>42141.646724537044</v>
      </c>
      <c r="T1024" s="12" t="str">
        <f t="shared" si="95"/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90"/>
        <v>2.3715000000000002</v>
      </c>
      <c r="P1025">
        <f t="shared" si="91"/>
        <v>36.21</v>
      </c>
      <c r="Q1025" t="str">
        <f t="shared" si="92"/>
        <v>music</v>
      </c>
      <c r="R1025" s="10">
        <f t="shared" si="93"/>
        <v>42145.919687500005</v>
      </c>
      <c r="S1025" s="10">
        <f t="shared" si="94"/>
        <v>42175.919687500005</v>
      </c>
      <c r="T1025" s="12" t="str">
        <f t="shared" si="95"/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90"/>
        <v>1.1863999999999999</v>
      </c>
      <c r="P1026">
        <f t="shared" si="91"/>
        <v>388.98</v>
      </c>
      <c r="Q1026" t="str">
        <f t="shared" si="92"/>
        <v>music</v>
      </c>
      <c r="R1026" s="10">
        <f t="shared" si="93"/>
        <v>42370.580590277779</v>
      </c>
      <c r="S1026" s="10">
        <f t="shared" si="94"/>
        <v>42400.580590277779</v>
      </c>
      <c r="T1026" s="12" t="str">
        <f t="shared" si="95"/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96">ROUND(IMDIV(E1027,D1027),4)</f>
        <v>1.0992999999999999</v>
      </c>
      <c r="P1027">
        <f t="shared" ref="P1027:P1090" si="97">IF(L1027&gt;0,ROUND(IMDIV(E1027,L1027),2),0)</f>
        <v>71.849999999999994</v>
      </c>
      <c r="Q1027" t="str">
        <f t="shared" ref="Q1027:Q1090" si="98">LEFT(N1027,FIND("/",N1027)-1)</f>
        <v>music</v>
      </c>
      <c r="R1027" s="10">
        <f t="shared" ref="R1027:R1090" si="99">(((J1027/60)/60)/24)+DATE(1970,1,1)</f>
        <v>42049.833761574075</v>
      </c>
      <c r="S1027" s="10">
        <f t="shared" ref="S1027:S1090" si="100">(((I1027/60)/60)/24)+DATE(1970,1,1)</f>
        <v>42079.792094907403</v>
      </c>
      <c r="T1027" s="12" t="str">
        <f t="shared" ref="T1027:T1090" si="101">RIGHT(N1027, LEN(N1027)-FIND("/",N1027))</f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96"/>
        <v>1.0001</v>
      </c>
      <c r="P1028">
        <f t="shared" si="97"/>
        <v>57.38</v>
      </c>
      <c r="Q1028" t="str">
        <f t="shared" si="98"/>
        <v>music</v>
      </c>
      <c r="R1028" s="10">
        <f t="shared" si="99"/>
        <v>42426.407592592594</v>
      </c>
      <c r="S1028" s="10">
        <f t="shared" si="100"/>
        <v>42460.365925925929</v>
      </c>
      <c r="T1028" s="12" t="str">
        <f t="shared" si="101"/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96"/>
        <v>1.0308999999999999</v>
      </c>
      <c r="P1029">
        <f t="shared" si="97"/>
        <v>69.67</v>
      </c>
      <c r="Q1029" t="str">
        <f t="shared" si="98"/>
        <v>music</v>
      </c>
      <c r="R1029" s="10">
        <f t="shared" si="99"/>
        <v>41905.034108796295</v>
      </c>
      <c r="S1029" s="10">
        <f t="shared" si="100"/>
        <v>41935.034108796295</v>
      </c>
      <c r="T1029" s="12" t="str">
        <f t="shared" si="101"/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96"/>
        <v>1.1727000000000001</v>
      </c>
      <c r="P1030">
        <f t="shared" si="97"/>
        <v>45.99</v>
      </c>
      <c r="Q1030" t="str">
        <f t="shared" si="98"/>
        <v>music</v>
      </c>
      <c r="R1030" s="10">
        <f t="shared" si="99"/>
        <v>42755.627372685187</v>
      </c>
      <c r="S1030" s="10">
        <f t="shared" si="100"/>
        <v>42800.833333333328</v>
      </c>
      <c r="T1030" s="12" t="str">
        <f t="shared" si="101"/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96"/>
        <v>1.1175999999999999</v>
      </c>
      <c r="P1031">
        <f t="shared" si="97"/>
        <v>79.260000000000005</v>
      </c>
      <c r="Q1031" t="str">
        <f t="shared" si="98"/>
        <v>music</v>
      </c>
      <c r="R1031" s="10">
        <f t="shared" si="99"/>
        <v>42044.711886574078</v>
      </c>
      <c r="S1031" s="10">
        <f t="shared" si="100"/>
        <v>42098.915972222225</v>
      </c>
      <c r="T1031" s="12" t="str">
        <f t="shared" si="101"/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96"/>
        <v>3.4209999999999998</v>
      </c>
      <c r="P1032">
        <f t="shared" si="97"/>
        <v>43.03</v>
      </c>
      <c r="Q1032" t="str">
        <f t="shared" si="98"/>
        <v>music</v>
      </c>
      <c r="R1032" s="10">
        <f t="shared" si="99"/>
        <v>42611.483206018514</v>
      </c>
      <c r="S1032" s="10">
        <f t="shared" si="100"/>
        <v>42625.483206018514</v>
      </c>
      <c r="T1032" s="12" t="str">
        <f t="shared" si="101"/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96"/>
        <v>1.0740000000000001</v>
      </c>
      <c r="P1033">
        <f t="shared" si="97"/>
        <v>108.48</v>
      </c>
      <c r="Q1033" t="str">
        <f t="shared" si="98"/>
        <v>music</v>
      </c>
      <c r="R1033" s="10">
        <f t="shared" si="99"/>
        <v>42324.764004629629</v>
      </c>
      <c r="S1033" s="10">
        <f t="shared" si="100"/>
        <v>42354.764004629629</v>
      </c>
      <c r="T1033" s="12" t="str">
        <f t="shared" si="101"/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96"/>
        <v>1.085</v>
      </c>
      <c r="P1034">
        <f t="shared" si="97"/>
        <v>61.03</v>
      </c>
      <c r="Q1034" t="str">
        <f t="shared" si="98"/>
        <v>music</v>
      </c>
      <c r="R1034" s="10">
        <f t="shared" si="99"/>
        <v>42514.666956018518</v>
      </c>
      <c r="S1034" s="10">
        <f t="shared" si="100"/>
        <v>42544.666956018518</v>
      </c>
      <c r="T1034" s="12" t="str">
        <f t="shared" si="101"/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96"/>
        <v>1.0286</v>
      </c>
      <c r="P1035">
        <f t="shared" si="97"/>
        <v>50.59</v>
      </c>
      <c r="Q1035" t="str">
        <f t="shared" si="98"/>
        <v>music</v>
      </c>
      <c r="R1035" s="10">
        <f t="shared" si="99"/>
        <v>42688.732407407413</v>
      </c>
      <c r="S1035" s="10">
        <f t="shared" si="100"/>
        <v>42716.732407407413</v>
      </c>
      <c r="T1035" s="12" t="str">
        <f t="shared" si="101"/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96"/>
        <v>1.3</v>
      </c>
      <c r="P1036">
        <f t="shared" si="97"/>
        <v>39.159999999999997</v>
      </c>
      <c r="Q1036" t="str">
        <f t="shared" si="98"/>
        <v>music</v>
      </c>
      <c r="R1036" s="10">
        <f t="shared" si="99"/>
        <v>42555.166712962964</v>
      </c>
      <c r="S1036" s="10">
        <f t="shared" si="100"/>
        <v>42587.165972222225</v>
      </c>
      <c r="T1036" s="12" t="str">
        <f t="shared" si="101"/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96"/>
        <v>1.0765</v>
      </c>
      <c r="P1037">
        <f t="shared" si="97"/>
        <v>65.16</v>
      </c>
      <c r="Q1037" t="str">
        <f t="shared" si="98"/>
        <v>music</v>
      </c>
      <c r="R1037" s="10">
        <f t="shared" si="99"/>
        <v>42016.641435185185</v>
      </c>
      <c r="S1037" s="10">
        <f t="shared" si="100"/>
        <v>42046.641435185185</v>
      </c>
      <c r="T1037" s="12" t="str">
        <f t="shared" si="101"/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96"/>
        <v>1.1235999999999999</v>
      </c>
      <c r="P1038">
        <f t="shared" si="97"/>
        <v>23.96</v>
      </c>
      <c r="Q1038" t="str">
        <f t="shared" si="98"/>
        <v>music</v>
      </c>
      <c r="R1038" s="10">
        <f t="shared" si="99"/>
        <v>41249.448958333334</v>
      </c>
      <c r="S1038" s="10">
        <f t="shared" si="100"/>
        <v>41281.333333333336</v>
      </c>
      <c r="T1038" s="12" t="str">
        <f t="shared" si="101"/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96"/>
        <v>1.0209999999999999</v>
      </c>
      <c r="P1039">
        <f t="shared" si="97"/>
        <v>48.62</v>
      </c>
      <c r="Q1039" t="str">
        <f t="shared" si="98"/>
        <v>music</v>
      </c>
      <c r="R1039" s="10">
        <f t="shared" si="99"/>
        <v>42119.822476851856</v>
      </c>
      <c r="S1039" s="10">
        <f t="shared" si="100"/>
        <v>42142.208333333328</v>
      </c>
      <c r="T1039" s="12" t="str">
        <f t="shared" si="101"/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96"/>
        <v>1.4533</v>
      </c>
      <c r="P1040">
        <f t="shared" si="97"/>
        <v>35.74</v>
      </c>
      <c r="Q1040" t="str">
        <f t="shared" si="98"/>
        <v>music</v>
      </c>
      <c r="R1040" s="10">
        <f t="shared" si="99"/>
        <v>42418.231747685189</v>
      </c>
      <c r="S1040" s="10">
        <f t="shared" si="100"/>
        <v>42448.190081018518</v>
      </c>
      <c r="T1040" s="12" t="str">
        <f t="shared" si="101"/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96"/>
        <v>1.282</v>
      </c>
      <c r="P1041">
        <f t="shared" si="97"/>
        <v>21.37</v>
      </c>
      <c r="Q1041" t="str">
        <f t="shared" si="98"/>
        <v>music</v>
      </c>
      <c r="R1041" s="10">
        <f t="shared" si="99"/>
        <v>42692.109328703707</v>
      </c>
      <c r="S1041" s="10">
        <f t="shared" si="100"/>
        <v>42717.332638888889</v>
      </c>
      <c r="T1041" s="12" t="str">
        <f t="shared" si="101"/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96"/>
        <v>2.8999999999999998E-3</v>
      </c>
      <c r="P1042">
        <f t="shared" si="97"/>
        <v>250</v>
      </c>
      <c r="Q1042" t="str">
        <f t="shared" si="98"/>
        <v>journalism</v>
      </c>
      <c r="R1042" s="10">
        <f t="shared" si="99"/>
        <v>42579.708437499998</v>
      </c>
      <c r="S1042" s="10">
        <f t="shared" si="100"/>
        <v>42609.708437499998</v>
      </c>
      <c r="T1042" s="12" t="str">
        <f t="shared" si="101"/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96"/>
        <v>0</v>
      </c>
      <c r="P1043">
        <f t="shared" si="97"/>
        <v>0</v>
      </c>
      <c r="Q1043" t="str">
        <f t="shared" si="98"/>
        <v>journalism</v>
      </c>
      <c r="R1043" s="10">
        <f t="shared" si="99"/>
        <v>41831.060092592597</v>
      </c>
      <c r="S1043" s="10">
        <f t="shared" si="100"/>
        <v>41851.060092592597</v>
      </c>
      <c r="T1043" s="12" t="str">
        <f t="shared" si="101"/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96"/>
        <v>1.54E-2</v>
      </c>
      <c r="P1044">
        <f t="shared" si="97"/>
        <v>10</v>
      </c>
      <c r="Q1044" t="str">
        <f t="shared" si="98"/>
        <v>journalism</v>
      </c>
      <c r="R1044" s="10">
        <f t="shared" si="99"/>
        <v>41851.696157407408</v>
      </c>
      <c r="S1044" s="10">
        <f t="shared" si="100"/>
        <v>41894.416666666664</v>
      </c>
      <c r="T1044" s="12" t="str">
        <f t="shared" si="101"/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96"/>
        <v>8.5400000000000004E-2</v>
      </c>
      <c r="P1045">
        <f t="shared" si="97"/>
        <v>29.24</v>
      </c>
      <c r="Q1045" t="str">
        <f t="shared" si="98"/>
        <v>journalism</v>
      </c>
      <c r="R1045" s="10">
        <f t="shared" si="99"/>
        <v>42114.252951388888</v>
      </c>
      <c r="S1045" s="10">
        <f t="shared" si="100"/>
        <v>42144.252951388888</v>
      </c>
      <c r="T1045" s="12" t="str">
        <f t="shared" si="101"/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96"/>
        <v>8.9999999999999998E-4</v>
      </c>
      <c r="P1046">
        <f t="shared" si="97"/>
        <v>3</v>
      </c>
      <c r="Q1046" t="str">
        <f t="shared" si="98"/>
        <v>journalism</v>
      </c>
      <c r="R1046" s="10">
        <f t="shared" si="99"/>
        <v>42011.925937499997</v>
      </c>
      <c r="S1046" s="10">
        <f t="shared" si="100"/>
        <v>42068.852083333331</v>
      </c>
      <c r="T1046" s="12" t="str">
        <f t="shared" si="101"/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96"/>
        <v>2.6599999999999999E-2</v>
      </c>
      <c r="P1047">
        <f t="shared" si="97"/>
        <v>33.25</v>
      </c>
      <c r="Q1047" t="str">
        <f t="shared" si="98"/>
        <v>journalism</v>
      </c>
      <c r="R1047" s="10">
        <f t="shared" si="99"/>
        <v>41844.874421296299</v>
      </c>
      <c r="S1047" s="10">
        <f t="shared" si="100"/>
        <v>41874.874421296299</v>
      </c>
      <c r="T1047" s="12" t="str">
        <f t="shared" si="101"/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96"/>
        <v>0</v>
      </c>
      <c r="P1048">
        <f t="shared" si="97"/>
        <v>0</v>
      </c>
      <c r="Q1048" t="str">
        <f t="shared" si="98"/>
        <v>journalism</v>
      </c>
      <c r="R1048" s="10">
        <f t="shared" si="99"/>
        <v>42319.851388888885</v>
      </c>
      <c r="S1048" s="10">
        <f t="shared" si="100"/>
        <v>42364.851388888885</v>
      </c>
      <c r="T1048" s="12" t="str">
        <f t="shared" si="101"/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96"/>
        <v>5.0000000000000001E-4</v>
      </c>
      <c r="P1049">
        <f t="shared" si="97"/>
        <v>1</v>
      </c>
      <c r="Q1049" t="str">
        <f t="shared" si="98"/>
        <v>journalism</v>
      </c>
      <c r="R1049" s="10">
        <f t="shared" si="99"/>
        <v>41918.818460648145</v>
      </c>
      <c r="S1049" s="10">
        <f t="shared" si="100"/>
        <v>41948.860127314816</v>
      </c>
      <c r="T1049" s="12" t="str">
        <f t="shared" si="101"/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96"/>
        <v>1.41E-2</v>
      </c>
      <c r="P1050">
        <f t="shared" si="97"/>
        <v>53</v>
      </c>
      <c r="Q1050" t="str">
        <f t="shared" si="98"/>
        <v>journalism</v>
      </c>
      <c r="R1050" s="10">
        <f t="shared" si="99"/>
        <v>42598.053113425922</v>
      </c>
      <c r="S1050" s="10">
        <f t="shared" si="100"/>
        <v>42638.053113425922</v>
      </c>
      <c r="T1050" s="12" t="str">
        <f t="shared" si="101"/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96"/>
        <v>0</v>
      </c>
      <c r="P1051">
        <f t="shared" si="97"/>
        <v>0</v>
      </c>
      <c r="Q1051" t="str">
        <f t="shared" si="98"/>
        <v>journalism</v>
      </c>
      <c r="R1051" s="10">
        <f t="shared" si="99"/>
        <v>42382.431076388893</v>
      </c>
      <c r="S1051" s="10">
        <f t="shared" si="100"/>
        <v>42412.431076388893</v>
      </c>
      <c r="T1051" s="12" t="str">
        <f t="shared" si="101"/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96"/>
        <v>0</v>
      </c>
      <c r="P1052">
        <f t="shared" si="97"/>
        <v>0</v>
      </c>
      <c r="Q1052" t="str">
        <f t="shared" si="98"/>
        <v>journalism</v>
      </c>
      <c r="R1052" s="10">
        <f t="shared" si="99"/>
        <v>42231.7971875</v>
      </c>
      <c r="S1052" s="10">
        <f t="shared" si="100"/>
        <v>42261.7971875</v>
      </c>
      <c r="T1052" s="12" t="str">
        <f t="shared" si="101"/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96"/>
        <v>0</v>
      </c>
      <c r="P1053">
        <f t="shared" si="97"/>
        <v>0</v>
      </c>
      <c r="Q1053" t="str">
        <f t="shared" si="98"/>
        <v>journalism</v>
      </c>
      <c r="R1053" s="10">
        <f t="shared" si="99"/>
        <v>41850.014178240745</v>
      </c>
      <c r="S1053" s="10">
        <f t="shared" si="100"/>
        <v>41878.014178240745</v>
      </c>
      <c r="T1053" s="12" t="str">
        <f t="shared" si="101"/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96"/>
        <v>0</v>
      </c>
      <c r="P1054">
        <f t="shared" si="97"/>
        <v>0</v>
      </c>
      <c r="Q1054" t="str">
        <f t="shared" si="98"/>
        <v>journalism</v>
      </c>
      <c r="R1054" s="10">
        <f t="shared" si="99"/>
        <v>42483.797395833331</v>
      </c>
      <c r="S1054" s="10">
        <f t="shared" si="100"/>
        <v>42527.839583333334</v>
      </c>
      <c r="T1054" s="12" t="str">
        <f t="shared" si="101"/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96"/>
        <v>0.01</v>
      </c>
      <c r="P1055">
        <f t="shared" si="97"/>
        <v>15</v>
      </c>
      <c r="Q1055" t="str">
        <f t="shared" si="98"/>
        <v>journalism</v>
      </c>
      <c r="R1055" s="10">
        <f t="shared" si="99"/>
        <v>42775.172824074078</v>
      </c>
      <c r="S1055" s="10">
        <f t="shared" si="100"/>
        <v>42800.172824074078</v>
      </c>
      <c r="T1055" s="12" t="str">
        <f t="shared" si="101"/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96"/>
        <v>0</v>
      </c>
      <c r="P1056">
        <f t="shared" si="97"/>
        <v>0</v>
      </c>
      <c r="Q1056" t="str">
        <f t="shared" si="98"/>
        <v>journalism</v>
      </c>
      <c r="R1056" s="10">
        <f t="shared" si="99"/>
        <v>41831.851840277777</v>
      </c>
      <c r="S1056" s="10">
        <f t="shared" si="100"/>
        <v>41861.916666666664</v>
      </c>
      <c r="T1056" s="12" t="str">
        <f t="shared" si="101"/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96"/>
        <v>0</v>
      </c>
      <c r="P1057">
        <f t="shared" si="97"/>
        <v>0</v>
      </c>
      <c r="Q1057" t="str">
        <f t="shared" si="98"/>
        <v>journalism</v>
      </c>
      <c r="R1057" s="10">
        <f t="shared" si="99"/>
        <v>42406.992418981477</v>
      </c>
      <c r="S1057" s="10">
        <f t="shared" si="100"/>
        <v>42436.992418981477</v>
      </c>
      <c r="T1057" s="12" t="str">
        <f t="shared" si="101"/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96"/>
        <v>0</v>
      </c>
      <c r="P1058">
        <f t="shared" si="97"/>
        <v>0</v>
      </c>
      <c r="Q1058" t="str">
        <f t="shared" si="98"/>
        <v>journalism</v>
      </c>
      <c r="R1058" s="10">
        <f t="shared" si="99"/>
        <v>42058.719641203701</v>
      </c>
      <c r="S1058" s="10">
        <f t="shared" si="100"/>
        <v>42118.677974537044</v>
      </c>
      <c r="T1058" s="12" t="str">
        <f t="shared" si="101"/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96"/>
        <v>0</v>
      </c>
      <c r="P1059">
        <f t="shared" si="97"/>
        <v>0</v>
      </c>
      <c r="Q1059" t="str">
        <f t="shared" si="98"/>
        <v>journalism</v>
      </c>
      <c r="R1059" s="10">
        <f t="shared" si="99"/>
        <v>42678.871331018512</v>
      </c>
      <c r="S1059" s="10">
        <f t="shared" si="100"/>
        <v>42708.912997685184</v>
      </c>
      <c r="T1059" s="12" t="str">
        <f t="shared" si="101"/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96"/>
        <v>0</v>
      </c>
      <c r="P1060">
        <f t="shared" si="97"/>
        <v>0</v>
      </c>
      <c r="Q1060" t="str">
        <f t="shared" si="98"/>
        <v>journalism</v>
      </c>
      <c r="R1060" s="10">
        <f t="shared" si="99"/>
        <v>42047.900960648149</v>
      </c>
      <c r="S1060" s="10">
        <f t="shared" si="100"/>
        <v>42089</v>
      </c>
      <c r="T1060" s="12" t="str">
        <f t="shared" si="101"/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96"/>
        <v>0</v>
      </c>
      <c r="P1061">
        <f t="shared" si="97"/>
        <v>0</v>
      </c>
      <c r="Q1061" t="str">
        <f t="shared" si="98"/>
        <v>journalism</v>
      </c>
      <c r="R1061" s="10">
        <f t="shared" si="99"/>
        <v>42046.79</v>
      </c>
      <c r="S1061" s="10">
        <f t="shared" si="100"/>
        <v>42076.748333333337</v>
      </c>
      <c r="T1061" s="12" t="str">
        <f t="shared" si="101"/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96"/>
        <v>0.01</v>
      </c>
      <c r="P1062">
        <f t="shared" si="97"/>
        <v>50</v>
      </c>
      <c r="Q1062" t="str">
        <f t="shared" si="98"/>
        <v>journalism</v>
      </c>
      <c r="R1062" s="10">
        <f t="shared" si="99"/>
        <v>42079.913113425922</v>
      </c>
      <c r="S1062" s="10">
        <f t="shared" si="100"/>
        <v>42109.913113425922</v>
      </c>
      <c r="T1062" s="12" t="str">
        <f t="shared" si="101"/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96"/>
        <v>0</v>
      </c>
      <c r="P1063">
        <f t="shared" si="97"/>
        <v>0</v>
      </c>
      <c r="Q1063" t="str">
        <f t="shared" si="98"/>
        <v>journalism</v>
      </c>
      <c r="R1063" s="10">
        <f t="shared" si="99"/>
        <v>42432.276712962965</v>
      </c>
      <c r="S1063" s="10">
        <f t="shared" si="100"/>
        <v>42492.041666666672</v>
      </c>
      <c r="T1063" s="12" t="str">
        <f t="shared" si="101"/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96"/>
        <v>0.95479999999999998</v>
      </c>
      <c r="P1064">
        <f t="shared" si="97"/>
        <v>47.5</v>
      </c>
      <c r="Q1064" t="str">
        <f t="shared" si="98"/>
        <v>journalism</v>
      </c>
      <c r="R1064" s="10">
        <f t="shared" si="99"/>
        <v>42556.807187500002</v>
      </c>
      <c r="S1064" s="10">
        <f t="shared" si="100"/>
        <v>42563.807187500002</v>
      </c>
      <c r="T1064" s="12" t="str">
        <f t="shared" si="101"/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96"/>
        <v>0</v>
      </c>
      <c r="P1065">
        <f t="shared" si="97"/>
        <v>0</v>
      </c>
      <c r="Q1065" t="str">
        <f t="shared" si="98"/>
        <v>journalism</v>
      </c>
      <c r="R1065" s="10">
        <f t="shared" si="99"/>
        <v>42583.030810185184</v>
      </c>
      <c r="S1065" s="10">
        <f t="shared" si="100"/>
        <v>42613.030810185184</v>
      </c>
      <c r="T1065" s="12" t="str">
        <f t="shared" si="101"/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96"/>
        <v>8.9700000000000002E-2</v>
      </c>
      <c r="P1066">
        <f t="shared" si="97"/>
        <v>65.67</v>
      </c>
      <c r="Q1066" t="str">
        <f t="shared" si="98"/>
        <v>games</v>
      </c>
      <c r="R1066" s="10">
        <f t="shared" si="99"/>
        <v>41417.228043981479</v>
      </c>
      <c r="S1066" s="10">
        <f t="shared" si="100"/>
        <v>41462.228043981479</v>
      </c>
      <c r="T1066" s="12" t="str">
        <f t="shared" si="101"/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96"/>
        <v>2.7E-2</v>
      </c>
      <c r="P1067">
        <f t="shared" si="97"/>
        <v>16.2</v>
      </c>
      <c r="Q1067" t="str">
        <f t="shared" si="98"/>
        <v>games</v>
      </c>
      <c r="R1067" s="10">
        <f t="shared" si="99"/>
        <v>41661.381041666667</v>
      </c>
      <c r="S1067" s="10">
        <f t="shared" si="100"/>
        <v>41689.381041666667</v>
      </c>
      <c r="T1067" s="12" t="str">
        <f t="shared" si="101"/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96"/>
        <v>3.3700000000000001E-2</v>
      </c>
      <c r="P1068">
        <f t="shared" si="97"/>
        <v>34.130000000000003</v>
      </c>
      <c r="Q1068" t="str">
        <f t="shared" si="98"/>
        <v>games</v>
      </c>
      <c r="R1068" s="10">
        <f t="shared" si="99"/>
        <v>41445.962754629632</v>
      </c>
      <c r="S1068" s="10">
        <f t="shared" si="100"/>
        <v>41490.962754629632</v>
      </c>
      <c r="T1068" s="12" t="str">
        <f t="shared" si="101"/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96"/>
        <v>0.26</v>
      </c>
      <c r="P1069">
        <f t="shared" si="97"/>
        <v>13</v>
      </c>
      <c r="Q1069" t="str">
        <f t="shared" si="98"/>
        <v>games</v>
      </c>
      <c r="R1069" s="10">
        <f t="shared" si="99"/>
        <v>41599.855682870373</v>
      </c>
      <c r="S1069" s="10">
        <f t="shared" si="100"/>
        <v>41629.855682870373</v>
      </c>
      <c r="T1069" s="12" t="str">
        <f t="shared" si="101"/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96"/>
        <v>1.5E-3</v>
      </c>
      <c r="P1070">
        <f t="shared" si="97"/>
        <v>11.25</v>
      </c>
      <c r="Q1070" t="str">
        <f t="shared" si="98"/>
        <v>games</v>
      </c>
      <c r="R1070" s="10">
        <f t="shared" si="99"/>
        <v>42440.371111111104</v>
      </c>
      <c r="S1070" s="10">
        <f t="shared" si="100"/>
        <v>42470.329444444447</v>
      </c>
      <c r="T1070" s="12" t="str">
        <f t="shared" si="101"/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96"/>
        <v>0.38640000000000002</v>
      </c>
      <c r="P1071">
        <f t="shared" si="97"/>
        <v>40.479999999999997</v>
      </c>
      <c r="Q1071" t="str">
        <f t="shared" si="98"/>
        <v>games</v>
      </c>
      <c r="R1071" s="10">
        <f t="shared" si="99"/>
        <v>41572.229849537034</v>
      </c>
      <c r="S1071" s="10">
        <f t="shared" si="100"/>
        <v>41604.271516203706</v>
      </c>
      <c r="T1071" s="12" t="str">
        <f t="shared" si="101"/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96"/>
        <v>7.0000000000000001E-3</v>
      </c>
      <c r="P1072">
        <f t="shared" si="97"/>
        <v>35</v>
      </c>
      <c r="Q1072" t="str">
        <f t="shared" si="98"/>
        <v>games</v>
      </c>
      <c r="R1072" s="10">
        <f t="shared" si="99"/>
        <v>41163.011828703704</v>
      </c>
      <c r="S1072" s="10">
        <f t="shared" si="100"/>
        <v>41183.011828703704</v>
      </c>
      <c r="T1072" s="12" t="str">
        <f t="shared" si="101"/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96"/>
        <v>0</v>
      </c>
      <c r="P1073">
        <f t="shared" si="97"/>
        <v>0</v>
      </c>
      <c r="Q1073" t="str">
        <f t="shared" si="98"/>
        <v>games</v>
      </c>
      <c r="R1073" s="10">
        <f t="shared" si="99"/>
        <v>42295.753391203703</v>
      </c>
      <c r="S1073" s="10">
        <f t="shared" si="100"/>
        <v>42325.795057870375</v>
      </c>
      <c r="T1073" s="12" t="str">
        <f t="shared" si="101"/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96"/>
        <v>6.9999999999999999E-4</v>
      </c>
      <c r="P1074">
        <f t="shared" si="97"/>
        <v>12.75</v>
      </c>
      <c r="Q1074" t="str">
        <f t="shared" si="98"/>
        <v>games</v>
      </c>
      <c r="R1074" s="10">
        <f t="shared" si="99"/>
        <v>41645.832141203704</v>
      </c>
      <c r="S1074" s="10">
        <f t="shared" si="100"/>
        <v>41675.832141203704</v>
      </c>
      <c r="T1074" s="12" t="str">
        <f t="shared" si="101"/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96"/>
        <v>1.3299999999999999E-2</v>
      </c>
      <c r="P1075">
        <f t="shared" si="97"/>
        <v>10</v>
      </c>
      <c r="Q1075" t="str">
        <f t="shared" si="98"/>
        <v>games</v>
      </c>
      <c r="R1075" s="10">
        <f t="shared" si="99"/>
        <v>40802.964594907404</v>
      </c>
      <c r="S1075" s="10">
        <f t="shared" si="100"/>
        <v>40832.964594907404</v>
      </c>
      <c r="T1075" s="12" t="str">
        <f t="shared" si="101"/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96"/>
        <v>6.3100000000000003E-2</v>
      </c>
      <c r="P1076">
        <f t="shared" si="97"/>
        <v>113.57</v>
      </c>
      <c r="Q1076" t="str">
        <f t="shared" si="98"/>
        <v>games</v>
      </c>
      <c r="R1076" s="10">
        <f t="shared" si="99"/>
        <v>41613.172974537039</v>
      </c>
      <c r="S1076" s="10">
        <f t="shared" si="100"/>
        <v>41643.172974537039</v>
      </c>
      <c r="T1076" s="12" t="str">
        <f t="shared" si="101"/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96"/>
        <v>4.4999999999999998E-2</v>
      </c>
      <c r="P1077">
        <f t="shared" si="97"/>
        <v>15</v>
      </c>
      <c r="Q1077" t="str">
        <f t="shared" si="98"/>
        <v>games</v>
      </c>
      <c r="R1077" s="10">
        <f t="shared" si="99"/>
        <v>41005.904120370367</v>
      </c>
      <c r="S1077" s="10">
        <f t="shared" si="100"/>
        <v>41035.904120370367</v>
      </c>
      <c r="T1077" s="12" t="str">
        <f t="shared" si="101"/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96"/>
        <v>0.62770000000000004</v>
      </c>
      <c r="P1078">
        <f t="shared" si="97"/>
        <v>48.28</v>
      </c>
      <c r="Q1078" t="str">
        <f t="shared" si="98"/>
        <v>games</v>
      </c>
      <c r="R1078" s="10">
        <f t="shared" si="99"/>
        <v>41838.377893518518</v>
      </c>
      <c r="S1078" s="10">
        <f t="shared" si="100"/>
        <v>41893.377893518518</v>
      </c>
      <c r="T1078" s="12" t="str">
        <f t="shared" si="101"/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96"/>
        <v>0.29380000000000001</v>
      </c>
      <c r="P1079">
        <f t="shared" si="97"/>
        <v>43.98</v>
      </c>
      <c r="Q1079" t="str">
        <f t="shared" si="98"/>
        <v>games</v>
      </c>
      <c r="R1079" s="10">
        <f t="shared" si="99"/>
        <v>42353.16679398148</v>
      </c>
      <c r="S1079" s="10">
        <f t="shared" si="100"/>
        <v>42383.16679398148</v>
      </c>
      <c r="T1079" s="12" t="str">
        <f t="shared" si="101"/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96"/>
        <v>7.4999999999999997E-2</v>
      </c>
      <c r="P1080">
        <f t="shared" si="97"/>
        <v>9</v>
      </c>
      <c r="Q1080" t="str">
        <f t="shared" si="98"/>
        <v>games</v>
      </c>
      <c r="R1080" s="10">
        <f t="shared" si="99"/>
        <v>40701.195844907408</v>
      </c>
      <c r="S1080" s="10">
        <f t="shared" si="100"/>
        <v>40746.195844907408</v>
      </c>
      <c r="T1080" s="12" t="str">
        <f t="shared" si="101"/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96"/>
        <v>2.6100000000000002E-2</v>
      </c>
      <c r="P1081">
        <f t="shared" si="97"/>
        <v>37.67</v>
      </c>
      <c r="Q1081" t="str">
        <f t="shared" si="98"/>
        <v>games</v>
      </c>
      <c r="R1081" s="10">
        <f t="shared" si="99"/>
        <v>42479.566388888896</v>
      </c>
      <c r="S1081" s="10">
        <f t="shared" si="100"/>
        <v>42504.566388888896</v>
      </c>
      <c r="T1081" s="12" t="str">
        <f t="shared" si="101"/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96"/>
        <v>9.11E-2</v>
      </c>
      <c r="P1082">
        <f t="shared" si="97"/>
        <v>18.579999999999998</v>
      </c>
      <c r="Q1082" t="str">
        <f t="shared" si="98"/>
        <v>games</v>
      </c>
      <c r="R1082" s="10">
        <f t="shared" si="99"/>
        <v>41740.138113425928</v>
      </c>
      <c r="S1082" s="10">
        <f t="shared" si="100"/>
        <v>41770.138113425928</v>
      </c>
      <c r="T1082" s="12" t="str">
        <f t="shared" si="101"/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96"/>
        <v>2.0000000000000001E-4</v>
      </c>
      <c r="P1083">
        <f t="shared" si="97"/>
        <v>3</v>
      </c>
      <c r="Q1083" t="str">
        <f t="shared" si="98"/>
        <v>games</v>
      </c>
      <c r="R1083" s="10">
        <f t="shared" si="99"/>
        <v>42002.926990740743</v>
      </c>
      <c r="S1083" s="10">
        <f t="shared" si="100"/>
        <v>42032.926990740743</v>
      </c>
      <c r="T1083" s="12" t="str">
        <f t="shared" si="101"/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96"/>
        <v>5.5999999999999999E-3</v>
      </c>
      <c r="P1084">
        <f t="shared" si="97"/>
        <v>18.670000000000002</v>
      </c>
      <c r="Q1084" t="str">
        <f t="shared" si="98"/>
        <v>games</v>
      </c>
      <c r="R1084" s="10">
        <f t="shared" si="99"/>
        <v>41101.906111111115</v>
      </c>
      <c r="S1084" s="10">
        <f t="shared" si="100"/>
        <v>41131.906111111115</v>
      </c>
      <c r="T1084" s="12" t="str">
        <f t="shared" si="101"/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96"/>
        <v>8.2000000000000007E-3</v>
      </c>
      <c r="P1085">
        <f t="shared" si="97"/>
        <v>410</v>
      </c>
      <c r="Q1085" t="str">
        <f t="shared" si="98"/>
        <v>games</v>
      </c>
      <c r="R1085" s="10">
        <f t="shared" si="99"/>
        <v>41793.659525462965</v>
      </c>
      <c r="S1085" s="10">
        <f t="shared" si="100"/>
        <v>41853.659525462965</v>
      </c>
      <c r="T1085" s="12" t="str">
        <f t="shared" si="101"/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96"/>
        <v>0</v>
      </c>
      <c r="P1086">
        <f t="shared" si="97"/>
        <v>0</v>
      </c>
      <c r="Q1086" t="str">
        <f t="shared" si="98"/>
        <v>games</v>
      </c>
      <c r="R1086" s="10">
        <f t="shared" si="99"/>
        <v>41829.912083333329</v>
      </c>
      <c r="S1086" s="10">
        <f t="shared" si="100"/>
        <v>41859.912083333329</v>
      </c>
      <c r="T1086" s="12" t="str">
        <f t="shared" si="101"/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96"/>
        <v>3.4200000000000001E-2</v>
      </c>
      <c r="P1087">
        <f t="shared" si="97"/>
        <v>114</v>
      </c>
      <c r="Q1087" t="str">
        <f t="shared" si="98"/>
        <v>games</v>
      </c>
      <c r="R1087" s="10">
        <f t="shared" si="99"/>
        <v>42413.671006944445</v>
      </c>
      <c r="S1087" s="10">
        <f t="shared" si="100"/>
        <v>42443.629340277781</v>
      </c>
      <c r="T1087" s="12" t="str">
        <f t="shared" si="101"/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96"/>
        <v>8.0000000000000004E-4</v>
      </c>
      <c r="P1088">
        <f t="shared" si="97"/>
        <v>7.5</v>
      </c>
      <c r="Q1088" t="str">
        <f t="shared" si="98"/>
        <v>games</v>
      </c>
      <c r="R1088" s="10">
        <f t="shared" si="99"/>
        <v>41845.866793981484</v>
      </c>
      <c r="S1088" s="10">
        <f t="shared" si="100"/>
        <v>41875.866793981484</v>
      </c>
      <c r="T1088" s="12" t="str">
        <f t="shared" si="101"/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96"/>
        <v>0</v>
      </c>
      <c r="P1089">
        <f t="shared" si="97"/>
        <v>0</v>
      </c>
      <c r="Q1089" t="str">
        <f t="shared" si="98"/>
        <v>games</v>
      </c>
      <c r="R1089" s="10">
        <f t="shared" si="99"/>
        <v>41775.713969907411</v>
      </c>
      <c r="S1089" s="10">
        <f t="shared" si="100"/>
        <v>41805.713969907411</v>
      </c>
      <c r="T1089" s="12" t="str">
        <f t="shared" si="101"/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96"/>
        <v>0.14180000000000001</v>
      </c>
      <c r="P1090">
        <f t="shared" si="97"/>
        <v>43.42</v>
      </c>
      <c r="Q1090" t="str">
        <f t="shared" si="98"/>
        <v>games</v>
      </c>
      <c r="R1090" s="10">
        <f t="shared" si="99"/>
        <v>41723.799386574072</v>
      </c>
      <c r="S1090" s="10">
        <f t="shared" si="100"/>
        <v>41753.799386574072</v>
      </c>
      <c r="T1090" s="12" t="str">
        <f t="shared" si="101"/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02">ROUND(IMDIV(E1091,D1091),4)</f>
        <v>7.8299999999999995E-2</v>
      </c>
      <c r="P1091">
        <f t="shared" ref="P1091:P1154" si="103">IF(L1091&gt;0,ROUND(IMDIV(E1091,L1091),2),0)</f>
        <v>23.96</v>
      </c>
      <c r="Q1091" t="str">
        <f t="shared" ref="Q1091:Q1154" si="104">LEFT(N1091,FIND("/",N1091)-1)</f>
        <v>games</v>
      </c>
      <c r="R1091" s="10">
        <f t="shared" ref="R1091:R1154" si="105">(((J1091/60)/60)/24)+DATE(1970,1,1)</f>
        <v>42151.189525462964</v>
      </c>
      <c r="S1091" s="10">
        <f t="shared" ref="S1091:S1154" si="106">(((I1091/60)/60)/24)+DATE(1970,1,1)</f>
        <v>42181.189525462964</v>
      </c>
      <c r="T1091" s="12" t="str">
        <f t="shared" ref="T1091:T1154" si="107">RIGHT(N1091, LEN(N1091)-FIND("/",N1091))</f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02"/>
        <v>4.0000000000000002E-4</v>
      </c>
      <c r="P1092">
        <f t="shared" si="103"/>
        <v>5</v>
      </c>
      <c r="Q1092" t="str">
        <f t="shared" si="104"/>
        <v>games</v>
      </c>
      <c r="R1092" s="10">
        <f t="shared" si="105"/>
        <v>42123.185798611114</v>
      </c>
      <c r="S1092" s="10">
        <f t="shared" si="106"/>
        <v>42153.185798611114</v>
      </c>
      <c r="T1092" s="12" t="str">
        <f t="shared" si="107"/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02"/>
        <v>0.125</v>
      </c>
      <c r="P1093">
        <f t="shared" si="103"/>
        <v>12.5</v>
      </c>
      <c r="Q1093" t="str">
        <f t="shared" si="104"/>
        <v>games</v>
      </c>
      <c r="R1093" s="10">
        <f t="shared" si="105"/>
        <v>42440.820277777777</v>
      </c>
      <c r="S1093" s="10">
        <f t="shared" si="106"/>
        <v>42470.778611111105</v>
      </c>
      <c r="T1093" s="12" t="str">
        <f t="shared" si="107"/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02"/>
        <v>1.0500000000000001E-2</v>
      </c>
      <c r="P1094">
        <f t="shared" si="103"/>
        <v>3</v>
      </c>
      <c r="Q1094" t="str">
        <f t="shared" si="104"/>
        <v>games</v>
      </c>
      <c r="R1094" s="10">
        <f t="shared" si="105"/>
        <v>41250.025902777779</v>
      </c>
      <c r="S1094" s="10">
        <f t="shared" si="106"/>
        <v>41280.025902777779</v>
      </c>
      <c r="T1094" s="12" t="str">
        <f t="shared" si="107"/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02"/>
        <v>0.14080000000000001</v>
      </c>
      <c r="P1095">
        <f t="shared" si="103"/>
        <v>10.56</v>
      </c>
      <c r="Q1095" t="str">
        <f t="shared" si="104"/>
        <v>games</v>
      </c>
      <c r="R1095" s="10">
        <f t="shared" si="105"/>
        <v>42396.973807870367</v>
      </c>
      <c r="S1095" s="10">
        <f t="shared" si="106"/>
        <v>42411.973807870367</v>
      </c>
      <c r="T1095" s="12" t="str">
        <f t="shared" si="107"/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02"/>
        <v>0.183</v>
      </c>
      <c r="P1096">
        <f t="shared" si="103"/>
        <v>122</v>
      </c>
      <c r="Q1096" t="str">
        <f t="shared" si="104"/>
        <v>games</v>
      </c>
      <c r="R1096" s="10">
        <f t="shared" si="105"/>
        <v>40795.713344907403</v>
      </c>
      <c r="S1096" s="10">
        <f t="shared" si="106"/>
        <v>40825.713344907403</v>
      </c>
      <c r="T1096" s="12" t="str">
        <f t="shared" si="107"/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02"/>
        <v>5.0299999999999997E-2</v>
      </c>
      <c r="P1097">
        <f t="shared" si="103"/>
        <v>267.81</v>
      </c>
      <c r="Q1097" t="str">
        <f t="shared" si="104"/>
        <v>games</v>
      </c>
      <c r="R1097" s="10">
        <f t="shared" si="105"/>
        <v>41486.537268518521</v>
      </c>
      <c r="S1097" s="10">
        <f t="shared" si="106"/>
        <v>41516.537268518521</v>
      </c>
      <c r="T1097" s="12" t="str">
        <f t="shared" si="107"/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02"/>
        <v>0.17929999999999999</v>
      </c>
      <c r="P1098">
        <f t="shared" si="103"/>
        <v>74.209999999999994</v>
      </c>
      <c r="Q1098" t="str">
        <f t="shared" si="104"/>
        <v>games</v>
      </c>
      <c r="R1098" s="10">
        <f t="shared" si="105"/>
        <v>41885.51798611111</v>
      </c>
      <c r="S1098" s="10">
        <f t="shared" si="106"/>
        <v>41916.145833333336</v>
      </c>
      <c r="T1098" s="12" t="str">
        <f t="shared" si="107"/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02"/>
        <v>5.0000000000000001E-4</v>
      </c>
      <c r="P1099">
        <f t="shared" si="103"/>
        <v>6.71</v>
      </c>
      <c r="Q1099" t="str">
        <f t="shared" si="104"/>
        <v>games</v>
      </c>
      <c r="R1099" s="10">
        <f t="shared" si="105"/>
        <v>41660.792557870373</v>
      </c>
      <c r="S1099" s="10">
        <f t="shared" si="106"/>
        <v>41700.792557870373</v>
      </c>
      <c r="T1099" s="12" t="str">
        <f t="shared" si="107"/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02"/>
        <v>7.2099999999999997E-2</v>
      </c>
      <c r="P1100">
        <f t="shared" si="103"/>
        <v>81.95</v>
      </c>
      <c r="Q1100" t="str">
        <f t="shared" si="104"/>
        <v>games</v>
      </c>
      <c r="R1100" s="10">
        <f t="shared" si="105"/>
        <v>41712.762673611112</v>
      </c>
      <c r="S1100" s="10">
        <f t="shared" si="106"/>
        <v>41742.762673611112</v>
      </c>
      <c r="T1100" s="12" t="str">
        <f t="shared" si="107"/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02"/>
        <v>5.0000000000000001E-3</v>
      </c>
      <c r="P1101">
        <f t="shared" si="103"/>
        <v>25</v>
      </c>
      <c r="Q1101" t="str">
        <f t="shared" si="104"/>
        <v>games</v>
      </c>
      <c r="R1101" s="10">
        <f t="shared" si="105"/>
        <v>42107.836435185185</v>
      </c>
      <c r="S1101" s="10">
        <f t="shared" si="106"/>
        <v>42137.836435185185</v>
      </c>
      <c r="T1101" s="12" t="str">
        <f t="shared" si="107"/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02"/>
        <v>2.5000000000000001E-2</v>
      </c>
      <c r="P1102">
        <f t="shared" si="103"/>
        <v>10</v>
      </c>
      <c r="Q1102" t="str">
        <f t="shared" si="104"/>
        <v>games</v>
      </c>
      <c r="R1102" s="10">
        <f t="shared" si="105"/>
        <v>42384.110775462963</v>
      </c>
      <c r="S1102" s="10">
        <f t="shared" si="106"/>
        <v>42414.110775462963</v>
      </c>
      <c r="T1102" s="12" t="str">
        <f t="shared" si="107"/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02"/>
        <v>4.0000000000000002E-4</v>
      </c>
      <c r="P1103">
        <f t="shared" si="103"/>
        <v>6.83</v>
      </c>
      <c r="Q1103" t="str">
        <f t="shared" si="104"/>
        <v>games</v>
      </c>
      <c r="R1103" s="10">
        <f t="shared" si="105"/>
        <v>42538.77243055556</v>
      </c>
      <c r="S1103" s="10">
        <f t="shared" si="106"/>
        <v>42565.758333333331</v>
      </c>
      <c r="T1103" s="12" t="str">
        <f t="shared" si="107"/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02"/>
        <v>5.3100000000000001E-2</v>
      </c>
      <c r="P1104">
        <f t="shared" si="103"/>
        <v>17.71</v>
      </c>
      <c r="Q1104" t="str">
        <f t="shared" si="104"/>
        <v>games</v>
      </c>
      <c r="R1104" s="10">
        <f t="shared" si="105"/>
        <v>41577.045428240745</v>
      </c>
      <c r="S1104" s="10">
        <f t="shared" si="106"/>
        <v>41617.249305555553</v>
      </c>
      <c r="T1104" s="12" t="str">
        <f t="shared" si="107"/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02"/>
        <v>1.6199999999999999E-2</v>
      </c>
      <c r="P1105">
        <f t="shared" si="103"/>
        <v>16.2</v>
      </c>
      <c r="Q1105" t="str">
        <f t="shared" si="104"/>
        <v>games</v>
      </c>
      <c r="R1105" s="10">
        <f t="shared" si="105"/>
        <v>42479.22210648148</v>
      </c>
      <c r="S1105" s="10">
        <f t="shared" si="106"/>
        <v>42539.22210648148</v>
      </c>
      <c r="T1105" s="12" t="str">
        <f t="shared" si="107"/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02"/>
        <v>4.9500000000000002E-2</v>
      </c>
      <c r="P1106">
        <f t="shared" si="103"/>
        <v>80.3</v>
      </c>
      <c r="Q1106" t="str">
        <f t="shared" si="104"/>
        <v>games</v>
      </c>
      <c r="R1106" s="10">
        <f t="shared" si="105"/>
        <v>41771.40996527778</v>
      </c>
      <c r="S1106" s="10">
        <f t="shared" si="106"/>
        <v>41801.40996527778</v>
      </c>
      <c r="T1106" s="12" t="str">
        <f t="shared" si="107"/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02"/>
        <v>1.6000000000000001E-3</v>
      </c>
      <c r="P1107">
        <f t="shared" si="103"/>
        <v>71.55</v>
      </c>
      <c r="Q1107" t="str">
        <f t="shared" si="104"/>
        <v>games</v>
      </c>
      <c r="R1107" s="10">
        <f t="shared" si="105"/>
        <v>41692.135729166665</v>
      </c>
      <c r="S1107" s="10">
        <f t="shared" si="106"/>
        <v>41722.0940625</v>
      </c>
      <c r="T1107" s="12" t="str">
        <f t="shared" si="107"/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02"/>
        <v>0.41249999999999998</v>
      </c>
      <c r="P1108">
        <f t="shared" si="103"/>
        <v>23.57</v>
      </c>
      <c r="Q1108" t="str">
        <f t="shared" si="104"/>
        <v>games</v>
      </c>
      <c r="R1108" s="10">
        <f t="shared" si="105"/>
        <v>40973.740451388891</v>
      </c>
      <c r="S1108" s="10">
        <f t="shared" si="106"/>
        <v>41003.698784722219</v>
      </c>
      <c r="T1108" s="12" t="str">
        <f t="shared" si="107"/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02"/>
        <v>0</v>
      </c>
      <c r="P1109">
        <f t="shared" si="103"/>
        <v>0</v>
      </c>
      <c r="Q1109" t="str">
        <f t="shared" si="104"/>
        <v>games</v>
      </c>
      <c r="R1109" s="10">
        <f t="shared" si="105"/>
        <v>41813.861388888887</v>
      </c>
      <c r="S1109" s="10">
        <f t="shared" si="106"/>
        <v>41843.861388888887</v>
      </c>
      <c r="T1109" s="12" t="str">
        <f t="shared" si="107"/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02"/>
        <v>2.93E-2</v>
      </c>
      <c r="P1110">
        <f t="shared" si="103"/>
        <v>34.880000000000003</v>
      </c>
      <c r="Q1110" t="str">
        <f t="shared" si="104"/>
        <v>games</v>
      </c>
      <c r="R1110" s="10">
        <f t="shared" si="105"/>
        <v>40952.636979166666</v>
      </c>
      <c r="S1110" s="10">
        <f t="shared" si="106"/>
        <v>41012.595312500001</v>
      </c>
      <c r="T1110" s="12" t="str">
        <f t="shared" si="107"/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02"/>
        <v>4.4999999999999997E-3</v>
      </c>
      <c r="P1111">
        <f t="shared" si="103"/>
        <v>15</v>
      </c>
      <c r="Q1111" t="str">
        <f t="shared" si="104"/>
        <v>games</v>
      </c>
      <c r="R1111" s="10">
        <f t="shared" si="105"/>
        <v>42662.752199074079</v>
      </c>
      <c r="S1111" s="10">
        <f t="shared" si="106"/>
        <v>42692.793865740736</v>
      </c>
      <c r="T1111" s="12" t="str">
        <f t="shared" si="107"/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02"/>
        <v>5.1000000000000004E-3</v>
      </c>
      <c r="P1112">
        <f t="shared" si="103"/>
        <v>23.18</v>
      </c>
      <c r="Q1112" t="str">
        <f t="shared" si="104"/>
        <v>games</v>
      </c>
      <c r="R1112" s="10">
        <f t="shared" si="105"/>
        <v>41220.933124999996</v>
      </c>
      <c r="S1112" s="10">
        <f t="shared" si="106"/>
        <v>41250.933124999996</v>
      </c>
      <c r="T1112" s="12" t="str">
        <f t="shared" si="107"/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02"/>
        <v>4.0000000000000002E-4</v>
      </c>
      <c r="P1113">
        <f t="shared" si="103"/>
        <v>1</v>
      </c>
      <c r="Q1113" t="str">
        <f t="shared" si="104"/>
        <v>games</v>
      </c>
      <c r="R1113" s="10">
        <f t="shared" si="105"/>
        <v>42347.203587962969</v>
      </c>
      <c r="S1113" s="10">
        <f t="shared" si="106"/>
        <v>42377.203587962969</v>
      </c>
      <c r="T1113" s="12" t="str">
        <f t="shared" si="107"/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02"/>
        <v>0.35539999999999999</v>
      </c>
      <c r="P1114">
        <f t="shared" si="103"/>
        <v>100.23</v>
      </c>
      <c r="Q1114" t="str">
        <f t="shared" si="104"/>
        <v>games</v>
      </c>
      <c r="R1114" s="10">
        <f t="shared" si="105"/>
        <v>41963.759386574078</v>
      </c>
      <c r="S1114" s="10">
        <f t="shared" si="106"/>
        <v>42023.354166666672</v>
      </c>
      <c r="T1114" s="12" t="str">
        <f t="shared" si="107"/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02"/>
        <v>5.0000000000000001E-3</v>
      </c>
      <c r="P1115">
        <f t="shared" si="103"/>
        <v>5</v>
      </c>
      <c r="Q1115" t="str">
        <f t="shared" si="104"/>
        <v>games</v>
      </c>
      <c r="R1115" s="10">
        <f t="shared" si="105"/>
        <v>41835.977083333331</v>
      </c>
      <c r="S1115" s="10">
        <f t="shared" si="106"/>
        <v>41865.977083333331</v>
      </c>
      <c r="T1115" s="12" t="str">
        <f t="shared" si="107"/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02"/>
        <v>1.6999999999999999E-3</v>
      </c>
      <c r="P1116">
        <f t="shared" si="103"/>
        <v>3.33</v>
      </c>
      <c r="Q1116" t="str">
        <f t="shared" si="104"/>
        <v>games</v>
      </c>
      <c r="R1116" s="10">
        <f t="shared" si="105"/>
        <v>41526.345914351856</v>
      </c>
      <c r="S1116" s="10">
        <f t="shared" si="106"/>
        <v>41556.345914351856</v>
      </c>
      <c r="T1116" s="12" t="str">
        <f t="shared" si="107"/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02"/>
        <v>1.2999999999999999E-3</v>
      </c>
      <c r="P1117">
        <f t="shared" si="103"/>
        <v>13.25</v>
      </c>
      <c r="Q1117" t="str">
        <f t="shared" si="104"/>
        <v>games</v>
      </c>
      <c r="R1117" s="10">
        <f t="shared" si="105"/>
        <v>42429.695543981477</v>
      </c>
      <c r="S1117" s="10">
        <f t="shared" si="106"/>
        <v>42459.653877314813</v>
      </c>
      <c r="T1117" s="12" t="str">
        <f t="shared" si="107"/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02"/>
        <v>4.0000000000000002E-4</v>
      </c>
      <c r="P1118">
        <f t="shared" si="103"/>
        <v>17.850000000000001</v>
      </c>
      <c r="Q1118" t="str">
        <f t="shared" si="104"/>
        <v>games</v>
      </c>
      <c r="R1118" s="10">
        <f t="shared" si="105"/>
        <v>41009.847314814811</v>
      </c>
      <c r="S1118" s="10">
        <f t="shared" si="106"/>
        <v>41069.847314814811</v>
      </c>
      <c r="T1118" s="12" t="str">
        <f t="shared" si="107"/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02"/>
        <v>8.3000000000000004E-2</v>
      </c>
      <c r="P1119">
        <f t="shared" si="103"/>
        <v>10.38</v>
      </c>
      <c r="Q1119" t="str">
        <f t="shared" si="104"/>
        <v>games</v>
      </c>
      <c r="R1119" s="10">
        <f t="shared" si="105"/>
        <v>42333.598530092597</v>
      </c>
      <c r="S1119" s="10">
        <f t="shared" si="106"/>
        <v>42363.598530092597</v>
      </c>
      <c r="T1119" s="12" t="str">
        <f t="shared" si="107"/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02"/>
        <v>2.4199999999999999E-2</v>
      </c>
      <c r="P1120">
        <f t="shared" si="103"/>
        <v>36.33</v>
      </c>
      <c r="Q1120" t="str">
        <f t="shared" si="104"/>
        <v>games</v>
      </c>
      <c r="R1120" s="10">
        <f t="shared" si="105"/>
        <v>41704.16642361111</v>
      </c>
      <c r="S1120" s="10">
        <f t="shared" si="106"/>
        <v>41734.124756944446</v>
      </c>
      <c r="T1120" s="12" t="str">
        <f t="shared" si="107"/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02"/>
        <v>2.3999999999999998E-3</v>
      </c>
      <c r="P1121">
        <f t="shared" si="103"/>
        <v>5</v>
      </c>
      <c r="Q1121" t="str">
        <f t="shared" si="104"/>
        <v>games</v>
      </c>
      <c r="R1121" s="10">
        <f t="shared" si="105"/>
        <v>41722.792407407411</v>
      </c>
      <c r="S1121" s="10">
        <f t="shared" si="106"/>
        <v>41735.792407407411</v>
      </c>
      <c r="T1121" s="12" t="str">
        <f t="shared" si="107"/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02"/>
        <v>0</v>
      </c>
      <c r="P1122">
        <f t="shared" si="103"/>
        <v>0</v>
      </c>
      <c r="Q1122" t="str">
        <f t="shared" si="104"/>
        <v>games</v>
      </c>
      <c r="R1122" s="10">
        <f t="shared" si="105"/>
        <v>40799.872685185182</v>
      </c>
      <c r="S1122" s="10">
        <f t="shared" si="106"/>
        <v>40844.872685185182</v>
      </c>
      <c r="T1122" s="12" t="str">
        <f t="shared" si="107"/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02"/>
        <v>1E-4</v>
      </c>
      <c r="P1123">
        <f t="shared" si="103"/>
        <v>5.8</v>
      </c>
      <c r="Q1123" t="str">
        <f t="shared" si="104"/>
        <v>games</v>
      </c>
      <c r="R1123" s="10">
        <f t="shared" si="105"/>
        <v>42412.934212962966</v>
      </c>
      <c r="S1123" s="10">
        <f t="shared" si="106"/>
        <v>42442.892546296294</v>
      </c>
      <c r="T1123" s="12" t="str">
        <f t="shared" si="107"/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02"/>
        <v>0</v>
      </c>
      <c r="P1124">
        <f t="shared" si="103"/>
        <v>0</v>
      </c>
      <c r="Q1124" t="str">
        <f t="shared" si="104"/>
        <v>games</v>
      </c>
      <c r="R1124" s="10">
        <f t="shared" si="105"/>
        <v>41410.703993055555</v>
      </c>
      <c r="S1124" s="10">
        <f t="shared" si="106"/>
        <v>41424.703993055555</v>
      </c>
      <c r="T1124" s="12" t="str">
        <f t="shared" si="107"/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02"/>
        <v>2.2000000000000001E-3</v>
      </c>
      <c r="P1125">
        <f t="shared" si="103"/>
        <v>3.67</v>
      </c>
      <c r="Q1125" t="str">
        <f t="shared" si="104"/>
        <v>games</v>
      </c>
      <c r="R1125" s="10">
        <f t="shared" si="105"/>
        <v>41718.5237037037</v>
      </c>
      <c r="S1125" s="10">
        <f t="shared" si="106"/>
        <v>41748.5237037037</v>
      </c>
      <c r="T1125" s="12" t="str">
        <f t="shared" si="107"/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02"/>
        <v>4.7000000000000002E-3</v>
      </c>
      <c r="P1126">
        <f t="shared" si="103"/>
        <v>60.71</v>
      </c>
      <c r="Q1126" t="str">
        <f t="shared" si="104"/>
        <v>games</v>
      </c>
      <c r="R1126" s="10">
        <f t="shared" si="105"/>
        <v>42094.667256944449</v>
      </c>
      <c r="S1126" s="10">
        <f t="shared" si="106"/>
        <v>42124.667256944449</v>
      </c>
      <c r="T1126" s="12" t="str">
        <f t="shared" si="107"/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02"/>
        <v>0</v>
      </c>
      <c r="P1127">
        <f t="shared" si="103"/>
        <v>0</v>
      </c>
      <c r="Q1127" t="str">
        <f t="shared" si="104"/>
        <v>games</v>
      </c>
      <c r="R1127" s="10">
        <f t="shared" si="105"/>
        <v>42212.624189814815</v>
      </c>
      <c r="S1127" s="10">
        <f t="shared" si="106"/>
        <v>42272.624189814815</v>
      </c>
      <c r="T1127" s="12" t="str">
        <f t="shared" si="107"/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02"/>
        <v>5.0000000000000001E-3</v>
      </c>
      <c r="P1128">
        <f t="shared" si="103"/>
        <v>5</v>
      </c>
      <c r="Q1128" t="str">
        <f t="shared" si="104"/>
        <v>games</v>
      </c>
      <c r="R1128" s="10">
        <f t="shared" si="105"/>
        <v>42535.327476851846</v>
      </c>
      <c r="S1128" s="10">
        <f t="shared" si="106"/>
        <v>42565.327476851846</v>
      </c>
      <c r="T1128" s="12" t="str">
        <f t="shared" si="107"/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02"/>
        <v>1.67E-2</v>
      </c>
      <c r="P1129">
        <f t="shared" si="103"/>
        <v>25.43</v>
      </c>
      <c r="Q1129" t="str">
        <f t="shared" si="104"/>
        <v>games</v>
      </c>
      <c r="R1129" s="10">
        <f t="shared" si="105"/>
        <v>41926.854166666664</v>
      </c>
      <c r="S1129" s="10">
        <f t="shared" si="106"/>
        <v>41957.895833333328</v>
      </c>
      <c r="T1129" s="12" t="str">
        <f t="shared" si="107"/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02"/>
        <v>1E-3</v>
      </c>
      <c r="P1130">
        <f t="shared" si="103"/>
        <v>1</v>
      </c>
      <c r="Q1130" t="str">
        <f t="shared" si="104"/>
        <v>games</v>
      </c>
      <c r="R1130" s="10">
        <f t="shared" si="105"/>
        <v>41828.649502314816</v>
      </c>
      <c r="S1130" s="10">
        <f t="shared" si="106"/>
        <v>41858.649502314816</v>
      </c>
      <c r="T1130" s="12" t="str">
        <f t="shared" si="107"/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02"/>
        <v>1.1000000000000001E-3</v>
      </c>
      <c r="P1131">
        <f t="shared" si="103"/>
        <v>10.5</v>
      </c>
      <c r="Q1131" t="str">
        <f t="shared" si="104"/>
        <v>games</v>
      </c>
      <c r="R1131" s="10">
        <f t="shared" si="105"/>
        <v>42496.264965277776</v>
      </c>
      <c r="S1131" s="10">
        <f t="shared" si="106"/>
        <v>42526.264965277776</v>
      </c>
      <c r="T1131" s="12" t="str">
        <f t="shared" si="107"/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02"/>
        <v>2.2000000000000001E-3</v>
      </c>
      <c r="P1132">
        <f t="shared" si="103"/>
        <v>3.67</v>
      </c>
      <c r="Q1132" t="str">
        <f t="shared" si="104"/>
        <v>games</v>
      </c>
      <c r="R1132" s="10">
        <f t="shared" si="105"/>
        <v>41908.996527777781</v>
      </c>
      <c r="S1132" s="10">
        <f t="shared" si="106"/>
        <v>41969.038194444445</v>
      </c>
      <c r="T1132" s="12" t="str">
        <f t="shared" si="107"/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02"/>
        <v>0</v>
      </c>
      <c r="P1133">
        <f t="shared" si="103"/>
        <v>0</v>
      </c>
      <c r="Q1133" t="str">
        <f t="shared" si="104"/>
        <v>games</v>
      </c>
      <c r="R1133" s="10">
        <f t="shared" si="105"/>
        <v>42332.908194444448</v>
      </c>
      <c r="S1133" s="10">
        <f t="shared" si="106"/>
        <v>42362.908194444448</v>
      </c>
      <c r="T1133" s="12" t="str">
        <f t="shared" si="107"/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02"/>
        <v>0.14380000000000001</v>
      </c>
      <c r="P1134">
        <f t="shared" si="103"/>
        <v>110.62</v>
      </c>
      <c r="Q1134" t="str">
        <f t="shared" si="104"/>
        <v>games</v>
      </c>
      <c r="R1134" s="10">
        <f t="shared" si="105"/>
        <v>42706.115405092598</v>
      </c>
      <c r="S1134" s="10">
        <f t="shared" si="106"/>
        <v>42736.115405092598</v>
      </c>
      <c r="T1134" s="12" t="str">
        <f t="shared" si="107"/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02"/>
        <v>6.7000000000000002E-3</v>
      </c>
      <c r="P1135">
        <f t="shared" si="103"/>
        <v>20</v>
      </c>
      <c r="Q1135" t="str">
        <f t="shared" si="104"/>
        <v>games</v>
      </c>
      <c r="R1135" s="10">
        <f t="shared" si="105"/>
        <v>41821.407187500001</v>
      </c>
      <c r="S1135" s="10">
        <f t="shared" si="106"/>
        <v>41851.407187500001</v>
      </c>
      <c r="T1135" s="12" t="str">
        <f t="shared" si="107"/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02"/>
        <v>0</v>
      </c>
      <c r="P1136">
        <f t="shared" si="103"/>
        <v>1</v>
      </c>
      <c r="Q1136" t="str">
        <f t="shared" si="104"/>
        <v>games</v>
      </c>
      <c r="R1136" s="10">
        <f t="shared" si="105"/>
        <v>41958.285046296296</v>
      </c>
      <c r="S1136" s="10">
        <f t="shared" si="106"/>
        <v>41972.189583333333</v>
      </c>
      <c r="T1136" s="12" t="str">
        <f t="shared" si="107"/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02"/>
        <v>0.05</v>
      </c>
      <c r="P1137">
        <f t="shared" si="103"/>
        <v>50</v>
      </c>
      <c r="Q1137" t="str">
        <f t="shared" si="104"/>
        <v>games</v>
      </c>
      <c r="R1137" s="10">
        <f t="shared" si="105"/>
        <v>42558.989513888882</v>
      </c>
      <c r="S1137" s="10">
        <f t="shared" si="106"/>
        <v>42588.989513888882</v>
      </c>
      <c r="T1137" s="12" t="str">
        <f t="shared" si="107"/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02"/>
        <v>6.4399999999999999E-2</v>
      </c>
      <c r="P1138">
        <f t="shared" si="103"/>
        <v>45</v>
      </c>
      <c r="Q1138" t="str">
        <f t="shared" si="104"/>
        <v>games</v>
      </c>
      <c r="R1138" s="10">
        <f t="shared" si="105"/>
        <v>42327.671631944439</v>
      </c>
      <c r="S1138" s="10">
        <f t="shared" si="106"/>
        <v>42357.671631944439</v>
      </c>
      <c r="T1138" s="12" t="str">
        <f t="shared" si="107"/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02"/>
        <v>0.39500000000000002</v>
      </c>
      <c r="P1139">
        <f t="shared" si="103"/>
        <v>253.21</v>
      </c>
      <c r="Q1139" t="str">
        <f t="shared" si="104"/>
        <v>games</v>
      </c>
      <c r="R1139" s="10">
        <f t="shared" si="105"/>
        <v>42453.819687499999</v>
      </c>
      <c r="S1139" s="10">
        <f t="shared" si="106"/>
        <v>42483.819687499999</v>
      </c>
      <c r="T1139" s="12" t="str">
        <f t="shared" si="107"/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02"/>
        <v>3.5999999999999999E-3</v>
      </c>
      <c r="P1140">
        <f t="shared" si="103"/>
        <v>31.25</v>
      </c>
      <c r="Q1140" t="str">
        <f t="shared" si="104"/>
        <v>games</v>
      </c>
      <c r="R1140" s="10">
        <f t="shared" si="105"/>
        <v>42736.9066087963</v>
      </c>
      <c r="S1140" s="10">
        <f t="shared" si="106"/>
        <v>42756.9066087963</v>
      </c>
      <c r="T1140" s="12" t="str">
        <f t="shared" si="107"/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02"/>
        <v>5.9999999999999995E-4</v>
      </c>
      <c r="P1141">
        <f t="shared" si="103"/>
        <v>5</v>
      </c>
      <c r="Q1141" t="str">
        <f t="shared" si="104"/>
        <v>games</v>
      </c>
      <c r="R1141" s="10">
        <f t="shared" si="105"/>
        <v>41975.347523148142</v>
      </c>
      <c r="S1141" s="10">
        <f t="shared" si="106"/>
        <v>42005.347523148142</v>
      </c>
      <c r="T1141" s="12" t="str">
        <f t="shared" si="107"/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02"/>
        <v>0</v>
      </c>
      <c r="P1142">
        <f t="shared" si="103"/>
        <v>0</v>
      </c>
      <c r="Q1142" t="str">
        <f t="shared" si="104"/>
        <v>games</v>
      </c>
      <c r="R1142" s="10">
        <f t="shared" si="105"/>
        <v>42192.462048611109</v>
      </c>
      <c r="S1142" s="10">
        <f t="shared" si="106"/>
        <v>42222.462048611109</v>
      </c>
      <c r="T1142" s="12" t="str">
        <f t="shared" si="107"/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02"/>
        <v>0</v>
      </c>
      <c r="P1143">
        <f t="shared" si="103"/>
        <v>0</v>
      </c>
      <c r="Q1143" t="str">
        <f t="shared" si="104"/>
        <v>games</v>
      </c>
      <c r="R1143" s="10">
        <f t="shared" si="105"/>
        <v>42164.699652777781</v>
      </c>
      <c r="S1143" s="10">
        <f t="shared" si="106"/>
        <v>42194.699652777781</v>
      </c>
      <c r="T1143" s="12" t="str">
        <f t="shared" si="107"/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02"/>
        <v>0</v>
      </c>
      <c r="P1144">
        <f t="shared" si="103"/>
        <v>0</v>
      </c>
      <c r="Q1144" t="str">
        <f t="shared" si="104"/>
        <v>games</v>
      </c>
      <c r="R1144" s="10">
        <f t="shared" si="105"/>
        <v>42022.006099537044</v>
      </c>
      <c r="S1144" s="10">
        <f t="shared" si="106"/>
        <v>42052.006099537044</v>
      </c>
      <c r="T1144" s="12" t="str">
        <f t="shared" si="107"/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02"/>
        <v>4.1000000000000003E-3</v>
      </c>
      <c r="P1145">
        <f t="shared" si="103"/>
        <v>23.25</v>
      </c>
      <c r="Q1145" t="str">
        <f t="shared" si="104"/>
        <v>games</v>
      </c>
      <c r="R1145" s="10">
        <f t="shared" si="105"/>
        <v>42325.19358796296</v>
      </c>
      <c r="S1145" s="10">
        <f t="shared" si="106"/>
        <v>42355.19358796296</v>
      </c>
      <c r="T1145" s="12" t="str">
        <f t="shared" si="107"/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02"/>
        <v>0</v>
      </c>
      <c r="P1146">
        <f t="shared" si="103"/>
        <v>0</v>
      </c>
      <c r="Q1146" t="str">
        <f t="shared" si="104"/>
        <v>food</v>
      </c>
      <c r="R1146" s="10">
        <f t="shared" si="105"/>
        <v>42093.181944444441</v>
      </c>
      <c r="S1146" s="10">
        <f t="shared" si="106"/>
        <v>42123.181944444441</v>
      </c>
      <c r="T1146" s="12" t="str">
        <f t="shared" si="107"/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02"/>
        <v>1.2999999999999999E-3</v>
      </c>
      <c r="P1147">
        <f t="shared" si="103"/>
        <v>100</v>
      </c>
      <c r="Q1147" t="str">
        <f t="shared" si="104"/>
        <v>food</v>
      </c>
      <c r="R1147" s="10">
        <f t="shared" si="105"/>
        <v>41854.747592592597</v>
      </c>
      <c r="S1147" s="10">
        <f t="shared" si="106"/>
        <v>41914.747592592597</v>
      </c>
      <c r="T1147" s="12" t="str">
        <f t="shared" si="107"/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02"/>
        <v>8.8300000000000003E-2</v>
      </c>
      <c r="P1148">
        <f t="shared" si="103"/>
        <v>44.17</v>
      </c>
      <c r="Q1148" t="str">
        <f t="shared" si="104"/>
        <v>food</v>
      </c>
      <c r="R1148" s="10">
        <f t="shared" si="105"/>
        <v>41723.9533912037</v>
      </c>
      <c r="S1148" s="10">
        <f t="shared" si="106"/>
        <v>41761.9533912037</v>
      </c>
      <c r="T1148" s="12" t="str">
        <f t="shared" si="107"/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02"/>
        <v>0</v>
      </c>
      <c r="P1149">
        <f t="shared" si="103"/>
        <v>0</v>
      </c>
      <c r="Q1149" t="str">
        <f t="shared" si="104"/>
        <v>food</v>
      </c>
      <c r="R1149" s="10">
        <f t="shared" si="105"/>
        <v>41871.972025462965</v>
      </c>
      <c r="S1149" s="10">
        <f t="shared" si="106"/>
        <v>41931.972025462965</v>
      </c>
      <c r="T1149" s="12" t="str">
        <f t="shared" si="107"/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02"/>
        <v>4.8999999999999998E-3</v>
      </c>
      <c r="P1150">
        <f t="shared" si="103"/>
        <v>24.33</v>
      </c>
      <c r="Q1150" t="str">
        <f t="shared" si="104"/>
        <v>food</v>
      </c>
      <c r="R1150" s="10">
        <f t="shared" si="105"/>
        <v>42675.171076388884</v>
      </c>
      <c r="S1150" s="10">
        <f t="shared" si="106"/>
        <v>42705.212743055556</v>
      </c>
      <c r="T1150" s="12" t="str">
        <f t="shared" si="107"/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02"/>
        <v>1.5E-3</v>
      </c>
      <c r="P1151">
        <f t="shared" si="103"/>
        <v>37.5</v>
      </c>
      <c r="Q1151" t="str">
        <f t="shared" si="104"/>
        <v>food</v>
      </c>
      <c r="R1151" s="10">
        <f t="shared" si="105"/>
        <v>42507.71025462963</v>
      </c>
      <c r="S1151" s="10">
        <f t="shared" si="106"/>
        <v>42537.71025462963</v>
      </c>
      <c r="T1151" s="12" t="str">
        <f t="shared" si="107"/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02"/>
        <v>0.1008</v>
      </c>
      <c r="P1152">
        <f t="shared" si="103"/>
        <v>42</v>
      </c>
      <c r="Q1152" t="str">
        <f t="shared" si="104"/>
        <v>food</v>
      </c>
      <c r="R1152" s="10">
        <f t="shared" si="105"/>
        <v>42317.954571759255</v>
      </c>
      <c r="S1152" s="10">
        <f t="shared" si="106"/>
        <v>42377.954571759255</v>
      </c>
      <c r="T1152" s="12" t="str">
        <f t="shared" si="107"/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02"/>
        <v>0</v>
      </c>
      <c r="P1153">
        <f t="shared" si="103"/>
        <v>0</v>
      </c>
      <c r="Q1153" t="str">
        <f t="shared" si="104"/>
        <v>food</v>
      </c>
      <c r="R1153" s="10">
        <f t="shared" si="105"/>
        <v>42224.102581018517</v>
      </c>
      <c r="S1153" s="10">
        <f t="shared" si="106"/>
        <v>42254.102581018517</v>
      </c>
      <c r="T1153" s="12" t="str">
        <f t="shared" si="107"/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02"/>
        <v>5.6899999999999999E-2</v>
      </c>
      <c r="P1154">
        <f t="shared" si="103"/>
        <v>60.73</v>
      </c>
      <c r="Q1154" t="str">
        <f t="shared" si="104"/>
        <v>food</v>
      </c>
      <c r="R1154" s="10">
        <f t="shared" si="105"/>
        <v>42109.709629629629</v>
      </c>
      <c r="S1154" s="10">
        <f t="shared" si="106"/>
        <v>42139.709629629629</v>
      </c>
      <c r="T1154" s="12" t="str">
        <f t="shared" si="107"/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08">ROUND(IMDIV(E1155,D1155),4)</f>
        <v>6.3E-3</v>
      </c>
      <c r="P1155">
        <f t="shared" ref="P1155:P1218" si="109">IF(L1155&gt;0,ROUND(IMDIV(E1155,L1155),2),0)</f>
        <v>50</v>
      </c>
      <c r="Q1155" t="str">
        <f t="shared" ref="Q1155:Q1218" si="110">LEFT(N1155,FIND("/",N1155)-1)</f>
        <v>food</v>
      </c>
      <c r="R1155" s="10">
        <f t="shared" ref="R1155:R1218" si="111">(((J1155/60)/60)/24)+DATE(1970,1,1)</f>
        <v>42143.714178240742</v>
      </c>
      <c r="S1155" s="10">
        <f t="shared" ref="S1155:S1218" si="112">(((I1155/60)/60)/24)+DATE(1970,1,1)</f>
        <v>42173.714178240742</v>
      </c>
      <c r="T1155" s="12" t="str">
        <f t="shared" ref="T1155:T1218" si="113">RIGHT(N1155, LEN(N1155)-FIND("/",N1155))</f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08"/>
        <v>6.5000000000000002E-2</v>
      </c>
      <c r="P1156">
        <f t="shared" si="109"/>
        <v>108.33</v>
      </c>
      <c r="Q1156" t="str">
        <f t="shared" si="110"/>
        <v>food</v>
      </c>
      <c r="R1156" s="10">
        <f t="shared" si="111"/>
        <v>42223.108865740738</v>
      </c>
      <c r="S1156" s="10">
        <f t="shared" si="112"/>
        <v>42253.108865740738</v>
      </c>
      <c r="T1156" s="12" t="str">
        <f t="shared" si="113"/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08"/>
        <v>7.4999999999999997E-3</v>
      </c>
      <c r="P1157">
        <f t="shared" si="109"/>
        <v>23.5</v>
      </c>
      <c r="Q1157" t="str">
        <f t="shared" si="110"/>
        <v>food</v>
      </c>
      <c r="R1157" s="10">
        <f t="shared" si="111"/>
        <v>41835.763981481483</v>
      </c>
      <c r="S1157" s="10">
        <f t="shared" si="112"/>
        <v>41865.763981481483</v>
      </c>
      <c r="T1157" s="12" t="str">
        <f t="shared" si="113"/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08"/>
        <v>0</v>
      </c>
      <c r="P1158">
        <f t="shared" si="109"/>
        <v>0</v>
      </c>
      <c r="Q1158" t="str">
        <f t="shared" si="110"/>
        <v>food</v>
      </c>
      <c r="R1158" s="10">
        <f t="shared" si="111"/>
        <v>42029.07131944444</v>
      </c>
      <c r="S1158" s="10">
        <f t="shared" si="112"/>
        <v>42059.07131944444</v>
      </c>
      <c r="T1158" s="12" t="str">
        <f t="shared" si="113"/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08"/>
        <v>1.5100000000000001E-2</v>
      </c>
      <c r="P1159">
        <f t="shared" si="109"/>
        <v>50.33</v>
      </c>
      <c r="Q1159" t="str">
        <f t="shared" si="110"/>
        <v>food</v>
      </c>
      <c r="R1159" s="10">
        <f t="shared" si="111"/>
        <v>41918.628240740742</v>
      </c>
      <c r="S1159" s="10">
        <f t="shared" si="112"/>
        <v>41978.669907407413</v>
      </c>
      <c r="T1159" s="12" t="str">
        <f t="shared" si="113"/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08"/>
        <v>4.7000000000000002E-3</v>
      </c>
      <c r="P1160">
        <f t="shared" si="109"/>
        <v>11.67</v>
      </c>
      <c r="Q1160" t="str">
        <f t="shared" si="110"/>
        <v>food</v>
      </c>
      <c r="R1160" s="10">
        <f t="shared" si="111"/>
        <v>41952.09175925926</v>
      </c>
      <c r="S1160" s="10">
        <f t="shared" si="112"/>
        <v>41982.09175925926</v>
      </c>
      <c r="T1160" s="12" t="str">
        <f t="shared" si="113"/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08"/>
        <v>0</v>
      </c>
      <c r="P1161">
        <f t="shared" si="109"/>
        <v>0</v>
      </c>
      <c r="Q1161" t="str">
        <f t="shared" si="110"/>
        <v>food</v>
      </c>
      <c r="R1161" s="10">
        <f t="shared" si="111"/>
        <v>42154.726446759261</v>
      </c>
      <c r="S1161" s="10">
        <f t="shared" si="112"/>
        <v>42185.65625</v>
      </c>
      <c r="T1161" s="12" t="str">
        <f t="shared" si="113"/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08"/>
        <v>3.85E-2</v>
      </c>
      <c r="P1162">
        <f t="shared" si="109"/>
        <v>60.79</v>
      </c>
      <c r="Q1162" t="str">
        <f t="shared" si="110"/>
        <v>food</v>
      </c>
      <c r="R1162" s="10">
        <f t="shared" si="111"/>
        <v>42061.154930555553</v>
      </c>
      <c r="S1162" s="10">
        <f t="shared" si="112"/>
        <v>42091.113263888896</v>
      </c>
      <c r="T1162" s="12" t="str">
        <f t="shared" si="113"/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08"/>
        <v>0</v>
      </c>
      <c r="P1163">
        <f t="shared" si="109"/>
        <v>0</v>
      </c>
      <c r="Q1163" t="str">
        <f t="shared" si="110"/>
        <v>food</v>
      </c>
      <c r="R1163" s="10">
        <f t="shared" si="111"/>
        <v>42122.629502314812</v>
      </c>
      <c r="S1163" s="10">
        <f t="shared" si="112"/>
        <v>42143.629502314812</v>
      </c>
      <c r="T1163" s="12" t="str">
        <f t="shared" si="113"/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08"/>
        <v>5.9999999999999995E-4</v>
      </c>
      <c r="P1164">
        <f t="shared" si="109"/>
        <v>17.5</v>
      </c>
      <c r="Q1164" t="str">
        <f t="shared" si="110"/>
        <v>food</v>
      </c>
      <c r="R1164" s="10">
        <f t="shared" si="111"/>
        <v>41876.683611111112</v>
      </c>
      <c r="S1164" s="10">
        <f t="shared" si="112"/>
        <v>41907.683611111112</v>
      </c>
      <c r="T1164" s="12" t="str">
        <f t="shared" si="113"/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08"/>
        <v>0</v>
      </c>
      <c r="P1165">
        <f t="shared" si="109"/>
        <v>0</v>
      </c>
      <c r="Q1165" t="str">
        <f t="shared" si="110"/>
        <v>food</v>
      </c>
      <c r="R1165" s="10">
        <f t="shared" si="111"/>
        <v>41830.723611111112</v>
      </c>
      <c r="S1165" s="10">
        <f t="shared" si="112"/>
        <v>41860.723611111112</v>
      </c>
      <c r="T1165" s="12" t="str">
        <f t="shared" si="113"/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08"/>
        <v>0</v>
      </c>
      <c r="P1166">
        <f t="shared" si="109"/>
        <v>0</v>
      </c>
      <c r="Q1166" t="str">
        <f t="shared" si="110"/>
        <v>food</v>
      </c>
      <c r="R1166" s="10">
        <f t="shared" si="111"/>
        <v>42509.724328703705</v>
      </c>
      <c r="S1166" s="10">
        <f t="shared" si="112"/>
        <v>42539.724328703705</v>
      </c>
      <c r="T1166" s="12" t="str">
        <f t="shared" si="113"/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08"/>
        <v>0.20710000000000001</v>
      </c>
      <c r="P1167">
        <f t="shared" si="109"/>
        <v>82.82</v>
      </c>
      <c r="Q1167" t="str">
        <f t="shared" si="110"/>
        <v>food</v>
      </c>
      <c r="R1167" s="10">
        <f t="shared" si="111"/>
        <v>41792.214467592588</v>
      </c>
      <c r="S1167" s="10">
        <f t="shared" si="112"/>
        <v>41826.214467592588</v>
      </c>
      <c r="T1167" s="12" t="str">
        <f t="shared" si="113"/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08"/>
        <v>0.19139999999999999</v>
      </c>
      <c r="P1168">
        <f t="shared" si="109"/>
        <v>358.88</v>
      </c>
      <c r="Q1168" t="str">
        <f t="shared" si="110"/>
        <v>food</v>
      </c>
      <c r="R1168" s="10">
        <f t="shared" si="111"/>
        <v>42150.485439814816</v>
      </c>
      <c r="S1168" s="10">
        <f t="shared" si="112"/>
        <v>42181.166666666672</v>
      </c>
      <c r="T1168" s="12" t="str">
        <f t="shared" si="113"/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08"/>
        <v>1.6299999999999999E-2</v>
      </c>
      <c r="P1169">
        <f t="shared" si="109"/>
        <v>61.19</v>
      </c>
      <c r="Q1169" t="str">
        <f t="shared" si="110"/>
        <v>food</v>
      </c>
      <c r="R1169" s="10">
        <f t="shared" si="111"/>
        <v>41863.734895833331</v>
      </c>
      <c r="S1169" s="10">
        <f t="shared" si="112"/>
        <v>41894.734895833331</v>
      </c>
      <c r="T1169" s="12" t="str">
        <f t="shared" si="113"/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08"/>
        <v>5.67E-2</v>
      </c>
      <c r="P1170">
        <f t="shared" si="109"/>
        <v>340</v>
      </c>
      <c r="Q1170" t="str">
        <f t="shared" si="110"/>
        <v>food</v>
      </c>
      <c r="R1170" s="10">
        <f t="shared" si="111"/>
        <v>42605.053993055553</v>
      </c>
      <c r="S1170" s="10">
        <f t="shared" si="112"/>
        <v>42635.053993055553</v>
      </c>
      <c r="T1170" s="12" t="str">
        <f t="shared" si="113"/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08"/>
        <v>1.6999999999999999E-3</v>
      </c>
      <c r="P1171">
        <f t="shared" si="109"/>
        <v>5.67</v>
      </c>
      <c r="Q1171" t="str">
        <f t="shared" si="110"/>
        <v>food</v>
      </c>
      <c r="R1171" s="10">
        <f t="shared" si="111"/>
        <v>42027.353738425925</v>
      </c>
      <c r="S1171" s="10">
        <f t="shared" si="112"/>
        <v>42057.353738425925</v>
      </c>
      <c r="T1171" s="12" t="str">
        <f t="shared" si="113"/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08"/>
        <v>4.0000000000000001E-3</v>
      </c>
      <c r="P1172">
        <f t="shared" si="109"/>
        <v>50</v>
      </c>
      <c r="Q1172" t="str">
        <f t="shared" si="110"/>
        <v>food</v>
      </c>
      <c r="R1172" s="10">
        <f t="shared" si="111"/>
        <v>42124.893182870372</v>
      </c>
      <c r="S1172" s="10">
        <f t="shared" si="112"/>
        <v>42154.893182870372</v>
      </c>
      <c r="T1172" s="12" t="str">
        <f t="shared" si="113"/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08"/>
        <v>1E-3</v>
      </c>
      <c r="P1173">
        <f t="shared" si="109"/>
        <v>25</v>
      </c>
      <c r="Q1173" t="str">
        <f t="shared" si="110"/>
        <v>food</v>
      </c>
      <c r="R1173" s="10">
        <f t="shared" si="111"/>
        <v>41938.804710648146</v>
      </c>
      <c r="S1173" s="10">
        <f t="shared" si="112"/>
        <v>41956.846377314811</v>
      </c>
      <c r="T1173" s="12" t="str">
        <f t="shared" si="113"/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08"/>
        <v>0</v>
      </c>
      <c r="P1174">
        <f t="shared" si="109"/>
        <v>0</v>
      </c>
      <c r="Q1174" t="str">
        <f t="shared" si="110"/>
        <v>food</v>
      </c>
      <c r="R1174" s="10">
        <f t="shared" si="111"/>
        <v>41841.682314814818</v>
      </c>
      <c r="S1174" s="10">
        <f t="shared" si="112"/>
        <v>41871.682314814818</v>
      </c>
      <c r="T1174" s="12" t="str">
        <f t="shared" si="113"/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08"/>
        <v>2.0000000000000001E-4</v>
      </c>
      <c r="P1175">
        <f t="shared" si="109"/>
        <v>30</v>
      </c>
      <c r="Q1175" t="str">
        <f t="shared" si="110"/>
        <v>food</v>
      </c>
      <c r="R1175" s="10">
        <f t="shared" si="111"/>
        <v>42184.185844907406</v>
      </c>
      <c r="S1175" s="10">
        <f t="shared" si="112"/>
        <v>42219.185844907406</v>
      </c>
      <c r="T1175" s="12" t="str">
        <f t="shared" si="113"/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08"/>
        <v>5.91E-2</v>
      </c>
      <c r="P1176">
        <f t="shared" si="109"/>
        <v>46.63</v>
      </c>
      <c r="Q1176" t="str">
        <f t="shared" si="110"/>
        <v>food</v>
      </c>
      <c r="R1176" s="10">
        <f t="shared" si="111"/>
        <v>42468.84174768519</v>
      </c>
      <c r="S1176" s="10">
        <f t="shared" si="112"/>
        <v>42498.84174768519</v>
      </c>
      <c r="T1176" s="12" t="str">
        <f t="shared" si="113"/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08"/>
        <v>2.93E-2</v>
      </c>
      <c r="P1177">
        <f t="shared" si="109"/>
        <v>65</v>
      </c>
      <c r="Q1177" t="str">
        <f t="shared" si="110"/>
        <v>food</v>
      </c>
      <c r="R1177" s="10">
        <f t="shared" si="111"/>
        <v>42170.728460648148</v>
      </c>
      <c r="S1177" s="10">
        <f t="shared" si="112"/>
        <v>42200.728460648148</v>
      </c>
      <c r="T1177" s="12" t="str">
        <f t="shared" si="113"/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08"/>
        <v>1E-4</v>
      </c>
      <c r="P1178">
        <f t="shared" si="109"/>
        <v>10</v>
      </c>
      <c r="Q1178" t="str">
        <f t="shared" si="110"/>
        <v>food</v>
      </c>
      <c r="R1178" s="10">
        <f t="shared" si="111"/>
        <v>42746.019652777773</v>
      </c>
      <c r="S1178" s="10">
        <f t="shared" si="112"/>
        <v>42800.541666666672</v>
      </c>
      <c r="T1178" s="12" t="str">
        <f t="shared" si="113"/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08"/>
        <v>0</v>
      </c>
      <c r="P1179">
        <f t="shared" si="109"/>
        <v>0</v>
      </c>
      <c r="Q1179" t="str">
        <f t="shared" si="110"/>
        <v>food</v>
      </c>
      <c r="R1179" s="10">
        <f t="shared" si="111"/>
        <v>41897.660833333335</v>
      </c>
      <c r="S1179" s="10">
        <f t="shared" si="112"/>
        <v>41927.660833333335</v>
      </c>
      <c r="T1179" s="12" t="str">
        <f t="shared" si="113"/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08"/>
        <v>1E-4</v>
      </c>
      <c r="P1180">
        <f t="shared" si="109"/>
        <v>5</v>
      </c>
      <c r="Q1180" t="str">
        <f t="shared" si="110"/>
        <v>food</v>
      </c>
      <c r="R1180" s="10">
        <f t="shared" si="111"/>
        <v>41837.905694444446</v>
      </c>
      <c r="S1180" s="10">
        <f t="shared" si="112"/>
        <v>41867.905694444446</v>
      </c>
      <c r="T1180" s="12" t="str">
        <f t="shared" si="113"/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08"/>
        <v>5.33E-2</v>
      </c>
      <c r="P1181">
        <f t="shared" si="109"/>
        <v>640</v>
      </c>
      <c r="Q1181" t="str">
        <f t="shared" si="110"/>
        <v>food</v>
      </c>
      <c r="R1181" s="10">
        <f t="shared" si="111"/>
        <v>42275.720219907409</v>
      </c>
      <c r="S1181" s="10">
        <f t="shared" si="112"/>
        <v>42305.720219907409</v>
      </c>
      <c r="T1181" s="12" t="str">
        <f t="shared" si="113"/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08"/>
        <v>0.11749999999999999</v>
      </c>
      <c r="P1182">
        <f t="shared" si="109"/>
        <v>69.12</v>
      </c>
      <c r="Q1182" t="str">
        <f t="shared" si="110"/>
        <v>food</v>
      </c>
      <c r="R1182" s="10">
        <f t="shared" si="111"/>
        <v>41781.806875000002</v>
      </c>
      <c r="S1182" s="10">
        <f t="shared" si="112"/>
        <v>41818.806875000002</v>
      </c>
      <c r="T1182" s="12" t="str">
        <f t="shared" si="113"/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08"/>
        <v>1E-4</v>
      </c>
      <c r="P1183">
        <f t="shared" si="109"/>
        <v>1.33</v>
      </c>
      <c r="Q1183" t="str">
        <f t="shared" si="110"/>
        <v>food</v>
      </c>
      <c r="R1183" s="10">
        <f t="shared" si="111"/>
        <v>42034.339363425926</v>
      </c>
      <c r="S1183" s="10">
        <f t="shared" si="112"/>
        <v>42064.339363425926</v>
      </c>
      <c r="T1183" s="12" t="str">
        <f t="shared" si="113"/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08"/>
        <v>4.2000000000000003E-2</v>
      </c>
      <c r="P1184">
        <f t="shared" si="109"/>
        <v>10.5</v>
      </c>
      <c r="Q1184" t="str">
        <f t="shared" si="110"/>
        <v>food</v>
      </c>
      <c r="R1184" s="10">
        <f t="shared" si="111"/>
        <v>42728.827407407407</v>
      </c>
      <c r="S1184" s="10">
        <f t="shared" si="112"/>
        <v>42747.695833333331</v>
      </c>
      <c r="T1184" s="12" t="str">
        <f t="shared" si="113"/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08"/>
        <v>0.04</v>
      </c>
      <c r="P1185">
        <f t="shared" si="109"/>
        <v>33.33</v>
      </c>
      <c r="Q1185" t="str">
        <f t="shared" si="110"/>
        <v>food</v>
      </c>
      <c r="R1185" s="10">
        <f t="shared" si="111"/>
        <v>42656.86137731481</v>
      </c>
      <c r="S1185" s="10">
        <f t="shared" si="112"/>
        <v>42676.165972222225</v>
      </c>
      <c r="T1185" s="12" t="str">
        <f t="shared" si="113"/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08"/>
        <v>1.0494000000000001</v>
      </c>
      <c r="P1186">
        <f t="shared" si="109"/>
        <v>61.56</v>
      </c>
      <c r="Q1186" t="str">
        <f t="shared" si="110"/>
        <v>photography</v>
      </c>
      <c r="R1186" s="10">
        <f t="shared" si="111"/>
        <v>42741.599664351852</v>
      </c>
      <c r="S1186" s="10">
        <f t="shared" si="112"/>
        <v>42772.599664351852</v>
      </c>
      <c r="T1186" s="12" t="str">
        <f t="shared" si="113"/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08"/>
        <v>1.0544</v>
      </c>
      <c r="P1187">
        <f t="shared" si="109"/>
        <v>118.74</v>
      </c>
      <c r="Q1187" t="str">
        <f t="shared" si="110"/>
        <v>photography</v>
      </c>
      <c r="R1187" s="10">
        <f t="shared" si="111"/>
        <v>42130.865150462967</v>
      </c>
      <c r="S1187" s="10">
        <f t="shared" si="112"/>
        <v>42163.166666666672</v>
      </c>
      <c r="T1187" s="12" t="str">
        <f t="shared" si="113"/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08"/>
        <v>1.0672999999999999</v>
      </c>
      <c r="P1188">
        <f t="shared" si="109"/>
        <v>65.08</v>
      </c>
      <c r="Q1188" t="str">
        <f t="shared" si="110"/>
        <v>photography</v>
      </c>
      <c r="R1188" s="10">
        <f t="shared" si="111"/>
        <v>42123.86336805555</v>
      </c>
      <c r="S1188" s="10">
        <f t="shared" si="112"/>
        <v>42156.945833333331</v>
      </c>
      <c r="T1188" s="12" t="str">
        <f t="shared" si="113"/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08"/>
        <v>1.0412999999999999</v>
      </c>
      <c r="P1189">
        <f t="shared" si="109"/>
        <v>130.16</v>
      </c>
      <c r="Q1189" t="str">
        <f t="shared" si="110"/>
        <v>photography</v>
      </c>
      <c r="R1189" s="10">
        <f t="shared" si="111"/>
        <v>42109.894942129627</v>
      </c>
      <c r="S1189" s="10">
        <f t="shared" si="112"/>
        <v>42141.75</v>
      </c>
      <c r="T1189" s="12" t="str">
        <f t="shared" si="113"/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08"/>
        <v>1.6054999999999999</v>
      </c>
      <c r="P1190">
        <f t="shared" si="109"/>
        <v>37.78</v>
      </c>
      <c r="Q1190" t="str">
        <f t="shared" si="110"/>
        <v>photography</v>
      </c>
      <c r="R1190" s="10">
        <f t="shared" si="111"/>
        <v>42711.700694444444</v>
      </c>
      <c r="S1190" s="10">
        <f t="shared" si="112"/>
        <v>42732.700694444444</v>
      </c>
      <c r="T1190" s="12" t="str">
        <f t="shared" si="113"/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08"/>
        <v>1.0778000000000001</v>
      </c>
      <c r="P1191">
        <f t="shared" si="109"/>
        <v>112.79</v>
      </c>
      <c r="Q1191" t="str">
        <f t="shared" si="110"/>
        <v>photography</v>
      </c>
      <c r="R1191" s="10">
        <f t="shared" si="111"/>
        <v>42529.979108796295</v>
      </c>
      <c r="S1191" s="10">
        <f t="shared" si="112"/>
        <v>42550.979108796295</v>
      </c>
      <c r="T1191" s="12" t="str">
        <f t="shared" si="113"/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08"/>
        <v>1.35</v>
      </c>
      <c r="P1192">
        <f t="shared" si="109"/>
        <v>51.92</v>
      </c>
      <c r="Q1192" t="str">
        <f t="shared" si="110"/>
        <v>photography</v>
      </c>
      <c r="R1192" s="10">
        <f t="shared" si="111"/>
        <v>41852.665798611109</v>
      </c>
      <c r="S1192" s="10">
        <f t="shared" si="112"/>
        <v>41882.665798611109</v>
      </c>
      <c r="T1192" s="12" t="str">
        <f t="shared" si="113"/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08"/>
        <v>1.0907</v>
      </c>
      <c r="P1193">
        <f t="shared" si="109"/>
        <v>89.24</v>
      </c>
      <c r="Q1193" t="str">
        <f t="shared" si="110"/>
        <v>photography</v>
      </c>
      <c r="R1193" s="10">
        <f t="shared" si="111"/>
        <v>42419.603703703702</v>
      </c>
      <c r="S1193" s="10">
        <f t="shared" si="112"/>
        <v>42449.562037037031</v>
      </c>
      <c r="T1193" s="12" t="str">
        <f t="shared" si="113"/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08"/>
        <v>2.9</v>
      </c>
      <c r="P1194">
        <f t="shared" si="109"/>
        <v>19.329999999999998</v>
      </c>
      <c r="Q1194" t="str">
        <f t="shared" si="110"/>
        <v>photography</v>
      </c>
      <c r="R1194" s="10">
        <f t="shared" si="111"/>
        <v>42747.506689814814</v>
      </c>
      <c r="S1194" s="10">
        <f t="shared" si="112"/>
        <v>42777.506689814814</v>
      </c>
      <c r="T1194" s="12" t="str">
        <f t="shared" si="113"/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08"/>
        <v>1.0396000000000001</v>
      </c>
      <c r="P1195">
        <f t="shared" si="109"/>
        <v>79.97</v>
      </c>
      <c r="Q1195" t="str">
        <f t="shared" si="110"/>
        <v>photography</v>
      </c>
      <c r="R1195" s="10">
        <f t="shared" si="111"/>
        <v>42409.776076388895</v>
      </c>
      <c r="S1195" s="10">
        <f t="shared" si="112"/>
        <v>42469.734409722223</v>
      </c>
      <c r="T1195" s="12" t="str">
        <f t="shared" si="113"/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08"/>
        <v>3.2223999999999999</v>
      </c>
      <c r="P1196">
        <f t="shared" si="109"/>
        <v>56.41</v>
      </c>
      <c r="Q1196" t="str">
        <f t="shared" si="110"/>
        <v>photography</v>
      </c>
      <c r="R1196" s="10">
        <f t="shared" si="111"/>
        <v>42072.488182870366</v>
      </c>
      <c r="S1196" s="10">
        <f t="shared" si="112"/>
        <v>42102.488182870366</v>
      </c>
      <c r="T1196" s="12" t="str">
        <f t="shared" si="113"/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08"/>
        <v>1.35</v>
      </c>
      <c r="P1197">
        <f t="shared" si="109"/>
        <v>79.41</v>
      </c>
      <c r="Q1197" t="str">
        <f t="shared" si="110"/>
        <v>photography</v>
      </c>
      <c r="R1197" s="10">
        <f t="shared" si="111"/>
        <v>42298.34783564815</v>
      </c>
      <c r="S1197" s="10">
        <f t="shared" si="112"/>
        <v>42358.375</v>
      </c>
      <c r="T1197" s="12" t="str">
        <f t="shared" si="113"/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08"/>
        <v>2.6991000000000001</v>
      </c>
      <c r="P1198">
        <f t="shared" si="109"/>
        <v>76.44</v>
      </c>
      <c r="Q1198" t="str">
        <f t="shared" si="110"/>
        <v>photography</v>
      </c>
      <c r="R1198" s="10">
        <f t="shared" si="111"/>
        <v>42326.818738425922</v>
      </c>
      <c r="S1198" s="10">
        <f t="shared" si="112"/>
        <v>42356.818738425922</v>
      </c>
      <c r="T1198" s="12" t="str">
        <f t="shared" si="113"/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08"/>
        <v>2.5329000000000002</v>
      </c>
      <c r="P1199">
        <f t="shared" si="109"/>
        <v>121</v>
      </c>
      <c r="Q1199" t="str">
        <f t="shared" si="110"/>
        <v>photography</v>
      </c>
      <c r="R1199" s="10">
        <f t="shared" si="111"/>
        <v>42503.66474537037</v>
      </c>
      <c r="S1199" s="10">
        <f t="shared" si="112"/>
        <v>42534.249305555553</v>
      </c>
      <c r="T1199" s="12" t="str">
        <f t="shared" si="113"/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08"/>
        <v>2.6059999999999999</v>
      </c>
      <c r="P1200">
        <f t="shared" si="109"/>
        <v>54.62</v>
      </c>
      <c r="Q1200" t="str">
        <f t="shared" si="110"/>
        <v>photography</v>
      </c>
      <c r="R1200" s="10">
        <f t="shared" si="111"/>
        <v>42333.619050925925</v>
      </c>
      <c r="S1200" s="10">
        <f t="shared" si="112"/>
        <v>42369.125</v>
      </c>
      <c r="T1200" s="12" t="str">
        <f t="shared" si="113"/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08"/>
        <v>1.0132000000000001</v>
      </c>
      <c r="P1201">
        <f t="shared" si="109"/>
        <v>299.22000000000003</v>
      </c>
      <c r="Q1201" t="str">
        <f t="shared" si="110"/>
        <v>photography</v>
      </c>
      <c r="R1201" s="10">
        <f t="shared" si="111"/>
        <v>42161.770833333328</v>
      </c>
      <c r="S1201" s="10">
        <f t="shared" si="112"/>
        <v>42193.770833333328</v>
      </c>
      <c r="T1201" s="12" t="str">
        <f t="shared" si="113"/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08"/>
        <v>1.256</v>
      </c>
      <c r="P1202">
        <f t="shared" si="109"/>
        <v>58.53</v>
      </c>
      <c r="Q1202" t="str">
        <f t="shared" si="110"/>
        <v>photography</v>
      </c>
      <c r="R1202" s="10">
        <f t="shared" si="111"/>
        <v>42089.477500000001</v>
      </c>
      <c r="S1202" s="10">
        <f t="shared" si="112"/>
        <v>42110.477500000001</v>
      </c>
      <c r="T1202" s="12" t="str">
        <f t="shared" si="113"/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08"/>
        <v>1.0244</v>
      </c>
      <c r="P1203">
        <f t="shared" si="109"/>
        <v>55.37</v>
      </c>
      <c r="Q1203" t="str">
        <f t="shared" si="110"/>
        <v>photography</v>
      </c>
      <c r="R1203" s="10">
        <f t="shared" si="111"/>
        <v>42536.60701388889</v>
      </c>
      <c r="S1203" s="10">
        <f t="shared" si="112"/>
        <v>42566.60701388889</v>
      </c>
      <c r="T1203" s="12" t="str">
        <f t="shared" si="113"/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08"/>
        <v>1.9923999999999999</v>
      </c>
      <c r="P1204">
        <f t="shared" si="109"/>
        <v>183.8</v>
      </c>
      <c r="Q1204" t="str">
        <f t="shared" si="110"/>
        <v>photography</v>
      </c>
      <c r="R1204" s="10">
        <f t="shared" si="111"/>
        <v>42152.288819444439</v>
      </c>
      <c r="S1204" s="10">
        <f t="shared" si="112"/>
        <v>42182.288819444439</v>
      </c>
      <c r="T1204" s="12" t="str">
        <f t="shared" si="113"/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08"/>
        <v>1.0245</v>
      </c>
      <c r="P1205">
        <f t="shared" si="109"/>
        <v>165.35</v>
      </c>
      <c r="Q1205" t="str">
        <f t="shared" si="110"/>
        <v>photography</v>
      </c>
      <c r="R1205" s="10">
        <f t="shared" si="111"/>
        <v>42125.614895833336</v>
      </c>
      <c r="S1205" s="10">
        <f t="shared" si="112"/>
        <v>42155.614895833336</v>
      </c>
      <c r="T1205" s="12" t="str">
        <f t="shared" si="113"/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08"/>
        <v>1.0295000000000001</v>
      </c>
      <c r="P1206">
        <f t="shared" si="109"/>
        <v>234.79</v>
      </c>
      <c r="Q1206" t="str">
        <f t="shared" si="110"/>
        <v>photography</v>
      </c>
      <c r="R1206" s="10">
        <f t="shared" si="111"/>
        <v>42297.748067129629</v>
      </c>
      <c r="S1206" s="10">
        <f t="shared" si="112"/>
        <v>42342.208333333328</v>
      </c>
      <c r="T1206" s="12" t="str">
        <f t="shared" si="113"/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08"/>
        <v>1.0085999999999999</v>
      </c>
      <c r="P1207">
        <f t="shared" si="109"/>
        <v>211.48</v>
      </c>
      <c r="Q1207" t="str">
        <f t="shared" si="110"/>
        <v>photography</v>
      </c>
      <c r="R1207" s="10">
        <f t="shared" si="111"/>
        <v>42138.506377314814</v>
      </c>
      <c r="S1207" s="10">
        <f t="shared" si="112"/>
        <v>42168.506377314814</v>
      </c>
      <c r="T1207" s="12" t="str">
        <f t="shared" si="113"/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08"/>
        <v>1.1499999999999999</v>
      </c>
      <c r="P1208">
        <f t="shared" si="109"/>
        <v>32.340000000000003</v>
      </c>
      <c r="Q1208" t="str">
        <f t="shared" si="110"/>
        <v>photography</v>
      </c>
      <c r="R1208" s="10">
        <f t="shared" si="111"/>
        <v>42772.776076388895</v>
      </c>
      <c r="S1208" s="10">
        <f t="shared" si="112"/>
        <v>42805.561805555553</v>
      </c>
      <c r="T1208" s="12" t="str">
        <f t="shared" si="113"/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08"/>
        <v>1.0417000000000001</v>
      </c>
      <c r="P1209">
        <f t="shared" si="109"/>
        <v>123.38</v>
      </c>
      <c r="Q1209" t="str">
        <f t="shared" si="110"/>
        <v>photography</v>
      </c>
      <c r="R1209" s="10">
        <f t="shared" si="111"/>
        <v>42430.430243055554</v>
      </c>
      <c r="S1209" s="10">
        <f t="shared" si="112"/>
        <v>42460.416666666672</v>
      </c>
      <c r="T1209" s="12" t="str">
        <f t="shared" si="113"/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08"/>
        <v>1.5529999999999999</v>
      </c>
      <c r="P1210">
        <f t="shared" si="109"/>
        <v>207.07</v>
      </c>
      <c r="Q1210" t="str">
        <f t="shared" si="110"/>
        <v>photography</v>
      </c>
      <c r="R1210" s="10">
        <f t="shared" si="111"/>
        <v>42423.709074074075</v>
      </c>
      <c r="S1210" s="10">
        <f t="shared" si="112"/>
        <v>42453.667407407411</v>
      </c>
      <c r="T1210" s="12" t="str">
        <f t="shared" si="113"/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08"/>
        <v>1.06</v>
      </c>
      <c r="P1211">
        <f t="shared" si="109"/>
        <v>138.26</v>
      </c>
      <c r="Q1211" t="str">
        <f t="shared" si="110"/>
        <v>photography</v>
      </c>
      <c r="R1211" s="10">
        <f t="shared" si="111"/>
        <v>42761.846122685187</v>
      </c>
      <c r="S1211" s="10">
        <f t="shared" si="112"/>
        <v>42791.846122685187</v>
      </c>
      <c r="T1211" s="12" t="str">
        <f t="shared" si="113"/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08"/>
        <v>2.5432000000000001</v>
      </c>
      <c r="P1212">
        <f t="shared" si="109"/>
        <v>493.82</v>
      </c>
      <c r="Q1212" t="str">
        <f t="shared" si="110"/>
        <v>photography</v>
      </c>
      <c r="R1212" s="10">
        <f t="shared" si="111"/>
        <v>42132.941805555558</v>
      </c>
      <c r="S1212" s="10">
        <f t="shared" si="112"/>
        <v>42155.875</v>
      </c>
      <c r="T1212" s="12" t="str">
        <f t="shared" si="113"/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08"/>
        <v>1.0109999999999999</v>
      </c>
      <c r="P1213">
        <f t="shared" si="109"/>
        <v>168.5</v>
      </c>
      <c r="Q1213" t="str">
        <f t="shared" si="110"/>
        <v>photography</v>
      </c>
      <c r="R1213" s="10">
        <f t="shared" si="111"/>
        <v>42515.866446759261</v>
      </c>
      <c r="S1213" s="10">
        <f t="shared" si="112"/>
        <v>42530.866446759261</v>
      </c>
      <c r="T1213" s="12" t="str">
        <f t="shared" si="113"/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08"/>
        <v>1.2904</v>
      </c>
      <c r="P1214">
        <f t="shared" si="109"/>
        <v>38.869999999999997</v>
      </c>
      <c r="Q1214" t="str">
        <f t="shared" si="110"/>
        <v>photography</v>
      </c>
      <c r="R1214" s="10">
        <f t="shared" si="111"/>
        <v>42318.950173611112</v>
      </c>
      <c r="S1214" s="10">
        <f t="shared" si="112"/>
        <v>42335.041666666672</v>
      </c>
      <c r="T1214" s="12" t="str">
        <f t="shared" si="113"/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08"/>
        <v>1.0223</v>
      </c>
      <c r="P1215">
        <f t="shared" si="109"/>
        <v>61.53</v>
      </c>
      <c r="Q1215" t="str">
        <f t="shared" si="110"/>
        <v>photography</v>
      </c>
      <c r="R1215" s="10">
        <f t="shared" si="111"/>
        <v>42731.755787037036</v>
      </c>
      <c r="S1215" s="10">
        <f t="shared" si="112"/>
        <v>42766.755787037036</v>
      </c>
      <c r="T1215" s="12" t="str">
        <f t="shared" si="113"/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08"/>
        <v>1.3180000000000001</v>
      </c>
      <c r="P1216">
        <f t="shared" si="109"/>
        <v>105.44</v>
      </c>
      <c r="Q1216" t="str">
        <f t="shared" si="110"/>
        <v>photography</v>
      </c>
      <c r="R1216" s="10">
        <f t="shared" si="111"/>
        <v>42104.840335648143</v>
      </c>
      <c r="S1216" s="10">
        <f t="shared" si="112"/>
        <v>42164.840335648143</v>
      </c>
      <c r="T1216" s="12" t="str">
        <f t="shared" si="113"/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08"/>
        <v>7.8608000000000002</v>
      </c>
      <c r="P1217">
        <f t="shared" si="109"/>
        <v>71.59</v>
      </c>
      <c r="Q1217" t="str">
        <f t="shared" si="110"/>
        <v>photography</v>
      </c>
      <c r="R1217" s="10">
        <f t="shared" si="111"/>
        <v>41759.923101851848</v>
      </c>
      <c r="S1217" s="10">
        <f t="shared" si="112"/>
        <v>41789.923101851848</v>
      </c>
      <c r="T1217" s="12" t="str">
        <f t="shared" si="113"/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08"/>
        <v>1.4570000000000001</v>
      </c>
      <c r="P1218">
        <f t="shared" si="109"/>
        <v>91.88</v>
      </c>
      <c r="Q1218" t="str">
        <f t="shared" si="110"/>
        <v>photography</v>
      </c>
      <c r="R1218" s="10">
        <f t="shared" si="111"/>
        <v>42247.616400462968</v>
      </c>
      <c r="S1218" s="10">
        <f t="shared" si="112"/>
        <v>42279.960416666669</v>
      </c>
      <c r="T1218" s="12" t="str">
        <f t="shared" si="113"/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14">ROUND(IMDIV(E1219,D1219),4)</f>
        <v>1.026</v>
      </c>
      <c r="P1219">
        <f t="shared" ref="P1219:P1282" si="115">IF(L1219&gt;0,ROUND(IMDIV(E1219,L1219),2),0)</f>
        <v>148.57</v>
      </c>
      <c r="Q1219" t="str">
        <f t="shared" ref="Q1219:Q1282" si="116">LEFT(N1219,FIND("/",N1219)-1)</f>
        <v>photography</v>
      </c>
      <c r="R1219" s="10">
        <f t="shared" ref="R1219:R1282" si="117">(((J1219/60)/60)/24)+DATE(1970,1,1)</f>
        <v>42535.809490740736</v>
      </c>
      <c r="S1219" s="10">
        <f t="shared" ref="S1219:S1282" si="118">(((I1219/60)/60)/24)+DATE(1970,1,1)</f>
        <v>42565.809490740736</v>
      </c>
      <c r="T1219" s="12" t="str">
        <f t="shared" ref="T1219:T1282" si="119">RIGHT(N1219, LEN(N1219)-FIND("/",N1219))</f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14"/>
        <v>1.7228000000000001</v>
      </c>
      <c r="P1220">
        <f t="shared" si="115"/>
        <v>174.21</v>
      </c>
      <c r="Q1220" t="str">
        <f t="shared" si="116"/>
        <v>photography</v>
      </c>
      <c r="R1220" s="10">
        <f t="shared" si="117"/>
        <v>42278.662037037036</v>
      </c>
      <c r="S1220" s="10">
        <f t="shared" si="118"/>
        <v>42309.125</v>
      </c>
      <c r="T1220" s="12" t="str">
        <f t="shared" si="119"/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14"/>
        <v>1.5916999999999999</v>
      </c>
      <c r="P1221">
        <f t="shared" si="115"/>
        <v>102.86</v>
      </c>
      <c r="Q1221" t="str">
        <f t="shared" si="116"/>
        <v>photography</v>
      </c>
      <c r="R1221" s="10">
        <f t="shared" si="117"/>
        <v>42633.461956018517</v>
      </c>
      <c r="S1221" s="10">
        <f t="shared" si="118"/>
        <v>42663.461956018517</v>
      </c>
      <c r="T1221" s="12" t="str">
        <f t="shared" si="119"/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14"/>
        <v>1.0377000000000001</v>
      </c>
      <c r="P1222">
        <f t="shared" si="115"/>
        <v>111.18</v>
      </c>
      <c r="Q1222" t="str">
        <f t="shared" si="116"/>
        <v>photography</v>
      </c>
      <c r="R1222" s="10">
        <f t="shared" si="117"/>
        <v>42211.628611111111</v>
      </c>
      <c r="S1222" s="10">
        <f t="shared" si="118"/>
        <v>42241.628611111111</v>
      </c>
      <c r="T1222" s="12" t="str">
        <f t="shared" si="119"/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14"/>
        <v>1.1141000000000001</v>
      </c>
      <c r="P1223">
        <f t="shared" si="115"/>
        <v>23.8</v>
      </c>
      <c r="Q1223" t="str">
        <f t="shared" si="116"/>
        <v>photography</v>
      </c>
      <c r="R1223" s="10">
        <f t="shared" si="117"/>
        <v>42680.47555555556</v>
      </c>
      <c r="S1223" s="10">
        <f t="shared" si="118"/>
        <v>42708</v>
      </c>
      <c r="T1223" s="12" t="str">
        <f t="shared" si="119"/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14"/>
        <v>2.8037999999999998</v>
      </c>
      <c r="P1224">
        <f t="shared" si="115"/>
        <v>81.27</v>
      </c>
      <c r="Q1224" t="str">
        <f t="shared" si="116"/>
        <v>photography</v>
      </c>
      <c r="R1224" s="10">
        <f t="shared" si="117"/>
        <v>42430.720451388886</v>
      </c>
      <c r="S1224" s="10">
        <f t="shared" si="118"/>
        <v>42461.166666666672</v>
      </c>
      <c r="T1224" s="12" t="str">
        <f t="shared" si="119"/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14"/>
        <v>1.1211</v>
      </c>
      <c r="P1225">
        <f t="shared" si="115"/>
        <v>116.21</v>
      </c>
      <c r="Q1225" t="str">
        <f t="shared" si="116"/>
        <v>photography</v>
      </c>
      <c r="R1225" s="10">
        <f t="shared" si="117"/>
        <v>42654.177187499998</v>
      </c>
      <c r="S1225" s="10">
        <f t="shared" si="118"/>
        <v>42684.218854166669</v>
      </c>
      <c r="T1225" s="12" t="str">
        <f t="shared" si="119"/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14"/>
        <v>7.0699999999999999E-2</v>
      </c>
      <c r="P1226">
        <f t="shared" si="115"/>
        <v>58.89</v>
      </c>
      <c r="Q1226" t="str">
        <f t="shared" si="116"/>
        <v>music</v>
      </c>
      <c r="R1226" s="10">
        <f t="shared" si="117"/>
        <v>41736.549791666665</v>
      </c>
      <c r="S1226" s="10">
        <f t="shared" si="118"/>
        <v>41796.549791666665</v>
      </c>
      <c r="T1226" s="12" t="str">
        <f t="shared" si="119"/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14"/>
        <v>4.3999999999999997E-2</v>
      </c>
      <c r="P1227">
        <f t="shared" si="115"/>
        <v>44</v>
      </c>
      <c r="Q1227" t="str">
        <f t="shared" si="116"/>
        <v>music</v>
      </c>
      <c r="R1227" s="10">
        <f t="shared" si="117"/>
        <v>41509.905995370369</v>
      </c>
      <c r="S1227" s="10">
        <f t="shared" si="118"/>
        <v>41569.905995370369</v>
      </c>
      <c r="T1227" s="12" t="str">
        <f t="shared" si="119"/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14"/>
        <v>3.8699999999999998E-2</v>
      </c>
      <c r="P1228">
        <f t="shared" si="115"/>
        <v>48.43</v>
      </c>
      <c r="Q1228" t="str">
        <f t="shared" si="116"/>
        <v>music</v>
      </c>
      <c r="R1228" s="10">
        <f t="shared" si="117"/>
        <v>41715.874780092592</v>
      </c>
      <c r="S1228" s="10">
        <f t="shared" si="118"/>
        <v>41750.041666666664</v>
      </c>
      <c r="T1228" s="12" t="str">
        <f t="shared" si="119"/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14"/>
        <v>0</v>
      </c>
      <c r="P1229">
        <f t="shared" si="115"/>
        <v>0</v>
      </c>
      <c r="Q1229" t="str">
        <f t="shared" si="116"/>
        <v>music</v>
      </c>
      <c r="R1229" s="10">
        <f t="shared" si="117"/>
        <v>41827.919166666667</v>
      </c>
      <c r="S1229" s="10">
        <f t="shared" si="118"/>
        <v>41858.291666666664</v>
      </c>
      <c r="T1229" s="12" t="str">
        <f t="shared" si="119"/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14"/>
        <v>0.29299999999999998</v>
      </c>
      <c r="P1230">
        <f t="shared" si="115"/>
        <v>61.04</v>
      </c>
      <c r="Q1230" t="str">
        <f t="shared" si="116"/>
        <v>music</v>
      </c>
      <c r="R1230" s="10">
        <f t="shared" si="117"/>
        <v>40754.729259259257</v>
      </c>
      <c r="S1230" s="10">
        <f t="shared" si="118"/>
        <v>40814.729259259257</v>
      </c>
      <c r="T1230" s="12" t="str">
        <f t="shared" si="119"/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14"/>
        <v>9.1000000000000004E-3</v>
      </c>
      <c r="P1231">
        <f t="shared" si="115"/>
        <v>25</v>
      </c>
      <c r="Q1231" t="str">
        <f t="shared" si="116"/>
        <v>music</v>
      </c>
      <c r="R1231" s="10">
        <f t="shared" si="117"/>
        <v>40985.459803240738</v>
      </c>
      <c r="S1231" s="10">
        <f t="shared" si="118"/>
        <v>41015.666666666664</v>
      </c>
      <c r="T1231" s="12" t="str">
        <f t="shared" si="119"/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14"/>
        <v>0</v>
      </c>
      <c r="P1232">
        <f t="shared" si="115"/>
        <v>0</v>
      </c>
      <c r="Q1232" t="str">
        <f t="shared" si="116"/>
        <v>music</v>
      </c>
      <c r="R1232" s="10">
        <f t="shared" si="117"/>
        <v>40568.972569444442</v>
      </c>
      <c r="S1232" s="10">
        <f t="shared" si="118"/>
        <v>40598.972569444442</v>
      </c>
      <c r="T1232" s="12" t="str">
        <f t="shared" si="119"/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14"/>
        <v>0</v>
      </c>
      <c r="P1233">
        <f t="shared" si="115"/>
        <v>0</v>
      </c>
      <c r="Q1233" t="str">
        <f t="shared" si="116"/>
        <v>music</v>
      </c>
      <c r="R1233" s="10">
        <f t="shared" si="117"/>
        <v>42193.941759259258</v>
      </c>
      <c r="S1233" s="10">
        <f t="shared" si="118"/>
        <v>42244.041666666672</v>
      </c>
      <c r="T1233" s="12" t="str">
        <f t="shared" si="119"/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14"/>
        <v>8.0000000000000002E-3</v>
      </c>
      <c r="P1234">
        <f t="shared" si="115"/>
        <v>40</v>
      </c>
      <c r="Q1234" t="str">
        <f t="shared" si="116"/>
        <v>music</v>
      </c>
      <c r="R1234" s="10">
        <f t="shared" si="117"/>
        <v>41506.848032407412</v>
      </c>
      <c r="S1234" s="10">
        <f t="shared" si="118"/>
        <v>41553.848032407412</v>
      </c>
      <c r="T1234" s="12" t="str">
        <f t="shared" si="119"/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14"/>
        <v>0.11600000000000001</v>
      </c>
      <c r="P1235">
        <f t="shared" si="115"/>
        <v>19.329999999999998</v>
      </c>
      <c r="Q1235" t="str">
        <f t="shared" si="116"/>
        <v>music</v>
      </c>
      <c r="R1235" s="10">
        <f t="shared" si="117"/>
        <v>40939.948773148149</v>
      </c>
      <c r="S1235" s="10">
        <f t="shared" si="118"/>
        <v>40960.948773148149</v>
      </c>
      <c r="T1235" s="12" t="str">
        <f t="shared" si="119"/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14"/>
        <v>0</v>
      </c>
      <c r="P1236">
        <f t="shared" si="115"/>
        <v>0</v>
      </c>
      <c r="Q1236" t="str">
        <f t="shared" si="116"/>
        <v>music</v>
      </c>
      <c r="R1236" s="10">
        <f t="shared" si="117"/>
        <v>42007.788680555561</v>
      </c>
      <c r="S1236" s="10">
        <f t="shared" si="118"/>
        <v>42037.788680555561</v>
      </c>
      <c r="T1236" s="12" t="str">
        <f t="shared" si="119"/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14"/>
        <v>2.7900000000000001E-2</v>
      </c>
      <c r="P1237">
        <f t="shared" si="115"/>
        <v>35</v>
      </c>
      <c r="Q1237" t="str">
        <f t="shared" si="116"/>
        <v>music</v>
      </c>
      <c r="R1237" s="10">
        <f t="shared" si="117"/>
        <v>41583.135405092595</v>
      </c>
      <c r="S1237" s="10">
        <f t="shared" si="118"/>
        <v>41623.135405092595</v>
      </c>
      <c r="T1237" s="12" t="str">
        <f t="shared" si="119"/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14"/>
        <v>0</v>
      </c>
      <c r="P1238">
        <f t="shared" si="115"/>
        <v>0</v>
      </c>
      <c r="Q1238" t="str">
        <f t="shared" si="116"/>
        <v>music</v>
      </c>
      <c r="R1238" s="10">
        <f t="shared" si="117"/>
        <v>41110.680138888885</v>
      </c>
      <c r="S1238" s="10">
        <f t="shared" si="118"/>
        <v>41118.666666666664</v>
      </c>
      <c r="T1238" s="12" t="str">
        <f t="shared" si="119"/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14"/>
        <v>0</v>
      </c>
      <c r="P1239">
        <f t="shared" si="115"/>
        <v>0</v>
      </c>
      <c r="Q1239" t="str">
        <f t="shared" si="116"/>
        <v>music</v>
      </c>
      <c r="R1239" s="10">
        <f t="shared" si="117"/>
        <v>41125.283159722225</v>
      </c>
      <c r="S1239" s="10">
        <f t="shared" si="118"/>
        <v>41145.283159722225</v>
      </c>
      <c r="T1239" s="12" t="str">
        <f t="shared" si="119"/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14"/>
        <v>0.17799999999999999</v>
      </c>
      <c r="P1240">
        <f t="shared" si="115"/>
        <v>59.33</v>
      </c>
      <c r="Q1240" t="str">
        <f t="shared" si="116"/>
        <v>music</v>
      </c>
      <c r="R1240" s="10">
        <f t="shared" si="117"/>
        <v>40731.61037037037</v>
      </c>
      <c r="S1240" s="10">
        <f t="shared" si="118"/>
        <v>40761.61037037037</v>
      </c>
      <c r="T1240" s="12" t="str">
        <f t="shared" si="119"/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14"/>
        <v>0</v>
      </c>
      <c r="P1241">
        <f t="shared" si="115"/>
        <v>0</v>
      </c>
      <c r="Q1241" t="str">
        <f t="shared" si="116"/>
        <v>music</v>
      </c>
      <c r="R1241" s="10">
        <f t="shared" si="117"/>
        <v>40883.962581018517</v>
      </c>
      <c r="S1241" s="10">
        <f t="shared" si="118"/>
        <v>40913.962581018517</v>
      </c>
      <c r="T1241" s="12" t="str">
        <f t="shared" si="119"/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14"/>
        <v>3.0099999999999998E-2</v>
      </c>
      <c r="P1242">
        <f t="shared" si="115"/>
        <v>30.13</v>
      </c>
      <c r="Q1242" t="str">
        <f t="shared" si="116"/>
        <v>music</v>
      </c>
      <c r="R1242" s="10">
        <f t="shared" si="117"/>
        <v>41409.040011574078</v>
      </c>
      <c r="S1242" s="10">
        <f t="shared" si="118"/>
        <v>41467.910416666666</v>
      </c>
      <c r="T1242" s="12" t="str">
        <f t="shared" si="119"/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14"/>
        <v>0.50739999999999996</v>
      </c>
      <c r="P1243">
        <f t="shared" si="115"/>
        <v>74.62</v>
      </c>
      <c r="Q1243" t="str">
        <f t="shared" si="116"/>
        <v>music</v>
      </c>
      <c r="R1243" s="10">
        <f t="shared" si="117"/>
        <v>41923.837731481479</v>
      </c>
      <c r="S1243" s="10">
        <f t="shared" si="118"/>
        <v>41946.249305555553</v>
      </c>
      <c r="T1243" s="12" t="str">
        <f t="shared" si="119"/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14"/>
        <v>5.4999999999999997E-3</v>
      </c>
      <c r="P1244">
        <f t="shared" si="115"/>
        <v>5</v>
      </c>
      <c r="Q1244" t="str">
        <f t="shared" si="116"/>
        <v>music</v>
      </c>
      <c r="R1244" s="10">
        <f t="shared" si="117"/>
        <v>40782.165532407409</v>
      </c>
      <c r="S1244" s="10">
        <f t="shared" si="118"/>
        <v>40797.554166666669</v>
      </c>
      <c r="T1244" s="12" t="str">
        <f t="shared" si="119"/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14"/>
        <v>0.1409</v>
      </c>
      <c r="P1245">
        <f t="shared" si="115"/>
        <v>44.5</v>
      </c>
      <c r="Q1245" t="str">
        <f t="shared" si="116"/>
        <v>music</v>
      </c>
      <c r="R1245" s="10">
        <f t="shared" si="117"/>
        <v>40671.879293981481</v>
      </c>
      <c r="S1245" s="10">
        <f t="shared" si="118"/>
        <v>40732.875</v>
      </c>
      <c r="T1245" s="12" t="str">
        <f t="shared" si="119"/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14"/>
        <v>1.038</v>
      </c>
      <c r="P1246">
        <f t="shared" si="115"/>
        <v>46.13</v>
      </c>
      <c r="Q1246" t="str">
        <f t="shared" si="116"/>
        <v>music</v>
      </c>
      <c r="R1246" s="10">
        <f t="shared" si="117"/>
        <v>41355.825497685182</v>
      </c>
      <c r="S1246" s="10">
        <f t="shared" si="118"/>
        <v>41386.875</v>
      </c>
      <c r="T1246" s="12" t="str">
        <f t="shared" si="119"/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14"/>
        <v>1.2024999999999999</v>
      </c>
      <c r="P1247">
        <f t="shared" si="115"/>
        <v>141.47</v>
      </c>
      <c r="Q1247" t="str">
        <f t="shared" si="116"/>
        <v>music</v>
      </c>
      <c r="R1247" s="10">
        <f t="shared" si="117"/>
        <v>41774.599930555552</v>
      </c>
      <c r="S1247" s="10">
        <f t="shared" si="118"/>
        <v>41804.599930555552</v>
      </c>
      <c r="T1247" s="12" t="str">
        <f t="shared" si="119"/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14"/>
        <v>1.17</v>
      </c>
      <c r="P1248">
        <f t="shared" si="115"/>
        <v>75.48</v>
      </c>
      <c r="Q1248" t="str">
        <f t="shared" si="116"/>
        <v>music</v>
      </c>
      <c r="R1248" s="10">
        <f t="shared" si="117"/>
        <v>40838.043391203704</v>
      </c>
      <c r="S1248" s="10">
        <f t="shared" si="118"/>
        <v>40883.085057870368</v>
      </c>
      <c r="T1248" s="12" t="str">
        <f t="shared" si="119"/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14"/>
        <v>1.2214</v>
      </c>
      <c r="P1249">
        <f t="shared" si="115"/>
        <v>85.5</v>
      </c>
      <c r="Q1249" t="str">
        <f t="shared" si="116"/>
        <v>music</v>
      </c>
      <c r="R1249" s="10">
        <f t="shared" si="117"/>
        <v>41370.292303240742</v>
      </c>
      <c r="S1249" s="10">
        <f t="shared" si="118"/>
        <v>41400.292303240742</v>
      </c>
      <c r="T1249" s="12" t="str">
        <f t="shared" si="119"/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14"/>
        <v>1.5164</v>
      </c>
      <c r="P1250">
        <f t="shared" si="115"/>
        <v>64.25</v>
      </c>
      <c r="Q1250" t="str">
        <f t="shared" si="116"/>
        <v>music</v>
      </c>
      <c r="R1250" s="10">
        <f t="shared" si="117"/>
        <v>41767.656863425924</v>
      </c>
      <c r="S1250" s="10">
        <f t="shared" si="118"/>
        <v>41803.290972222225</v>
      </c>
      <c r="T1250" s="12" t="str">
        <f t="shared" si="119"/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14"/>
        <v>1.0444</v>
      </c>
      <c r="P1251">
        <f t="shared" si="115"/>
        <v>64.47</v>
      </c>
      <c r="Q1251" t="str">
        <f t="shared" si="116"/>
        <v>music</v>
      </c>
      <c r="R1251" s="10">
        <f t="shared" si="117"/>
        <v>41067.74086805556</v>
      </c>
      <c r="S1251" s="10">
        <f t="shared" si="118"/>
        <v>41097.74086805556</v>
      </c>
      <c r="T1251" s="12" t="str">
        <f t="shared" si="119"/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14"/>
        <v>2.0015000000000001</v>
      </c>
      <c r="P1252">
        <f t="shared" si="115"/>
        <v>118.2</v>
      </c>
      <c r="Q1252" t="str">
        <f t="shared" si="116"/>
        <v>music</v>
      </c>
      <c r="R1252" s="10">
        <f t="shared" si="117"/>
        <v>41843.64271990741</v>
      </c>
      <c r="S1252" s="10">
        <f t="shared" si="118"/>
        <v>41888.64271990741</v>
      </c>
      <c r="T1252" s="12" t="str">
        <f t="shared" si="119"/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14"/>
        <v>1.018</v>
      </c>
      <c r="P1253">
        <f t="shared" si="115"/>
        <v>82.54</v>
      </c>
      <c r="Q1253" t="str">
        <f t="shared" si="116"/>
        <v>music</v>
      </c>
      <c r="R1253" s="10">
        <f t="shared" si="117"/>
        <v>40751.814432870371</v>
      </c>
      <c r="S1253" s="10">
        <f t="shared" si="118"/>
        <v>40811.814432870371</v>
      </c>
      <c r="T1253" s="12" t="str">
        <f t="shared" si="119"/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14"/>
        <v>1.3766</v>
      </c>
      <c r="P1254">
        <f t="shared" si="115"/>
        <v>34.17</v>
      </c>
      <c r="Q1254" t="str">
        <f t="shared" si="116"/>
        <v>music</v>
      </c>
      <c r="R1254" s="10">
        <f t="shared" si="117"/>
        <v>41543.988067129627</v>
      </c>
      <c r="S1254" s="10">
        <f t="shared" si="118"/>
        <v>41571.988067129627</v>
      </c>
      <c r="T1254" s="12" t="str">
        <f t="shared" si="119"/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14"/>
        <v>3038.3319999999999</v>
      </c>
      <c r="P1255">
        <f t="shared" si="115"/>
        <v>42.73</v>
      </c>
      <c r="Q1255" t="str">
        <f t="shared" si="116"/>
        <v>music</v>
      </c>
      <c r="R1255" s="10">
        <f t="shared" si="117"/>
        <v>41855.783645833333</v>
      </c>
      <c r="S1255" s="10">
        <f t="shared" si="118"/>
        <v>41885.783645833333</v>
      </c>
      <c r="T1255" s="12" t="str">
        <f t="shared" si="119"/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14"/>
        <v>1.9884999999999999</v>
      </c>
      <c r="P1256">
        <f t="shared" si="115"/>
        <v>94.49</v>
      </c>
      <c r="Q1256" t="str">
        <f t="shared" si="116"/>
        <v>music</v>
      </c>
      <c r="R1256" s="10">
        <f t="shared" si="117"/>
        <v>40487.621365740742</v>
      </c>
      <c r="S1256" s="10">
        <f t="shared" si="118"/>
        <v>40544.207638888889</v>
      </c>
      <c r="T1256" s="12" t="str">
        <f t="shared" si="119"/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14"/>
        <v>2.0236999999999998</v>
      </c>
      <c r="P1257">
        <f t="shared" si="115"/>
        <v>55.7</v>
      </c>
      <c r="Q1257" t="str">
        <f t="shared" si="116"/>
        <v>music</v>
      </c>
      <c r="R1257" s="10">
        <f t="shared" si="117"/>
        <v>41579.845509259263</v>
      </c>
      <c r="S1257" s="10">
        <f t="shared" si="118"/>
        <v>41609.887175925927</v>
      </c>
      <c r="T1257" s="12" t="str">
        <f t="shared" si="119"/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14"/>
        <v>1.1796</v>
      </c>
      <c r="P1258">
        <f t="shared" si="115"/>
        <v>98.03</v>
      </c>
      <c r="Q1258" t="str">
        <f t="shared" si="116"/>
        <v>music</v>
      </c>
      <c r="R1258" s="10">
        <f t="shared" si="117"/>
        <v>40921.919340277782</v>
      </c>
      <c r="S1258" s="10">
        <f t="shared" si="118"/>
        <v>40951.919340277782</v>
      </c>
      <c r="T1258" s="12" t="str">
        <f t="shared" si="119"/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14"/>
        <v>2.9472999999999998</v>
      </c>
      <c r="P1259">
        <f t="shared" si="115"/>
        <v>92.1</v>
      </c>
      <c r="Q1259" t="str">
        <f t="shared" si="116"/>
        <v>music</v>
      </c>
      <c r="R1259" s="10">
        <f t="shared" si="117"/>
        <v>40587.085532407407</v>
      </c>
      <c r="S1259" s="10">
        <f t="shared" si="118"/>
        <v>40636.043865740743</v>
      </c>
      <c r="T1259" s="12" t="str">
        <f t="shared" si="119"/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14"/>
        <v>2.1315</v>
      </c>
      <c r="P1260">
        <f t="shared" si="115"/>
        <v>38.18</v>
      </c>
      <c r="Q1260" t="str">
        <f t="shared" si="116"/>
        <v>music</v>
      </c>
      <c r="R1260" s="10">
        <f t="shared" si="117"/>
        <v>41487.611250000002</v>
      </c>
      <c r="S1260" s="10">
        <f t="shared" si="118"/>
        <v>41517.611250000002</v>
      </c>
      <c r="T1260" s="12" t="str">
        <f t="shared" si="119"/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14"/>
        <v>1.0424</v>
      </c>
      <c r="P1261">
        <f t="shared" si="115"/>
        <v>27.15</v>
      </c>
      <c r="Q1261" t="str">
        <f t="shared" si="116"/>
        <v>music</v>
      </c>
      <c r="R1261" s="10">
        <f t="shared" si="117"/>
        <v>41766.970648148148</v>
      </c>
      <c r="S1261" s="10">
        <f t="shared" si="118"/>
        <v>41799.165972222225</v>
      </c>
      <c r="T1261" s="12" t="str">
        <f t="shared" si="119"/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14"/>
        <v>1.1367</v>
      </c>
      <c r="P1262">
        <f t="shared" si="115"/>
        <v>50.69</v>
      </c>
      <c r="Q1262" t="str">
        <f t="shared" si="116"/>
        <v>music</v>
      </c>
      <c r="R1262" s="10">
        <f t="shared" si="117"/>
        <v>41666.842824074076</v>
      </c>
      <c r="S1262" s="10">
        <f t="shared" si="118"/>
        <v>41696.842824074076</v>
      </c>
      <c r="T1262" s="12" t="str">
        <f t="shared" si="119"/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14"/>
        <v>1.0125</v>
      </c>
      <c r="P1263">
        <f t="shared" si="115"/>
        <v>38.94</v>
      </c>
      <c r="Q1263" t="str">
        <f t="shared" si="116"/>
        <v>music</v>
      </c>
      <c r="R1263" s="10">
        <f t="shared" si="117"/>
        <v>41638.342905092592</v>
      </c>
      <c r="S1263" s="10">
        <f t="shared" si="118"/>
        <v>41668.342905092592</v>
      </c>
      <c r="T1263" s="12" t="str">
        <f t="shared" si="119"/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14"/>
        <v>1.2542</v>
      </c>
      <c r="P1264">
        <f t="shared" si="115"/>
        <v>77.64</v>
      </c>
      <c r="Q1264" t="str">
        <f t="shared" si="116"/>
        <v>music</v>
      </c>
      <c r="R1264" s="10">
        <f t="shared" si="117"/>
        <v>41656.762638888889</v>
      </c>
      <c r="S1264" s="10">
        <f t="shared" si="118"/>
        <v>41686.762638888889</v>
      </c>
      <c r="T1264" s="12" t="str">
        <f t="shared" si="119"/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14"/>
        <v>1.19</v>
      </c>
      <c r="P1265">
        <f t="shared" si="115"/>
        <v>43.54</v>
      </c>
      <c r="Q1265" t="str">
        <f t="shared" si="116"/>
        <v>music</v>
      </c>
      <c r="R1265" s="10">
        <f t="shared" si="117"/>
        <v>41692.084143518521</v>
      </c>
      <c r="S1265" s="10">
        <f t="shared" si="118"/>
        <v>41727.041666666664</v>
      </c>
      <c r="T1265" s="12" t="str">
        <f t="shared" si="119"/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14"/>
        <v>1.6646000000000001</v>
      </c>
      <c r="P1266">
        <f t="shared" si="115"/>
        <v>31.82</v>
      </c>
      <c r="Q1266" t="str">
        <f t="shared" si="116"/>
        <v>music</v>
      </c>
      <c r="R1266" s="10">
        <f t="shared" si="117"/>
        <v>41547.662997685184</v>
      </c>
      <c r="S1266" s="10">
        <f t="shared" si="118"/>
        <v>41576.662997685184</v>
      </c>
      <c r="T1266" s="12" t="str">
        <f t="shared" si="119"/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14"/>
        <v>1.1915</v>
      </c>
      <c r="P1267">
        <f t="shared" si="115"/>
        <v>63.18</v>
      </c>
      <c r="Q1267" t="str">
        <f t="shared" si="116"/>
        <v>music</v>
      </c>
      <c r="R1267" s="10">
        <f t="shared" si="117"/>
        <v>40465.655266203699</v>
      </c>
      <c r="S1267" s="10">
        <f t="shared" si="118"/>
        <v>40512.655266203699</v>
      </c>
      <c r="T1267" s="12" t="str">
        <f t="shared" si="119"/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14"/>
        <v>1.0046999999999999</v>
      </c>
      <c r="P1268">
        <f t="shared" si="115"/>
        <v>190.9</v>
      </c>
      <c r="Q1268" t="str">
        <f t="shared" si="116"/>
        <v>music</v>
      </c>
      <c r="R1268" s="10">
        <f t="shared" si="117"/>
        <v>41620.87667824074</v>
      </c>
      <c r="S1268" s="10">
        <f t="shared" si="118"/>
        <v>41650.87667824074</v>
      </c>
      <c r="T1268" s="12" t="str">
        <f t="shared" si="119"/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14"/>
        <v>1.018</v>
      </c>
      <c r="P1269">
        <f t="shared" si="115"/>
        <v>140.86000000000001</v>
      </c>
      <c r="Q1269" t="str">
        <f t="shared" si="116"/>
        <v>music</v>
      </c>
      <c r="R1269" s="10">
        <f t="shared" si="117"/>
        <v>41449.585162037038</v>
      </c>
      <c r="S1269" s="10">
        <f t="shared" si="118"/>
        <v>41479.585162037038</v>
      </c>
      <c r="T1269" s="12" t="str">
        <f t="shared" si="119"/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14"/>
        <v>1.1667000000000001</v>
      </c>
      <c r="P1270">
        <f t="shared" si="115"/>
        <v>76.92</v>
      </c>
      <c r="Q1270" t="str">
        <f t="shared" si="116"/>
        <v>music</v>
      </c>
      <c r="R1270" s="10">
        <f t="shared" si="117"/>
        <v>41507.845451388886</v>
      </c>
      <c r="S1270" s="10">
        <f t="shared" si="118"/>
        <v>41537.845451388886</v>
      </c>
      <c r="T1270" s="12" t="str">
        <f t="shared" si="119"/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14"/>
        <v>1.0865</v>
      </c>
      <c r="P1271">
        <f t="shared" si="115"/>
        <v>99.16</v>
      </c>
      <c r="Q1271" t="str">
        <f t="shared" si="116"/>
        <v>music</v>
      </c>
      <c r="R1271" s="10">
        <f t="shared" si="117"/>
        <v>42445.823055555549</v>
      </c>
      <c r="S1271" s="10">
        <f t="shared" si="118"/>
        <v>42476</v>
      </c>
      <c r="T1271" s="12" t="str">
        <f t="shared" si="119"/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14"/>
        <v>1.1472</v>
      </c>
      <c r="P1272">
        <f t="shared" si="115"/>
        <v>67.88</v>
      </c>
      <c r="Q1272" t="str">
        <f t="shared" si="116"/>
        <v>music</v>
      </c>
      <c r="R1272" s="10">
        <f t="shared" si="117"/>
        <v>40933.856967592597</v>
      </c>
      <c r="S1272" s="10">
        <f t="shared" si="118"/>
        <v>40993.815300925926</v>
      </c>
      <c r="T1272" s="12" t="str">
        <f t="shared" si="119"/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14"/>
        <v>1.018</v>
      </c>
      <c r="P1273">
        <f t="shared" si="115"/>
        <v>246.29</v>
      </c>
      <c r="Q1273" t="str">
        <f t="shared" si="116"/>
        <v>music</v>
      </c>
      <c r="R1273" s="10">
        <f t="shared" si="117"/>
        <v>41561.683553240742</v>
      </c>
      <c r="S1273" s="10">
        <f t="shared" si="118"/>
        <v>41591.725219907406</v>
      </c>
      <c r="T1273" s="12" t="str">
        <f t="shared" si="119"/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14"/>
        <v>1.06</v>
      </c>
      <c r="P1274">
        <f t="shared" si="115"/>
        <v>189.29</v>
      </c>
      <c r="Q1274" t="str">
        <f t="shared" si="116"/>
        <v>music</v>
      </c>
      <c r="R1274" s="10">
        <f t="shared" si="117"/>
        <v>40274.745127314818</v>
      </c>
      <c r="S1274" s="10">
        <f t="shared" si="118"/>
        <v>40344.166666666664</v>
      </c>
      <c r="T1274" s="12" t="str">
        <f t="shared" si="119"/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14"/>
        <v>1.0349999999999999</v>
      </c>
      <c r="P1275">
        <f t="shared" si="115"/>
        <v>76.67</v>
      </c>
      <c r="Q1275" t="str">
        <f t="shared" si="116"/>
        <v>music</v>
      </c>
      <c r="R1275" s="10">
        <f t="shared" si="117"/>
        <v>41852.730219907404</v>
      </c>
      <c r="S1275" s="10">
        <f t="shared" si="118"/>
        <v>41882.730219907404</v>
      </c>
      <c r="T1275" s="12" t="str">
        <f t="shared" si="119"/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14"/>
        <v>1.5498000000000001</v>
      </c>
      <c r="P1276">
        <f t="shared" si="115"/>
        <v>82.96</v>
      </c>
      <c r="Q1276" t="str">
        <f t="shared" si="116"/>
        <v>music</v>
      </c>
      <c r="R1276" s="10">
        <f t="shared" si="117"/>
        <v>41116.690104166664</v>
      </c>
      <c r="S1276" s="10">
        <f t="shared" si="118"/>
        <v>41151.690104166664</v>
      </c>
      <c r="T1276" s="12" t="str">
        <f t="shared" si="119"/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14"/>
        <v>1.6214</v>
      </c>
      <c r="P1277">
        <f t="shared" si="115"/>
        <v>62.52</v>
      </c>
      <c r="Q1277" t="str">
        <f t="shared" si="116"/>
        <v>music</v>
      </c>
      <c r="R1277" s="10">
        <f t="shared" si="117"/>
        <v>41458.867905092593</v>
      </c>
      <c r="S1277" s="10">
        <f t="shared" si="118"/>
        <v>41493.867905092593</v>
      </c>
      <c r="T1277" s="12" t="str">
        <f t="shared" si="119"/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14"/>
        <v>1.0442</v>
      </c>
      <c r="P1278">
        <f t="shared" si="115"/>
        <v>46.07</v>
      </c>
      <c r="Q1278" t="str">
        <f t="shared" si="116"/>
        <v>music</v>
      </c>
      <c r="R1278" s="10">
        <f t="shared" si="117"/>
        <v>40007.704247685186</v>
      </c>
      <c r="S1278" s="10">
        <f t="shared" si="118"/>
        <v>40057.166666666664</v>
      </c>
      <c r="T1278" s="12" t="str">
        <f t="shared" si="119"/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14"/>
        <v>1.0611999999999999</v>
      </c>
      <c r="P1279">
        <f t="shared" si="115"/>
        <v>38.54</v>
      </c>
      <c r="Q1279" t="str">
        <f t="shared" si="116"/>
        <v>music</v>
      </c>
      <c r="R1279" s="10">
        <f t="shared" si="117"/>
        <v>41121.561886574076</v>
      </c>
      <c r="S1279" s="10">
        <f t="shared" si="118"/>
        <v>41156.561886574076</v>
      </c>
      <c r="T1279" s="12" t="str">
        <f t="shared" si="119"/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14"/>
        <v>1.5494000000000001</v>
      </c>
      <c r="P1280">
        <f t="shared" si="115"/>
        <v>53.01</v>
      </c>
      <c r="Q1280" t="str">
        <f t="shared" si="116"/>
        <v>music</v>
      </c>
      <c r="R1280" s="10">
        <f t="shared" si="117"/>
        <v>41786.555162037039</v>
      </c>
      <c r="S1280" s="10">
        <f t="shared" si="118"/>
        <v>41815.083333333336</v>
      </c>
      <c r="T1280" s="12" t="str">
        <f t="shared" si="119"/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14"/>
        <v>1.1076999999999999</v>
      </c>
      <c r="P1281">
        <f t="shared" si="115"/>
        <v>73.36</v>
      </c>
      <c r="Q1281" t="str">
        <f t="shared" si="116"/>
        <v>music</v>
      </c>
      <c r="R1281" s="10">
        <f t="shared" si="117"/>
        <v>41682.099189814813</v>
      </c>
      <c r="S1281" s="10">
        <f t="shared" si="118"/>
        <v>41722.057523148149</v>
      </c>
      <c r="T1281" s="12" t="str">
        <f t="shared" si="119"/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14"/>
        <v>1.1091</v>
      </c>
      <c r="P1282">
        <f t="shared" si="115"/>
        <v>127.98</v>
      </c>
      <c r="Q1282" t="str">
        <f t="shared" si="116"/>
        <v>music</v>
      </c>
      <c r="R1282" s="10">
        <f t="shared" si="117"/>
        <v>40513.757569444446</v>
      </c>
      <c r="S1282" s="10">
        <f t="shared" si="118"/>
        <v>40603.757569444446</v>
      </c>
      <c r="T1282" s="12" t="str">
        <f t="shared" si="119"/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120">ROUND(IMDIV(E1283,D1283),4)</f>
        <v>1.1071</v>
      </c>
      <c r="P1283">
        <f t="shared" ref="P1283:P1346" si="121">IF(L1283&gt;0,ROUND(IMDIV(E1283,L1283),2),0)</f>
        <v>104.73</v>
      </c>
      <c r="Q1283" t="str">
        <f t="shared" ref="Q1283:Q1346" si="122">LEFT(N1283,FIND("/",N1283)-1)</f>
        <v>music</v>
      </c>
      <c r="R1283" s="10">
        <f t="shared" ref="R1283:R1346" si="123">(((J1283/60)/60)/24)+DATE(1970,1,1)</f>
        <v>41463.743472222224</v>
      </c>
      <c r="S1283" s="10">
        <f t="shared" ref="S1283:S1346" si="124">(((I1283/60)/60)/24)+DATE(1970,1,1)</f>
        <v>41483.743472222224</v>
      </c>
      <c r="T1283" s="12" t="str">
        <f t="shared" ref="T1283:T1346" si="125">RIGHT(N1283, LEN(N1283)-FIND("/",N1283))</f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120"/>
        <v>1.2361</v>
      </c>
      <c r="P1284">
        <f t="shared" si="121"/>
        <v>67.67</v>
      </c>
      <c r="Q1284" t="str">
        <f t="shared" si="122"/>
        <v>music</v>
      </c>
      <c r="R1284" s="10">
        <f t="shared" si="123"/>
        <v>41586.475173611114</v>
      </c>
      <c r="S1284" s="10">
        <f t="shared" si="124"/>
        <v>41617.207638888889</v>
      </c>
      <c r="T1284" s="12" t="str">
        <f t="shared" si="125"/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120"/>
        <v>2.1105</v>
      </c>
      <c r="P1285">
        <f t="shared" si="121"/>
        <v>95.93</v>
      </c>
      <c r="Q1285" t="str">
        <f t="shared" si="122"/>
        <v>music</v>
      </c>
      <c r="R1285" s="10">
        <f t="shared" si="123"/>
        <v>41320.717465277776</v>
      </c>
      <c r="S1285" s="10">
        <f t="shared" si="124"/>
        <v>41344.166666666664</v>
      </c>
      <c r="T1285" s="12" t="str">
        <f t="shared" si="125"/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120"/>
        <v>1.01</v>
      </c>
      <c r="P1286">
        <f t="shared" si="121"/>
        <v>65.16</v>
      </c>
      <c r="Q1286" t="str">
        <f t="shared" si="122"/>
        <v>theater</v>
      </c>
      <c r="R1286" s="10">
        <f t="shared" si="123"/>
        <v>42712.23474537037</v>
      </c>
      <c r="S1286" s="10">
        <f t="shared" si="124"/>
        <v>42735.707638888889</v>
      </c>
      <c r="T1286" s="12" t="str">
        <f t="shared" si="125"/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120"/>
        <v>1.0165</v>
      </c>
      <c r="P1287">
        <f t="shared" si="121"/>
        <v>32.270000000000003</v>
      </c>
      <c r="Q1287" t="str">
        <f t="shared" si="122"/>
        <v>theater</v>
      </c>
      <c r="R1287" s="10">
        <f t="shared" si="123"/>
        <v>42160.583043981482</v>
      </c>
      <c r="S1287" s="10">
        <f t="shared" si="124"/>
        <v>42175.583043981482</v>
      </c>
      <c r="T1287" s="12" t="str">
        <f t="shared" si="125"/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120"/>
        <v>1.0832999999999999</v>
      </c>
      <c r="P1288">
        <f t="shared" si="121"/>
        <v>81.25</v>
      </c>
      <c r="Q1288" t="str">
        <f t="shared" si="122"/>
        <v>theater</v>
      </c>
      <c r="R1288" s="10">
        <f t="shared" si="123"/>
        <v>42039.384571759263</v>
      </c>
      <c r="S1288" s="10">
        <f t="shared" si="124"/>
        <v>42052.583333333328</v>
      </c>
      <c r="T1288" s="12" t="str">
        <f t="shared" si="125"/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120"/>
        <v>2.42</v>
      </c>
      <c r="P1289">
        <f t="shared" si="121"/>
        <v>24.2</v>
      </c>
      <c r="Q1289" t="str">
        <f t="shared" si="122"/>
        <v>theater</v>
      </c>
      <c r="R1289" s="10">
        <f t="shared" si="123"/>
        <v>42107.621018518519</v>
      </c>
      <c r="S1289" s="10">
        <f t="shared" si="124"/>
        <v>42167.621018518519</v>
      </c>
      <c r="T1289" s="12" t="str">
        <f t="shared" si="125"/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120"/>
        <v>1.0044999999999999</v>
      </c>
      <c r="P1290">
        <f t="shared" si="121"/>
        <v>65.87</v>
      </c>
      <c r="Q1290" t="str">
        <f t="shared" si="122"/>
        <v>theater</v>
      </c>
      <c r="R1290" s="10">
        <f t="shared" si="123"/>
        <v>42561.154664351852</v>
      </c>
      <c r="S1290" s="10">
        <f t="shared" si="124"/>
        <v>42592.166666666672</v>
      </c>
      <c r="T1290" s="12" t="str">
        <f t="shared" si="125"/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120"/>
        <v>1.2506999999999999</v>
      </c>
      <c r="P1291">
        <f t="shared" si="121"/>
        <v>36.08</v>
      </c>
      <c r="Q1291" t="str">
        <f t="shared" si="122"/>
        <v>theater</v>
      </c>
      <c r="R1291" s="10">
        <f t="shared" si="123"/>
        <v>42709.134780092587</v>
      </c>
      <c r="S1291" s="10">
        <f t="shared" si="124"/>
        <v>42739.134780092587</v>
      </c>
      <c r="T1291" s="12" t="str">
        <f t="shared" si="125"/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120"/>
        <v>1.0857000000000001</v>
      </c>
      <c r="P1292">
        <f t="shared" si="121"/>
        <v>44.19</v>
      </c>
      <c r="Q1292" t="str">
        <f t="shared" si="122"/>
        <v>theater</v>
      </c>
      <c r="R1292" s="10">
        <f t="shared" si="123"/>
        <v>42086.614942129629</v>
      </c>
      <c r="S1292" s="10">
        <f t="shared" si="124"/>
        <v>42117.290972222225</v>
      </c>
      <c r="T1292" s="12" t="str">
        <f t="shared" si="125"/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120"/>
        <v>1.4570000000000001</v>
      </c>
      <c r="P1293">
        <f t="shared" si="121"/>
        <v>104.07</v>
      </c>
      <c r="Q1293" t="str">
        <f t="shared" si="122"/>
        <v>theater</v>
      </c>
      <c r="R1293" s="10">
        <f t="shared" si="123"/>
        <v>42064.652673611112</v>
      </c>
      <c r="S1293" s="10">
        <f t="shared" si="124"/>
        <v>42101.291666666672</v>
      </c>
      <c r="T1293" s="12" t="str">
        <f t="shared" si="125"/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120"/>
        <v>1.1000000000000001</v>
      </c>
      <c r="P1294">
        <f t="shared" si="121"/>
        <v>35.96</v>
      </c>
      <c r="Q1294" t="str">
        <f t="shared" si="122"/>
        <v>theater</v>
      </c>
      <c r="R1294" s="10">
        <f t="shared" si="123"/>
        <v>42256.764212962968</v>
      </c>
      <c r="S1294" s="10">
        <f t="shared" si="124"/>
        <v>42283.957638888889</v>
      </c>
      <c r="T1294" s="12" t="str">
        <f t="shared" si="125"/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120"/>
        <v>1.0223</v>
      </c>
      <c r="P1295">
        <f t="shared" si="121"/>
        <v>127.79</v>
      </c>
      <c r="Q1295" t="str">
        <f t="shared" si="122"/>
        <v>theater</v>
      </c>
      <c r="R1295" s="10">
        <f t="shared" si="123"/>
        <v>42292.701053240744</v>
      </c>
      <c r="S1295" s="10">
        <f t="shared" si="124"/>
        <v>42322.742719907401</v>
      </c>
      <c r="T1295" s="12" t="str">
        <f t="shared" si="125"/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120"/>
        <v>1.22</v>
      </c>
      <c r="P1296">
        <f t="shared" si="121"/>
        <v>27.73</v>
      </c>
      <c r="Q1296" t="str">
        <f t="shared" si="122"/>
        <v>theater</v>
      </c>
      <c r="R1296" s="10">
        <f t="shared" si="123"/>
        <v>42278.453668981485</v>
      </c>
      <c r="S1296" s="10">
        <f t="shared" si="124"/>
        <v>42296.458333333328</v>
      </c>
      <c r="T1296" s="12" t="str">
        <f t="shared" si="125"/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120"/>
        <v>1.0196000000000001</v>
      </c>
      <c r="P1297">
        <f t="shared" si="121"/>
        <v>39.83</v>
      </c>
      <c r="Q1297" t="str">
        <f t="shared" si="122"/>
        <v>theater</v>
      </c>
      <c r="R1297" s="10">
        <f t="shared" si="123"/>
        <v>42184.572881944448</v>
      </c>
      <c r="S1297" s="10">
        <f t="shared" si="124"/>
        <v>42214.708333333328</v>
      </c>
      <c r="T1297" s="12" t="str">
        <f t="shared" si="125"/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120"/>
        <v>1.4117999999999999</v>
      </c>
      <c r="P1298">
        <f t="shared" si="121"/>
        <v>52.17</v>
      </c>
      <c r="Q1298" t="str">
        <f t="shared" si="122"/>
        <v>theater</v>
      </c>
      <c r="R1298" s="10">
        <f t="shared" si="123"/>
        <v>42423.050613425927</v>
      </c>
      <c r="S1298" s="10">
        <f t="shared" si="124"/>
        <v>42443.008946759262</v>
      </c>
      <c r="T1298" s="12" t="str">
        <f t="shared" si="125"/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120"/>
        <v>1.0952999999999999</v>
      </c>
      <c r="P1299">
        <f t="shared" si="121"/>
        <v>92.04</v>
      </c>
      <c r="Q1299" t="str">
        <f t="shared" si="122"/>
        <v>theater</v>
      </c>
      <c r="R1299" s="10">
        <f t="shared" si="123"/>
        <v>42461.747199074074</v>
      </c>
      <c r="S1299" s="10">
        <f t="shared" si="124"/>
        <v>42491.747199074074</v>
      </c>
      <c r="T1299" s="12" t="str">
        <f t="shared" si="125"/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120"/>
        <v>1.0465</v>
      </c>
      <c r="P1300">
        <f t="shared" si="121"/>
        <v>63.42</v>
      </c>
      <c r="Q1300" t="str">
        <f t="shared" si="122"/>
        <v>theater</v>
      </c>
      <c r="R1300" s="10">
        <f t="shared" si="123"/>
        <v>42458.680925925932</v>
      </c>
      <c r="S1300" s="10">
        <f t="shared" si="124"/>
        <v>42488.680925925932</v>
      </c>
      <c r="T1300" s="12" t="str">
        <f t="shared" si="125"/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120"/>
        <v>1.24</v>
      </c>
      <c r="P1301">
        <f t="shared" si="121"/>
        <v>135.63</v>
      </c>
      <c r="Q1301" t="str">
        <f t="shared" si="122"/>
        <v>theater</v>
      </c>
      <c r="R1301" s="10">
        <f t="shared" si="123"/>
        <v>42169.814340277779</v>
      </c>
      <c r="S1301" s="10">
        <f t="shared" si="124"/>
        <v>42199.814340277779</v>
      </c>
      <c r="T1301" s="12" t="str">
        <f t="shared" si="125"/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120"/>
        <v>1.35</v>
      </c>
      <c r="P1302">
        <f t="shared" si="121"/>
        <v>168.75</v>
      </c>
      <c r="Q1302" t="str">
        <f t="shared" si="122"/>
        <v>theater</v>
      </c>
      <c r="R1302" s="10">
        <f t="shared" si="123"/>
        <v>42483.675208333334</v>
      </c>
      <c r="S1302" s="10">
        <f t="shared" si="124"/>
        <v>42522.789583333331</v>
      </c>
      <c r="T1302" s="12" t="str">
        <f t="shared" si="125"/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120"/>
        <v>1.0275000000000001</v>
      </c>
      <c r="P1303">
        <f t="shared" si="121"/>
        <v>70.86</v>
      </c>
      <c r="Q1303" t="str">
        <f t="shared" si="122"/>
        <v>theater</v>
      </c>
      <c r="R1303" s="10">
        <f t="shared" si="123"/>
        <v>42195.749745370369</v>
      </c>
      <c r="S1303" s="10">
        <f t="shared" si="124"/>
        <v>42206.125</v>
      </c>
      <c r="T1303" s="12" t="str">
        <f t="shared" si="125"/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120"/>
        <v>1</v>
      </c>
      <c r="P1304">
        <f t="shared" si="121"/>
        <v>50</v>
      </c>
      <c r="Q1304" t="str">
        <f t="shared" si="122"/>
        <v>theater</v>
      </c>
      <c r="R1304" s="10">
        <f t="shared" si="123"/>
        <v>42675.057997685188</v>
      </c>
      <c r="S1304" s="10">
        <f t="shared" si="124"/>
        <v>42705.099664351852</v>
      </c>
      <c r="T1304" s="12" t="str">
        <f t="shared" si="125"/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120"/>
        <v>1.3026</v>
      </c>
      <c r="P1305">
        <f t="shared" si="121"/>
        <v>42.21</v>
      </c>
      <c r="Q1305" t="str">
        <f t="shared" si="122"/>
        <v>theater</v>
      </c>
      <c r="R1305" s="10">
        <f t="shared" si="123"/>
        <v>42566.441203703704</v>
      </c>
      <c r="S1305" s="10">
        <f t="shared" si="124"/>
        <v>42582.458333333328</v>
      </c>
      <c r="T1305" s="12" t="str">
        <f t="shared" si="125"/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120"/>
        <v>0.39629999999999999</v>
      </c>
      <c r="P1306">
        <f t="shared" si="121"/>
        <v>152.41</v>
      </c>
      <c r="Q1306" t="str">
        <f t="shared" si="122"/>
        <v>technology</v>
      </c>
      <c r="R1306" s="10">
        <f t="shared" si="123"/>
        <v>42747.194502314815</v>
      </c>
      <c r="S1306" s="10">
        <f t="shared" si="124"/>
        <v>42807.152835648143</v>
      </c>
      <c r="T1306" s="12" t="str">
        <f t="shared" si="125"/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120"/>
        <v>0.25979999999999998</v>
      </c>
      <c r="P1307">
        <f t="shared" si="121"/>
        <v>90.62</v>
      </c>
      <c r="Q1307" t="str">
        <f t="shared" si="122"/>
        <v>technology</v>
      </c>
      <c r="R1307" s="10">
        <f t="shared" si="123"/>
        <v>42543.665601851855</v>
      </c>
      <c r="S1307" s="10">
        <f t="shared" si="124"/>
        <v>42572.729166666672</v>
      </c>
      <c r="T1307" s="12" t="str">
        <f t="shared" si="125"/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120"/>
        <v>0.65249999999999997</v>
      </c>
      <c r="P1308">
        <f t="shared" si="121"/>
        <v>201.6</v>
      </c>
      <c r="Q1308" t="str">
        <f t="shared" si="122"/>
        <v>technology</v>
      </c>
      <c r="R1308" s="10">
        <f t="shared" si="123"/>
        <v>41947.457569444443</v>
      </c>
      <c r="S1308" s="10">
        <f t="shared" si="124"/>
        <v>41977.457569444443</v>
      </c>
      <c r="T1308" s="12" t="str">
        <f t="shared" si="125"/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120"/>
        <v>0.11509999999999999</v>
      </c>
      <c r="P1309">
        <f t="shared" si="121"/>
        <v>127.93</v>
      </c>
      <c r="Q1309" t="str">
        <f t="shared" si="122"/>
        <v>technology</v>
      </c>
      <c r="R1309" s="10">
        <f t="shared" si="123"/>
        <v>42387.503229166665</v>
      </c>
      <c r="S1309" s="10">
        <f t="shared" si="124"/>
        <v>42417.503229166665</v>
      </c>
      <c r="T1309" s="12" t="str">
        <f t="shared" si="125"/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120"/>
        <v>0.11360000000000001</v>
      </c>
      <c r="P1310">
        <f t="shared" si="121"/>
        <v>29.89</v>
      </c>
      <c r="Q1310" t="str">
        <f t="shared" si="122"/>
        <v>technology</v>
      </c>
      <c r="R1310" s="10">
        <f t="shared" si="123"/>
        <v>42611.613564814819</v>
      </c>
      <c r="S1310" s="10">
        <f t="shared" si="124"/>
        <v>42651.613564814819</v>
      </c>
      <c r="T1310" s="12" t="str">
        <f t="shared" si="125"/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120"/>
        <v>1.1198999999999999</v>
      </c>
      <c r="P1311">
        <f t="shared" si="121"/>
        <v>367.97</v>
      </c>
      <c r="Q1311" t="str">
        <f t="shared" si="122"/>
        <v>technology</v>
      </c>
      <c r="R1311" s="10">
        <f t="shared" si="123"/>
        <v>42257.882731481484</v>
      </c>
      <c r="S1311" s="10">
        <f t="shared" si="124"/>
        <v>42292.882731481484</v>
      </c>
      <c r="T1311" s="12" t="str">
        <f t="shared" si="125"/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120"/>
        <v>0.155</v>
      </c>
      <c r="P1312">
        <f t="shared" si="121"/>
        <v>129.16999999999999</v>
      </c>
      <c r="Q1312" t="str">
        <f t="shared" si="122"/>
        <v>technology</v>
      </c>
      <c r="R1312" s="10">
        <f t="shared" si="123"/>
        <v>42556.667245370365</v>
      </c>
      <c r="S1312" s="10">
        <f t="shared" si="124"/>
        <v>42601.667245370365</v>
      </c>
      <c r="T1312" s="12" t="str">
        <f t="shared" si="125"/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120"/>
        <v>0.32029999999999997</v>
      </c>
      <c r="P1313">
        <f t="shared" si="121"/>
        <v>800.7</v>
      </c>
      <c r="Q1313" t="str">
        <f t="shared" si="122"/>
        <v>technology</v>
      </c>
      <c r="R1313" s="10">
        <f t="shared" si="123"/>
        <v>42669.802303240736</v>
      </c>
      <c r="S1313" s="10">
        <f t="shared" si="124"/>
        <v>42704.843969907408</v>
      </c>
      <c r="T1313" s="12" t="str">
        <f t="shared" si="125"/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120"/>
        <v>6.1000000000000004E-3</v>
      </c>
      <c r="P1314">
        <f t="shared" si="121"/>
        <v>28</v>
      </c>
      <c r="Q1314" t="str">
        <f t="shared" si="122"/>
        <v>technology</v>
      </c>
      <c r="R1314" s="10">
        <f t="shared" si="123"/>
        <v>42082.702800925923</v>
      </c>
      <c r="S1314" s="10">
        <f t="shared" si="124"/>
        <v>42112.702800925923</v>
      </c>
      <c r="T1314" s="12" t="str">
        <f t="shared" si="125"/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120"/>
        <v>0.31119999999999998</v>
      </c>
      <c r="P1315">
        <f t="shared" si="121"/>
        <v>102.02</v>
      </c>
      <c r="Q1315" t="str">
        <f t="shared" si="122"/>
        <v>technology</v>
      </c>
      <c r="R1315" s="10">
        <f t="shared" si="123"/>
        <v>42402.709652777776</v>
      </c>
      <c r="S1315" s="10">
        <f t="shared" si="124"/>
        <v>42432.709652777776</v>
      </c>
      <c r="T1315" s="12" t="str">
        <f t="shared" si="125"/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120"/>
        <v>1.1299999999999999E-2</v>
      </c>
      <c r="P1316">
        <f t="shared" si="121"/>
        <v>184.36</v>
      </c>
      <c r="Q1316" t="str">
        <f t="shared" si="122"/>
        <v>technology</v>
      </c>
      <c r="R1316" s="10">
        <f t="shared" si="123"/>
        <v>42604.669675925921</v>
      </c>
      <c r="S1316" s="10">
        <f t="shared" si="124"/>
        <v>42664.669675925921</v>
      </c>
      <c r="T1316" s="12" t="str">
        <f t="shared" si="125"/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120"/>
        <v>0.40400000000000003</v>
      </c>
      <c r="P1317">
        <f t="shared" si="121"/>
        <v>162.91999999999999</v>
      </c>
      <c r="Q1317" t="str">
        <f t="shared" si="122"/>
        <v>technology</v>
      </c>
      <c r="R1317" s="10">
        <f t="shared" si="123"/>
        <v>42278.498240740737</v>
      </c>
      <c r="S1317" s="10">
        <f t="shared" si="124"/>
        <v>42314.041666666672</v>
      </c>
      <c r="T1317" s="12" t="str">
        <f t="shared" si="125"/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120"/>
        <v>0</v>
      </c>
      <c r="P1318">
        <f t="shared" si="121"/>
        <v>1</v>
      </c>
      <c r="Q1318" t="str">
        <f t="shared" si="122"/>
        <v>technology</v>
      </c>
      <c r="R1318" s="10">
        <f t="shared" si="123"/>
        <v>42393.961909722217</v>
      </c>
      <c r="S1318" s="10">
        <f t="shared" si="124"/>
        <v>42428.961909722217</v>
      </c>
      <c r="T1318" s="12" t="str">
        <f t="shared" si="125"/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120"/>
        <v>5.7299999999999997E-2</v>
      </c>
      <c r="P1319">
        <f t="shared" si="121"/>
        <v>603.53</v>
      </c>
      <c r="Q1319" t="str">
        <f t="shared" si="122"/>
        <v>technology</v>
      </c>
      <c r="R1319" s="10">
        <f t="shared" si="123"/>
        <v>42520.235486111109</v>
      </c>
      <c r="S1319" s="10">
        <f t="shared" si="124"/>
        <v>42572.583333333328</v>
      </c>
      <c r="T1319" s="12" t="str">
        <f t="shared" si="125"/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120"/>
        <v>0.15329999999999999</v>
      </c>
      <c r="P1320">
        <f t="shared" si="121"/>
        <v>45.41</v>
      </c>
      <c r="Q1320" t="str">
        <f t="shared" si="122"/>
        <v>technology</v>
      </c>
      <c r="R1320" s="10">
        <f t="shared" si="123"/>
        <v>41985.043657407412</v>
      </c>
      <c r="S1320" s="10">
        <f t="shared" si="124"/>
        <v>42015.043657407412</v>
      </c>
      <c r="T1320" s="12" t="str">
        <f t="shared" si="125"/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120"/>
        <v>0.151</v>
      </c>
      <c r="P1321">
        <f t="shared" si="121"/>
        <v>97.33</v>
      </c>
      <c r="Q1321" t="str">
        <f t="shared" si="122"/>
        <v>technology</v>
      </c>
      <c r="R1321" s="10">
        <f t="shared" si="123"/>
        <v>41816.812094907407</v>
      </c>
      <c r="S1321" s="10">
        <f t="shared" si="124"/>
        <v>41831.666666666664</v>
      </c>
      <c r="T1321" s="12" t="str">
        <f t="shared" si="125"/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120"/>
        <v>5.0000000000000001E-3</v>
      </c>
      <c r="P1322">
        <f t="shared" si="121"/>
        <v>167.67</v>
      </c>
      <c r="Q1322" t="str">
        <f t="shared" si="122"/>
        <v>technology</v>
      </c>
      <c r="R1322" s="10">
        <f t="shared" si="123"/>
        <v>42705.690347222218</v>
      </c>
      <c r="S1322" s="10">
        <f t="shared" si="124"/>
        <v>42734.958333333328</v>
      </c>
      <c r="T1322" s="12" t="str">
        <f t="shared" si="125"/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120"/>
        <v>1.2999999999999999E-2</v>
      </c>
      <c r="P1323">
        <f t="shared" si="121"/>
        <v>859.86</v>
      </c>
      <c r="Q1323" t="str">
        <f t="shared" si="122"/>
        <v>technology</v>
      </c>
      <c r="R1323" s="10">
        <f t="shared" si="123"/>
        <v>42697.74927083333</v>
      </c>
      <c r="S1323" s="10">
        <f t="shared" si="124"/>
        <v>42727.74927083333</v>
      </c>
      <c r="T1323" s="12" t="str">
        <f t="shared" si="125"/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120"/>
        <v>3.0000000000000001E-3</v>
      </c>
      <c r="P1324">
        <f t="shared" si="121"/>
        <v>26.5</v>
      </c>
      <c r="Q1324" t="str">
        <f t="shared" si="122"/>
        <v>technology</v>
      </c>
      <c r="R1324" s="10">
        <f t="shared" si="123"/>
        <v>42115.656539351854</v>
      </c>
      <c r="S1324" s="10">
        <f t="shared" si="124"/>
        <v>42145.656539351854</v>
      </c>
      <c r="T1324" s="12" t="str">
        <f t="shared" si="125"/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120"/>
        <v>8.8800000000000004E-2</v>
      </c>
      <c r="P1325">
        <f t="shared" si="121"/>
        <v>30.27</v>
      </c>
      <c r="Q1325" t="str">
        <f t="shared" si="122"/>
        <v>technology</v>
      </c>
      <c r="R1325" s="10">
        <f t="shared" si="123"/>
        <v>42451.698449074072</v>
      </c>
      <c r="S1325" s="10">
        <f t="shared" si="124"/>
        <v>42486.288194444445</v>
      </c>
      <c r="T1325" s="12" t="str">
        <f t="shared" si="125"/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120"/>
        <v>9.8400000000000001E-2</v>
      </c>
      <c r="P1326">
        <f t="shared" si="121"/>
        <v>54.67</v>
      </c>
      <c r="Q1326" t="str">
        <f t="shared" si="122"/>
        <v>technology</v>
      </c>
      <c r="R1326" s="10">
        <f t="shared" si="123"/>
        <v>42626.633703703701</v>
      </c>
      <c r="S1326" s="10">
        <f t="shared" si="124"/>
        <v>42656.633703703701</v>
      </c>
      <c r="T1326" s="12" t="str">
        <f t="shared" si="125"/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120"/>
        <v>2.4299999999999999E-2</v>
      </c>
      <c r="P1327">
        <f t="shared" si="121"/>
        <v>60.75</v>
      </c>
      <c r="Q1327" t="str">
        <f t="shared" si="122"/>
        <v>technology</v>
      </c>
      <c r="R1327" s="10">
        <f t="shared" si="123"/>
        <v>42704.086053240739</v>
      </c>
      <c r="S1327" s="10">
        <f t="shared" si="124"/>
        <v>42734.086053240739</v>
      </c>
      <c r="T1327" s="12" t="str">
        <f t="shared" si="125"/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120"/>
        <v>1.1299999999999999E-2</v>
      </c>
      <c r="P1328">
        <f t="shared" si="121"/>
        <v>102.73</v>
      </c>
      <c r="Q1328" t="str">
        <f t="shared" si="122"/>
        <v>technology</v>
      </c>
      <c r="R1328" s="10">
        <f t="shared" si="123"/>
        <v>41974.791990740734</v>
      </c>
      <c r="S1328" s="10">
        <f t="shared" si="124"/>
        <v>42019.791990740734</v>
      </c>
      <c r="T1328" s="12" t="str">
        <f t="shared" si="125"/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120"/>
        <v>3.5499999999999997E-2</v>
      </c>
      <c r="P1329">
        <f t="shared" si="121"/>
        <v>41.59</v>
      </c>
      <c r="Q1329" t="str">
        <f t="shared" si="122"/>
        <v>technology</v>
      </c>
      <c r="R1329" s="10">
        <f t="shared" si="123"/>
        <v>42123.678645833337</v>
      </c>
      <c r="S1329" s="10">
        <f t="shared" si="124"/>
        <v>42153.678645833337</v>
      </c>
      <c r="T1329" s="12" t="str">
        <f t="shared" si="125"/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120"/>
        <v>2.3300000000000001E-2</v>
      </c>
      <c r="P1330">
        <f t="shared" si="121"/>
        <v>116.53</v>
      </c>
      <c r="Q1330" t="str">
        <f t="shared" si="122"/>
        <v>technology</v>
      </c>
      <c r="R1330" s="10">
        <f t="shared" si="123"/>
        <v>42612.642754629633</v>
      </c>
      <c r="S1330" s="10">
        <f t="shared" si="124"/>
        <v>42657.642754629633</v>
      </c>
      <c r="T1330" s="12" t="str">
        <f t="shared" si="125"/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120"/>
        <v>8.2000000000000007E-3</v>
      </c>
      <c r="P1331">
        <f t="shared" si="121"/>
        <v>45.33</v>
      </c>
      <c r="Q1331" t="str">
        <f t="shared" si="122"/>
        <v>technology</v>
      </c>
      <c r="R1331" s="10">
        <f t="shared" si="123"/>
        <v>41935.221585648149</v>
      </c>
      <c r="S1331" s="10">
        <f t="shared" si="124"/>
        <v>41975.263252314813</v>
      </c>
      <c r="T1331" s="12" t="str">
        <f t="shared" si="125"/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120"/>
        <v>0.22489999999999999</v>
      </c>
      <c r="P1332">
        <f t="shared" si="121"/>
        <v>157.46</v>
      </c>
      <c r="Q1332" t="str">
        <f t="shared" si="122"/>
        <v>technology</v>
      </c>
      <c r="R1332" s="10">
        <f t="shared" si="123"/>
        <v>42522.276724537034</v>
      </c>
      <c r="S1332" s="10">
        <f t="shared" si="124"/>
        <v>42553.166666666672</v>
      </c>
      <c r="T1332" s="12" t="str">
        <f t="shared" si="125"/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120"/>
        <v>1.37E-2</v>
      </c>
      <c r="P1333">
        <f t="shared" si="121"/>
        <v>100.5</v>
      </c>
      <c r="Q1333" t="str">
        <f t="shared" si="122"/>
        <v>technology</v>
      </c>
      <c r="R1333" s="10">
        <f t="shared" si="123"/>
        <v>42569.50409722222</v>
      </c>
      <c r="S1333" s="10">
        <f t="shared" si="124"/>
        <v>42599.50409722222</v>
      </c>
      <c r="T1333" s="12" t="str">
        <f t="shared" si="125"/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120"/>
        <v>0</v>
      </c>
      <c r="P1334">
        <f t="shared" si="121"/>
        <v>0</v>
      </c>
      <c r="Q1334" t="str">
        <f t="shared" si="122"/>
        <v>technology</v>
      </c>
      <c r="R1334" s="10">
        <f t="shared" si="123"/>
        <v>42732.060277777782</v>
      </c>
      <c r="S1334" s="10">
        <f t="shared" si="124"/>
        <v>42762.060277777782</v>
      </c>
      <c r="T1334" s="12" t="str">
        <f t="shared" si="125"/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120"/>
        <v>0</v>
      </c>
      <c r="P1335">
        <f t="shared" si="121"/>
        <v>0</v>
      </c>
      <c r="Q1335" t="str">
        <f t="shared" si="122"/>
        <v>technology</v>
      </c>
      <c r="R1335" s="10">
        <f t="shared" si="123"/>
        <v>41806.106770833336</v>
      </c>
      <c r="S1335" s="10">
        <f t="shared" si="124"/>
        <v>41836.106770833336</v>
      </c>
      <c r="T1335" s="12" t="str">
        <f t="shared" si="125"/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120"/>
        <v>0.1075</v>
      </c>
      <c r="P1336">
        <f t="shared" si="121"/>
        <v>51.82</v>
      </c>
      <c r="Q1336" t="str">
        <f t="shared" si="122"/>
        <v>technology</v>
      </c>
      <c r="R1336" s="10">
        <f t="shared" si="123"/>
        <v>42410.774155092593</v>
      </c>
      <c r="S1336" s="10">
        <f t="shared" si="124"/>
        <v>42440.774155092593</v>
      </c>
      <c r="T1336" s="12" t="str">
        <f t="shared" si="125"/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120"/>
        <v>0.1976</v>
      </c>
      <c r="P1337">
        <f t="shared" si="121"/>
        <v>308.75</v>
      </c>
      <c r="Q1337" t="str">
        <f t="shared" si="122"/>
        <v>technology</v>
      </c>
      <c r="R1337" s="10">
        <f t="shared" si="123"/>
        <v>42313.936365740738</v>
      </c>
      <c r="S1337" s="10">
        <f t="shared" si="124"/>
        <v>42343.936365740738</v>
      </c>
      <c r="T1337" s="12" t="str">
        <f t="shared" si="125"/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120"/>
        <v>0.84950000000000003</v>
      </c>
      <c r="P1338">
        <f t="shared" si="121"/>
        <v>379.23</v>
      </c>
      <c r="Q1338" t="str">
        <f t="shared" si="122"/>
        <v>technology</v>
      </c>
      <c r="R1338" s="10">
        <f t="shared" si="123"/>
        <v>41955.863750000004</v>
      </c>
      <c r="S1338" s="10">
        <f t="shared" si="124"/>
        <v>41990.863750000004</v>
      </c>
      <c r="T1338" s="12" t="str">
        <f t="shared" si="125"/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120"/>
        <v>0.49380000000000002</v>
      </c>
      <c r="P1339">
        <f t="shared" si="121"/>
        <v>176.36</v>
      </c>
      <c r="Q1339" t="str">
        <f t="shared" si="122"/>
        <v>technology</v>
      </c>
      <c r="R1339" s="10">
        <f t="shared" si="123"/>
        <v>42767.577303240745</v>
      </c>
      <c r="S1339" s="10">
        <f t="shared" si="124"/>
        <v>42797.577303240745</v>
      </c>
      <c r="T1339" s="12" t="str">
        <f t="shared" si="125"/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120"/>
        <v>3.3000000000000002E-2</v>
      </c>
      <c r="P1340">
        <f t="shared" si="121"/>
        <v>66.069999999999993</v>
      </c>
      <c r="Q1340" t="str">
        <f t="shared" si="122"/>
        <v>technology</v>
      </c>
      <c r="R1340" s="10">
        <f t="shared" si="123"/>
        <v>42188.803622685184</v>
      </c>
      <c r="S1340" s="10">
        <f t="shared" si="124"/>
        <v>42218.803622685184</v>
      </c>
      <c r="T1340" s="12" t="str">
        <f t="shared" si="125"/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120"/>
        <v>6.6299999999999998E-2</v>
      </c>
      <c r="P1341">
        <f t="shared" si="121"/>
        <v>89.65</v>
      </c>
      <c r="Q1341" t="str">
        <f t="shared" si="122"/>
        <v>technology</v>
      </c>
      <c r="R1341" s="10">
        <f t="shared" si="123"/>
        <v>41936.647164351853</v>
      </c>
      <c r="S1341" s="10">
        <f t="shared" si="124"/>
        <v>41981.688831018517</v>
      </c>
      <c r="T1341" s="12" t="str">
        <f t="shared" si="125"/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120"/>
        <v>0</v>
      </c>
      <c r="P1342">
        <f t="shared" si="121"/>
        <v>0</v>
      </c>
      <c r="Q1342" t="str">
        <f t="shared" si="122"/>
        <v>technology</v>
      </c>
      <c r="R1342" s="10">
        <f t="shared" si="123"/>
        <v>41836.595520833333</v>
      </c>
      <c r="S1342" s="10">
        <f t="shared" si="124"/>
        <v>41866.595520833333</v>
      </c>
      <c r="T1342" s="12" t="str">
        <f t="shared" si="125"/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120"/>
        <v>0.7036</v>
      </c>
      <c r="P1343">
        <f t="shared" si="121"/>
        <v>382.39</v>
      </c>
      <c r="Q1343" t="str">
        <f t="shared" si="122"/>
        <v>technology</v>
      </c>
      <c r="R1343" s="10">
        <f t="shared" si="123"/>
        <v>42612.624039351853</v>
      </c>
      <c r="S1343" s="10">
        <f t="shared" si="124"/>
        <v>42644.624039351853</v>
      </c>
      <c r="T1343" s="12" t="str">
        <f t="shared" si="125"/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120"/>
        <v>2E-3</v>
      </c>
      <c r="P1344">
        <f t="shared" si="121"/>
        <v>100</v>
      </c>
      <c r="Q1344" t="str">
        <f t="shared" si="122"/>
        <v>technology</v>
      </c>
      <c r="R1344" s="10">
        <f t="shared" si="123"/>
        <v>42172.816423611104</v>
      </c>
      <c r="S1344" s="10">
        <f t="shared" si="124"/>
        <v>42202.816423611104</v>
      </c>
      <c r="T1344" s="12" t="str">
        <f t="shared" si="125"/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120"/>
        <v>1.0229999999999999</v>
      </c>
      <c r="P1345">
        <f t="shared" si="121"/>
        <v>158.36000000000001</v>
      </c>
      <c r="Q1345" t="str">
        <f t="shared" si="122"/>
        <v>technology</v>
      </c>
      <c r="R1345" s="10">
        <f t="shared" si="123"/>
        <v>42542.526423611111</v>
      </c>
      <c r="S1345" s="10">
        <f t="shared" si="124"/>
        <v>42601.165972222225</v>
      </c>
      <c r="T1345" s="12" t="str">
        <f t="shared" si="125"/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120"/>
        <v>3.7772999999999999</v>
      </c>
      <c r="P1346">
        <f t="shared" si="121"/>
        <v>40.76</v>
      </c>
      <c r="Q1346" t="str">
        <f t="shared" si="122"/>
        <v>publishing</v>
      </c>
      <c r="R1346" s="10">
        <f t="shared" si="123"/>
        <v>42522.789803240739</v>
      </c>
      <c r="S1346" s="10">
        <f t="shared" si="124"/>
        <v>42551.789803240739</v>
      </c>
      <c r="T1346" s="12" t="str">
        <f t="shared" si="125"/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126">ROUND(IMDIV(E1347,D1347),4)</f>
        <v>1.25</v>
      </c>
      <c r="P1347">
        <f t="shared" ref="P1347:P1410" si="127">IF(L1347&gt;0,ROUND(IMDIV(E1347,L1347),2),0)</f>
        <v>53.57</v>
      </c>
      <c r="Q1347" t="str">
        <f t="shared" ref="Q1347:Q1410" si="128">LEFT(N1347,FIND("/",N1347)-1)</f>
        <v>publishing</v>
      </c>
      <c r="R1347" s="10">
        <f t="shared" ref="R1347:R1410" si="129">(((J1347/60)/60)/24)+DATE(1970,1,1)</f>
        <v>41799.814340277779</v>
      </c>
      <c r="S1347" s="10">
        <f t="shared" ref="S1347:S1410" si="130">(((I1347/60)/60)/24)+DATE(1970,1,1)</f>
        <v>41834.814340277779</v>
      </c>
      <c r="T1347" s="12" t="str">
        <f t="shared" ref="T1347:T1410" si="131">RIGHT(N1347, LEN(N1347)-FIND("/",N1347))</f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126"/>
        <v>1.4733000000000001</v>
      </c>
      <c r="P1348">
        <f t="shared" si="127"/>
        <v>48.45</v>
      </c>
      <c r="Q1348" t="str">
        <f t="shared" si="128"/>
        <v>publishing</v>
      </c>
      <c r="R1348" s="10">
        <f t="shared" si="129"/>
        <v>41422.075821759259</v>
      </c>
      <c r="S1348" s="10">
        <f t="shared" si="130"/>
        <v>41452.075821759259</v>
      </c>
      <c r="T1348" s="12" t="str">
        <f t="shared" si="131"/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126"/>
        <v>1.022</v>
      </c>
      <c r="P1349">
        <f t="shared" si="127"/>
        <v>82.42</v>
      </c>
      <c r="Q1349" t="str">
        <f t="shared" si="128"/>
        <v>publishing</v>
      </c>
      <c r="R1349" s="10">
        <f t="shared" si="129"/>
        <v>42040.638020833328</v>
      </c>
      <c r="S1349" s="10">
        <f t="shared" si="130"/>
        <v>42070.638020833328</v>
      </c>
      <c r="T1349" s="12" t="str">
        <f t="shared" si="131"/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126"/>
        <v>1.0186999999999999</v>
      </c>
      <c r="P1350">
        <f t="shared" si="127"/>
        <v>230.19</v>
      </c>
      <c r="Q1350" t="str">
        <f t="shared" si="128"/>
        <v>publishing</v>
      </c>
      <c r="R1350" s="10">
        <f t="shared" si="129"/>
        <v>41963.506168981476</v>
      </c>
      <c r="S1350" s="10">
        <f t="shared" si="130"/>
        <v>41991.506168981476</v>
      </c>
      <c r="T1350" s="12" t="str">
        <f t="shared" si="131"/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126"/>
        <v>2.0419999999999998</v>
      </c>
      <c r="P1351">
        <f t="shared" si="127"/>
        <v>59.36</v>
      </c>
      <c r="Q1351" t="str">
        <f t="shared" si="128"/>
        <v>publishing</v>
      </c>
      <c r="R1351" s="10">
        <f t="shared" si="129"/>
        <v>42317.33258101852</v>
      </c>
      <c r="S1351" s="10">
        <f t="shared" si="130"/>
        <v>42354.290972222225</v>
      </c>
      <c r="T1351" s="12" t="str">
        <f t="shared" si="131"/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126"/>
        <v>1.0405</v>
      </c>
      <c r="P1352">
        <f t="shared" si="127"/>
        <v>66.7</v>
      </c>
      <c r="Q1352" t="str">
        <f t="shared" si="128"/>
        <v>publishing</v>
      </c>
      <c r="R1352" s="10">
        <f t="shared" si="129"/>
        <v>42334.013124999998</v>
      </c>
      <c r="S1352" s="10">
        <f t="shared" si="130"/>
        <v>42364.013124999998</v>
      </c>
      <c r="T1352" s="12" t="str">
        <f t="shared" si="131"/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126"/>
        <v>1.0126999999999999</v>
      </c>
      <c r="P1353">
        <f t="shared" si="127"/>
        <v>168.78</v>
      </c>
      <c r="Q1353" t="str">
        <f t="shared" si="128"/>
        <v>publishing</v>
      </c>
      <c r="R1353" s="10">
        <f t="shared" si="129"/>
        <v>42382.74009259259</v>
      </c>
      <c r="S1353" s="10">
        <f t="shared" si="130"/>
        <v>42412.74009259259</v>
      </c>
      <c r="T1353" s="12" t="str">
        <f t="shared" si="131"/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126"/>
        <v>1.3613999999999999</v>
      </c>
      <c r="P1354">
        <f t="shared" si="127"/>
        <v>59.97</v>
      </c>
      <c r="Q1354" t="str">
        <f t="shared" si="128"/>
        <v>publishing</v>
      </c>
      <c r="R1354" s="10">
        <f t="shared" si="129"/>
        <v>42200.578310185185</v>
      </c>
      <c r="S1354" s="10">
        <f t="shared" si="130"/>
        <v>42252.165972222225</v>
      </c>
      <c r="T1354" s="12" t="str">
        <f t="shared" si="131"/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126"/>
        <v>1.3360000000000001</v>
      </c>
      <c r="P1355">
        <f t="shared" si="127"/>
        <v>31.81</v>
      </c>
      <c r="Q1355" t="str">
        <f t="shared" si="128"/>
        <v>publishing</v>
      </c>
      <c r="R1355" s="10">
        <f t="shared" si="129"/>
        <v>41309.11791666667</v>
      </c>
      <c r="S1355" s="10">
        <f t="shared" si="130"/>
        <v>41344</v>
      </c>
      <c r="T1355" s="12" t="str">
        <f t="shared" si="131"/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126"/>
        <v>1.3025</v>
      </c>
      <c r="P1356">
        <f t="shared" si="127"/>
        <v>24.42</v>
      </c>
      <c r="Q1356" t="str">
        <f t="shared" si="128"/>
        <v>publishing</v>
      </c>
      <c r="R1356" s="10">
        <f t="shared" si="129"/>
        <v>42502.807627314818</v>
      </c>
      <c r="S1356" s="10">
        <f t="shared" si="130"/>
        <v>42532.807627314818</v>
      </c>
      <c r="T1356" s="12" t="str">
        <f t="shared" si="131"/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126"/>
        <v>1.2267999999999999</v>
      </c>
      <c r="P1357">
        <f t="shared" si="127"/>
        <v>25.35</v>
      </c>
      <c r="Q1357" t="str">
        <f t="shared" si="128"/>
        <v>publishing</v>
      </c>
      <c r="R1357" s="10">
        <f t="shared" si="129"/>
        <v>41213.254687499997</v>
      </c>
      <c r="S1357" s="10">
        <f t="shared" si="130"/>
        <v>41243.416666666664</v>
      </c>
      <c r="T1357" s="12" t="str">
        <f t="shared" si="131"/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126"/>
        <v>1.8281000000000001</v>
      </c>
      <c r="P1358">
        <f t="shared" si="127"/>
        <v>71.44</v>
      </c>
      <c r="Q1358" t="str">
        <f t="shared" si="128"/>
        <v>publishing</v>
      </c>
      <c r="R1358" s="10">
        <f t="shared" si="129"/>
        <v>41430.038888888892</v>
      </c>
      <c r="S1358" s="10">
        <f t="shared" si="130"/>
        <v>41460.038888888892</v>
      </c>
      <c r="T1358" s="12" t="str">
        <f t="shared" si="131"/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126"/>
        <v>1.2529999999999999</v>
      </c>
      <c r="P1359">
        <f t="shared" si="127"/>
        <v>38.549999999999997</v>
      </c>
      <c r="Q1359" t="str">
        <f t="shared" si="128"/>
        <v>publishing</v>
      </c>
      <c r="R1359" s="10">
        <f t="shared" si="129"/>
        <v>41304.962233796294</v>
      </c>
      <c r="S1359" s="10">
        <f t="shared" si="130"/>
        <v>41334.249305555553</v>
      </c>
      <c r="T1359" s="12" t="str">
        <f t="shared" si="131"/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126"/>
        <v>1.1167</v>
      </c>
      <c r="P1360">
        <f t="shared" si="127"/>
        <v>68.37</v>
      </c>
      <c r="Q1360" t="str">
        <f t="shared" si="128"/>
        <v>publishing</v>
      </c>
      <c r="R1360" s="10">
        <f t="shared" si="129"/>
        <v>40689.570868055554</v>
      </c>
      <c r="S1360" s="10">
        <f t="shared" si="130"/>
        <v>40719.570868055554</v>
      </c>
      <c r="T1360" s="12" t="str">
        <f t="shared" si="131"/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126"/>
        <v>1.1576</v>
      </c>
      <c r="P1361">
        <f t="shared" si="127"/>
        <v>40.21</v>
      </c>
      <c r="Q1361" t="str">
        <f t="shared" si="128"/>
        <v>publishing</v>
      </c>
      <c r="R1361" s="10">
        <f t="shared" si="129"/>
        <v>40668.814699074072</v>
      </c>
      <c r="S1361" s="10">
        <f t="shared" si="130"/>
        <v>40730.814699074072</v>
      </c>
      <c r="T1361" s="12" t="str">
        <f t="shared" si="131"/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126"/>
        <v>1.732</v>
      </c>
      <c r="P1362">
        <f t="shared" si="127"/>
        <v>32.07</v>
      </c>
      <c r="Q1362" t="str">
        <f t="shared" si="128"/>
        <v>publishing</v>
      </c>
      <c r="R1362" s="10">
        <f t="shared" si="129"/>
        <v>41095.900694444441</v>
      </c>
      <c r="S1362" s="10">
        <f t="shared" si="130"/>
        <v>41123.900694444441</v>
      </c>
      <c r="T1362" s="12" t="str">
        <f t="shared" si="131"/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126"/>
        <v>1.2598</v>
      </c>
      <c r="P1363">
        <f t="shared" si="127"/>
        <v>28.63</v>
      </c>
      <c r="Q1363" t="str">
        <f t="shared" si="128"/>
        <v>publishing</v>
      </c>
      <c r="R1363" s="10">
        <f t="shared" si="129"/>
        <v>41781.717268518521</v>
      </c>
      <c r="S1363" s="10">
        <f t="shared" si="130"/>
        <v>41811.717268518521</v>
      </c>
      <c r="T1363" s="12" t="str">
        <f t="shared" si="131"/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126"/>
        <v>1.091</v>
      </c>
      <c r="P1364">
        <f t="shared" si="127"/>
        <v>43.64</v>
      </c>
      <c r="Q1364" t="str">
        <f t="shared" si="128"/>
        <v>publishing</v>
      </c>
      <c r="R1364" s="10">
        <f t="shared" si="129"/>
        <v>41464.934386574074</v>
      </c>
      <c r="S1364" s="10">
        <f t="shared" si="130"/>
        <v>41524.934386574074</v>
      </c>
      <c r="T1364" s="12" t="str">
        <f t="shared" si="131"/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126"/>
        <v>1</v>
      </c>
      <c r="P1365">
        <f t="shared" si="127"/>
        <v>40</v>
      </c>
      <c r="Q1365" t="str">
        <f t="shared" si="128"/>
        <v>publishing</v>
      </c>
      <c r="R1365" s="10">
        <f t="shared" si="129"/>
        <v>42396.8440625</v>
      </c>
      <c r="S1365" s="10">
        <f t="shared" si="130"/>
        <v>42415.332638888889</v>
      </c>
      <c r="T1365" s="12" t="str">
        <f t="shared" si="131"/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126"/>
        <v>1.1863999999999999</v>
      </c>
      <c r="P1366">
        <f t="shared" si="127"/>
        <v>346.04</v>
      </c>
      <c r="Q1366" t="str">
        <f t="shared" si="128"/>
        <v>music</v>
      </c>
      <c r="R1366" s="10">
        <f t="shared" si="129"/>
        <v>41951.695671296293</v>
      </c>
      <c r="S1366" s="10">
        <f t="shared" si="130"/>
        <v>42011.6956712963</v>
      </c>
      <c r="T1366" s="12" t="str">
        <f t="shared" si="131"/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126"/>
        <v>1.0026999999999999</v>
      </c>
      <c r="P1367">
        <f t="shared" si="127"/>
        <v>81.739999999999995</v>
      </c>
      <c r="Q1367" t="str">
        <f t="shared" si="128"/>
        <v>music</v>
      </c>
      <c r="R1367" s="10">
        <f t="shared" si="129"/>
        <v>42049.733240740738</v>
      </c>
      <c r="S1367" s="10">
        <f t="shared" si="130"/>
        <v>42079.691574074073</v>
      </c>
      <c r="T1367" s="12" t="str">
        <f t="shared" si="131"/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126"/>
        <v>1.2648999999999999</v>
      </c>
      <c r="P1368">
        <f t="shared" si="127"/>
        <v>64.540000000000006</v>
      </c>
      <c r="Q1368" t="str">
        <f t="shared" si="128"/>
        <v>music</v>
      </c>
      <c r="R1368" s="10">
        <f t="shared" si="129"/>
        <v>41924.996099537035</v>
      </c>
      <c r="S1368" s="10">
        <f t="shared" si="130"/>
        <v>41970.037766203706</v>
      </c>
      <c r="T1368" s="12" t="str">
        <f t="shared" si="131"/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126"/>
        <v>1.1426000000000001</v>
      </c>
      <c r="P1369">
        <f t="shared" si="127"/>
        <v>63.48</v>
      </c>
      <c r="Q1369" t="str">
        <f t="shared" si="128"/>
        <v>music</v>
      </c>
      <c r="R1369" s="10">
        <f t="shared" si="129"/>
        <v>42292.002893518518</v>
      </c>
      <c r="S1369" s="10">
        <f t="shared" si="130"/>
        <v>42322.044560185182</v>
      </c>
      <c r="T1369" s="12" t="str">
        <f t="shared" si="131"/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126"/>
        <v>1.107</v>
      </c>
      <c r="P1370">
        <f t="shared" si="127"/>
        <v>63.62</v>
      </c>
      <c r="Q1370" t="str">
        <f t="shared" si="128"/>
        <v>music</v>
      </c>
      <c r="R1370" s="10">
        <f t="shared" si="129"/>
        <v>42146.190902777773</v>
      </c>
      <c r="S1370" s="10">
        <f t="shared" si="130"/>
        <v>42170.190902777773</v>
      </c>
      <c r="T1370" s="12" t="str">
        <f t="shared" si="131"/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126"/>
        <v>1.0535000000000001</v>
      </c>
      <c r="P1371">
        <f t="shared" si="127"/>
        <v>83.97</v>
      </c>
      <c r="Q1371" t="str">
        <f t="shared" si="128"/>
        <v>music</v>
      </c>
      <c r="R1371" s="10">
        <f t="shared" si="129"/>
        <v>41710.594282407408</v>
      </c>
      <c r="S1371" s="10">
        <f t="shared" si="130"/>
        <v>41740.594282407408</v>
      </c>
      <c r="T1371" s="12" t="str">
        <f t="shared" si="131"/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126"/>
        <v>1.0367</v>
      </c>
      <c r="P1372">
        <f t="shared" si="127"/>
        <v>77.75</v>
      </c>
      <c r="Q1372" t="str">
        <f t="shared" si="128"/>
        <v>music</v>
      </c>
      <c r="R1372" s="10">
        <f t="shared" si="129"/>
        <v>41548.00335648148</v>
      </c>
      <c r="S1372" s="10">
        <f t="shared" si="130"/>
        <v>41563.00335648148</v>
      </c>
      <c r="T1372" s="12" t="str">
        <f t="shared" si="131"/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126"/>
        <v>1.0709</v>
      </c>
      <c r="P1373">
        <f t="shared" si="127"/>
        <v>107.07</v>
      </c>
      <c r="Q1373" t="str">
        <f t="shared" si="128"/>
        <v>music</v>
      </c>
      <c r="R1373" s="10">
        <f t="shared" si="129"/>
        <v>42101.758587962962</v>
      </c>
      <c r="S1373" s="10">
        <f t="shared" si="130"/>
        <v>42131.758587962962</v>
      </c>
      <c r="T1373" s="12" t="str">
        <f t="shared" si="131"/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126"/>
        <v>1.24</v>
      </c>
      <c r="P1374">
        <f t="shared" si="127"/>
        <v>38.75</v>
      </c>
      <c r="Q1374" t="str">
        <f t="shared" si="128"/>
        <v>music</v>
      </c>
      <c r="R1374" s="10">
        <f t="shared" si="129"/>
        <v>41072.739953703705</v>
      </c>
      <c r="S1374" s="10">
        <f t="shared" si="130"/>
        <v>41102.739953703705</v>
      </c>
      <c r="T1374" s="12" t="str">
        <f t="shared" si="131"/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126"/>
        <v>1.0501</v>
      </c>
      <c r="P1375">
        <f t="shared" si="127"/>
        <v>201.94</v>
      </c>
      <c r="Q1375" t="str">
        <f t="shared" si="128"/>
        <v>music</v>
      </c>
      <c r="R1375" s="10">
        <f t="shared" si="129"/>
        <v>42704.95177083333</v>
      </c>
      <c r="S1375" s="10">
        <f t="shared" si="130"/>
        <v>42734.95177083333</v>
      </c>
      <c r="T1375" s="12" t="str">
        <f t="shared" si="131"/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126"/>
        <v>1.8947000000000001</v>
      </c>
      <c r="P1376">
        <f t="shared" si="127"/>
        <v>43.06</v>
      </c>
      <c r="Q1376" t="str">
        <f t="shared" si="128"/>
        <v>music</v>
      </c>
      <c r="R1376" s="10">
        <f t="shared" si="129"/>
        <v>42424.161898148144</v>
      </c>
      <c r="S1376" s="10">
        <f t="shared" si="130"/>
        <v>42454.12023148148</v>
      </c>
      <c r="T1376" s="12" t="str">
        <f t="shared" si="131"/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126"/>
        <v>1.7133</v>
      </c>
      <c r="P1377">
        <f t="shared" si="127"/>
        <v>62.87</v>
      </c>
      <c r="Q1377" t="str">
        <f t="shared" si="128"/>
        <v>music</v>
      </c>
      <c r="R1377" s="10">
        <f t="shared" si="129"/>
        <v>42720.066192129627</v>
      </c>
      <c r="S1377" s="10">
        <f t="shared" si="130"/>
        <v>42750.066192129627</v>
      </c>
      <c r="T1377" s="12" t="str">
        <f t="shared" si="131"/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126"/>
        <v>2.5249000000000001</v>
      </c>
      <c r="P1378">
        <f t="shared" si="127"/>
        <v>55.61</v>
      </c>
      <c r="Q1378" t="str">
        <f t="shared" si="128"/>
        <v>music</v>
      </c>
      <c r="R1378" s="10">
        <f t="shared" si="129"/>
        <v>42677.669050925921</v>
      </c>
      <c r="S1378" s="10">
        <f t="shared" si="130"/>
        <v>42707.710717592592</v>
      </c>
      <c r="T1378" s="12" t="str">
        <f t="shared" si="131"/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126"/>
        <v>1.1615</v>
      </c>
      <c r="P1379">
        <f t="shared" si="127"/>
        <v>48.71</v>
      </c>
      <c r="Q1379" t="str">
        <f t="shared" si="128"/>
        <v>music</v>
      </c>
      <c r="R1379" s="10">
        <f t="shared" si="129"/>
        <v>42747.219560185185</v>
      </c>
      <c r="S1379" s="10">
        <f t="shared" si="130"/>
        <v>42769.174305555556</v>
      </c>
      <c r="T1379" s="12" t="str">
        <f t="shared" si="131"/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126"/>
        <v>2.0335000000000001</v>
      </c>
      <c r="P1380">
        <f t="shared" si="127"/>
        <v>30.58</v>
      </c>
      <c r="Q1380" t="str">
        <f t="shared" si="128"/>
        <v>music</v>
      </c>
      <c r="R1380" s="10">
        <f t="shared" si="129"/>
        <v>42568.759374999994</v>
      </c>
      <c r="S1380" s="10">
        <f t="shared" si="130"/>
        <v>42583.759374999994</v>
      </c>
      <c r="T1380" s="12" t="str">
        <f t="shared" si="131"/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126"/>
        <v>1.1160000000000001</v>
      </c>
      <c r="P1381">
        <f t="shared" si="127"/>
        <v>73.91</v>
      </c>
      <c r="Q1381" t="str">
        <f t="shared" si="128"/>
        <v>music</v>
      </c>
      <c r="R1381" s="10">
        <f t="shared" si="129"/>
        <v>42130.491620370376</v>
      </c>
      <c r="S1381" s="10">
        <f t="shared" si="130"/>
        <v>42160.491620370376</v>
      </c>
      <c r="T1381" s="12" t="str">
        <f t="shared" si="131"/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126"/>
        <v>4.24</v>
      </c>
      <c r="P1382">
        <f t="shared" si="127"/>
        <v>21.2</v>
      </c>
      <c r="Q1382" t="str">
        <f t="shared" si="128"/>
        <v>music</v>
      </c>
      <c r="R1382" s="10">
        <f t="shared" si="129"/>
        <v>42141.762800925921</v>
      </c>
      <c r="S1382" s="10">
        <f t="shared" si="130"/>
        <v>42164.083333333328</v>
      </c>
      <c r="T1382" s="12" t="str">
        <f t="shared" si="131"/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126"/>
        <v>1.071</v>
      </c>
      <c r="P1383">
        <f t="shared" si="127"/>
        <v>73.36</v>
      </c>
      <c r="Q1383" t="str">
        <f t="shared" si="128"/>
        <v>music</v>
      </c>
      <c r="R1383" s="10">
        <f t="shared" si="129"/>
        <v>42703.214409722219</v>
      </c>
      <c r="S1383" s="10">
        <f t="shared" si="130"/>
        <v>42733.214409722219</v>
      </c>
      <c r="T1383" s="12" t="str">
        <f t="shared" si="131"/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126"/>
        <v>1.0436000000000001</v>
      </c>
      <c r="P1384">
        <f t="shared" si="127"/>
        <v>56.41</v>
      </c>
      <c r="Q1384" t="str">
        <f t="shared" si="128"/>
        <v>music</v>
      </c>
      <c r="R1384" s="10">
        <f t="shared" si="129"/>
        <v>41370.800185185188</v>
      </c>
      <c r="S1384" s="10">
        <f t="shared" si="130"/>
        <v>41400.800185185188</v>
      </c>
      <c r="T1384" s="12" t="str">
        <f t="shared" si="131"/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126"/>
        <v>2.1240999999999999</v>
      </c>
      <c r="P1385">
        <f t="shared" si="127"/>
        <v>50.25</v>
      </c>
      <c r="Q1385" t="str">
        <f t="shared" si="128"/>
        <v>music</v>
      </c>
      <c r="R1385" s="10">
        <f t="shared" si="129"/>
        <v>42707.074976851851</v>
      </c>
      <c r="S1385" s="10">
        <f t="shared" si="130"/>
        <v>42727.074976851851</v>
      </c>
      <c r="T1385" s="12" t="str">
        <f t="shared" si="131"/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126"/>
        <v>1.2408999999999999</v>
      </c>
      <c r="P1386">
        <f t="shared" si="127"/>
        <v>68.94</v>
      </c>
      <c r="Q1386" t="str">
        <f t="shared" si="128"/>
        <v>music</v>
      </c>
      <c r="R1386" s="10">
        <f t="shared" si="129"/>
        <v>42160.735208333332</v>
      </c>
      <c r="S1386" s="10">
        <f t="shared" si="130"/>
        <v>42190.735208333332</v>
      </c>
      <c r="T1386" s="12" t="str">
        <f t="shared" si="131"/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126"/>
        <v>1.1041000000000001</v>
      </c>
      <c r="P1387">
        <f t="shared" si="127"/>
        <v>65.91</v>
      </c>
      <c r="Q1387" t="str">
        <f t="shared" si="128"/>
        <v>music</v>
      </c>
      <c r="R1387" s="10">
        <f t="shared" si="129"/>
        <v>42433.688900462963</v>
      </c>
      <c r="S1387" s="10">
        <f t="shared" si="130"/>
        <v>42489.507638888885</v>
      </c>
      <c r="T1387" s="12" t="str">
        <f t="shared" si="131"/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126"/>
        <v>2.1875</v>
      </c>
      <c r="P1388">
        <f t="shared" si="127"/>
        <v>62.5</v>
      </c>
      <c r="Q1388" t="str">
        <f t="shared" si="128"/>
        <v>music</v>
      </c>
      <c r="R1388" s="10">
        <f t="shared" si="129"/>
        <v>42184.646863425922</v>
      </c>
      <c r="S1388" s="10">
        <f t="shared" si="130"/>
        <v>42214.646863425922</v>
      </c>
      <c r="T1388" s="12" t="str">
        <f t="shared" si="131"/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126"/>
        <v>1.3663000000000001</v>
      </c>
      <c r="P1389">
        <f t="shared" si="127"/>
        <v>70.06</v>
      </c>
      <c r="Q1389" t="str">
        <f t="shared" si="128"/>
        <v>music</v>
      </c>
      <c r="R1389" s="10">
        <f t="shared" si="129"/>
        <v>42126.92123842593</v>
      </c>
      <c r="S1389" s="10">
        <f t="shared" si="130"/>
        <v>42158.1875</v>
      </c>
      <c r="T1389" s="12" t="str">
        <f t="shared" si="131"/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126"/>
        <v>1.3481000000000001</v>
      </c>
      <c r="P1390">
        <f t="shared" si="127"/>
        <v>60.18</v>
      </c>
      <c r="Q1390" t="str">
        <f t="shared" si="128"/>
        <v>music</v>
      </c>
      <c r="R1390" s="10">
        <f t="shared" si="129"/>
        <v>42634.614780092597</v>
      </c>
      <c r="S1390" s="10">
        <f t="shared" si="130"/>
        <v>42660.676388888889</v>
      </c>
      <c r="T1390" s="12" t="str">
        <f t="shared" si="131"/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126"/>
        <v>1.454</v>
      </c>
      <c r="P1391">
        <f t="shared" si="127"/>
        <v>21.38</v>
      </c>
      <c r="Q1391" t="str">
        <f t="shared" si="128"/>
        <v>music</v>
      </c>
      <c r="R1391" s="10">
        <f t="shared" si="129"/>
        <v>42565.480983796297</v>
      </c>
      <c r="S1391" s="10">
        <f t="shared" si="130"/>
        <v>42595.480983796297</v>
      </c>
      <c r="T1391" s="12" t="str">
        <f t="shared" si="131"/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126"/>
        <v>1.0911</v>
      </c>
      <c r="P1392">
        <f t="shared" si="127"/>
        <v>160.79</v>
      </c>
      <c r="Q1392" t="str">
        <f t="shared" si="128"/>
        <v>music</v>
      </c>
      <c r="R1392" s="10">
        <f t="shared" si="129"/>
        <v>42087.803310185183</v>
      </c>
      <c r="S1392" s="10">
        <f t="shared" si="130"/>
        <v>42121.716666666667</v>
      </c>
      <c r="T1392" s="12" t="str">
        <f t="shared" si="131"/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126"/>
        <v>1.1020000000000001</v>
      </c>
      <c r="P1393">
        <f t="shared" si="127"/>
        <v>42.38</v>
      </c>
      <c r="Q1393" t="str">
        <f t="shared" si="128"/>
        <v>music</v>
      </c>
      <c r="R1393" s="10">
        <f t="shared" si="129"/>
        <v>42193.650671296295</v>
      </c>
      <c r="S1393" s="10">
        <f t="shared" si="130"/>
        <v>42238.207638888889</v>
      </c>
      <c r="T1393" s="12" t="str">
        <f t="shared" si="131"/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126"/>
        <v>1.1364000000000001</v>
      </c>
      <c r="P1394">
        <f t="shared" si="127"/>
        <v>27.32</v>
      </c>
      <c r="Q1394" t="str">
        <f t="shared" si="128"/>
        <v>music</v>
      </c>
      <c r="R1394" s="10">
        <f t="shared" si="129"/>
        <v>42401.154930555553</v>
      </c>
      <c r="S1394" s="10">
        <f t="shared" si="130"/>
        <v>42432.154930555553</v>
      </c>
      <c r="T1394" s="12" t="str">
        <f t="shared" si="131"/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126"/>
        <v>1.0235000000000001</v>
      </c>
      <c r="P1395">
        <f t="shared" si="127"/>
        <v>196.83</v>
      </c>
      <c r="Q1395" t="str">
        <f t="shared" si="128"/>
        <v>music</v>
      </c>
      <c r="R1395" s="10">
        <f t="shared" si="129"/>
        <v>42553.681979166664</v>
      </c>
      <c r="S1395" s="10">
        <f t="shared" si="130"/>
        <v>42583.681979166664</v>
      </c>
      <c r="T1395" s="12" t="str">
        <f t="shared" si="131"/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126"/>
        <v>1.2213000000000001</v>
      </c>
      <c r="P1396">
        <f t="shared" si="127"/>
        <v>53.88</v>
      </c>
      <c r="Q1396" t="str">
        <f t="shared" si="128"/>
        <v>music</v>
      </c>
      <c r="R1396" s="10">
        <f t="shared" si="129"/>
        <v>42752.144976851851</v>
      </c>
      <c r="S1396" s="10">
        <f t="shared" si="130"/>
        <v>42795.125</v>
      </c>
      <c r="T1396" s="12" t="str">
        <f t="shared" si="131"/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126"/>
        <v>1.1189</v>
      </c>
      <c r="P1397">
        <f t="shared" si="127"/>
        <v>47.76</v>
      </c>
      <c r="Q1397" t="str">
        <f t="shared" si="128"/>
        <v>music</v>
      </c>
      <c r="R1397" s="10">
        <f t="shared" si="129"/>
        <v>42719.90834490741</v>
      </c>
      <c r="S1397" s="10">
        <f t="shared" si="130"/>
        <v>42749.90834490741</v>
      </c>
      <c r="T1397" s="12" t="str">
        <f t="shared" si="131"/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126"/>
        <v>1.073</v>
      </c>
      <c r="P1398">
        <f t="shared" si="127"/>
        <v>88.19</v>
      </c>
      <c r="Q1398" t="str">
        <f t="shared" si="128"/>
        <v>music</v>
      </c>
      <c r="R1398" s="10">
        <f t="shared" si="129"/>
        <v>42018.99863425926</v>
      </c>
      <c r="S1398" s="10">
        <f t="shared" si="130"/>
        <v>42048.99863425926</v>
      </c>
      <c r="T1398" s="12" t="str">
        <f t="shared" si="131"/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126"/>
        <v>1.1385000000000001</v>
      </c>
      <c r="P1399">
        <f t="shared" si="127"/>
        <v>72.06</v>
      </c>
      <c r="Q1399" t="str">
        <f t="shared" si="128"/>
        <v>music</v>
      </c>
      <c r="R1399" s="10">
        <f t="shared" si="129"/>
        <v>42640.917939814812</v>
      </c>
      <c r="S1399" s="10">
        <f t="shared" si="130"/>
        <v>42670.888194444444</v>
      </c>
      <c r="T1399" s="12" t="str">
        <f t="shared" si="131"/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126"/>
        <v>1.0968</v>
      </c>
      <c r="P1400">
        <f t="shared" si="127"/>
        <v>74.25</v>
      </c>
      <c r="Q1400" t="str">
        <f t="shared" si="128"/>
        <v>music</v>
      </c>
      <c r="R1400" s="10">
        <f t="shared" si="129"/>
        <v>42526.874236111107</v>
      </c>
      <c r="S1400" s="10">
        <f t="shared" si="130"/>
        <v>42556.874236111107</v>
      </c>
      <c r="T1400" s="12" t="str">
        <f t="shared" si="131"/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126"/>
        <v>1.2614000000000001</v>
      </c>
      <c r="P1401">
        <f t="shared" si="127"/>
        <v>61.7</v>
      </c>
      <c r="Q1401" t="str">
        <f t="shared" si="128"/>
        <v>music</v>
      </c>
      <c r="R1401" s="10">
        <f t="shared" si="129"/>
        <v>41889.004317129627</v>
      </c>
      <c r="S1401" s="10">
        <f t="shared" si="130"/>
        <v>41919.004317129627</v>
      </c>
      <c r="T1401" s="12" t="str">
        <f t="shared" si="131"/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126"/>
        <v>1.6742999999999999</v>
      </c>
      <c r="P1402">
        <f t="shared" si="127"/>
        <v>17.239999999999998</v>
      </c>
      <c r="Q1402" t="str">
        <f t="shared" si="128"/>
        <v>music</v>
      </c>
      <c r="R1402" s="10">
        <f t="shared" si="129"/>
        <v>42498.341122685189</v>
      </c>
      <c r="S1402" s="10">
        <f t="shared" si="130"/>
        <v>42533.229166666672</v>
      </c>
      <c r="T1402" s="12" t="str">
        <f t="shared" si="131"/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126"/>
        <v>4.9652000000000003</v>
      </c>
      <c r="P1403">
        <f t="shared" si="127"/>
        <v>51.72</v>
      </c>
      <c r="Q1403" t="str">
        <f t="shared" si="128"/>
        <v>music</v>
      </c>
      <c r="R1403" s="10">
        <f t="shared" si="129"/>
        <v>41399.99622685185</v>
      </c>
      <c r="S1403" s="10">
        <f t="shared" si="130"/>
        <v>41420.99622685185</v>
      </c>
      <c r="T1403" s="12" t="str">
        <f t="shared" si="131"/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126"/>
        <v>1.0915999999999999</v>
      </c>
      <c r="P1404">
        <f t="shared" si="127"/>
        <v>24.15</v>
      </c>
      <c r="Q1404" t="str">
        <f t="shared" si="128"/>
        <v>music</v>
      </c>
      <c r="R1404" s="10">
        <f t="shared" si="129"/>
        <v>42065.053368055553</v>
      </c>
      <c r="S1404" s="10">
        <f t="shared" si="130"/>
        <v>42125.011701388896</v>
      </c>
      <c r="T1404" s="12" t="str">
        <f t="shared" si="131"/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126"/>
        <v>1.0258</v>
      </c>
      <c r="P1405">
        <f t="shared" si="127"/>
        <v>62.17</v>
      </c>
      <c r="Q1405" t="str">
        <f t="shared" si="128"/>
        <v>music</v>
      </c>
      <c r="R1405" s="10">
        <f t="shared" si="129"/>
        <v>41451.062905092593</v>
      </c>
      <c r="S1405" s="10">
        <f t="shared" si="130"/>
        <v>41481.062905092593</v>
      </c>
      <c r="T1405" s="12" t="str">
        <f t="shared" si="131"/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126"/>
        <v>1.66E-2</v>
      </c>
      <c r="P1406">
        <f t="shared" si="127"/>
        <v>48.2</v>
      </c>
      <c r="Q1406" t="str">
        <f t="shared" si="128"/>
        <v>publishing</v>
      </c>
      <c r="R1406" s="10">
        <f t="shared" si="129"/>
        <v>42032.510243055556</v>
      </c>
      <c r="S1406" s="10">
        <f t="shared" si="130"/>
        <v>42057.510243055556</v>
      </c>
      <c r="T1406" s="12" t="str">
        <f t="shared" si="131"/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126"/>
        <v>4.1999999999999997E-3</v>
      </c>
      <c r="P1407">
        <f t="shared" si="127"/>
        <v>6.18</v>
      </c>
      <c r="Q1407" t="str">
        <f t="shared" si="128"/>
        <v>publishing</v>
      </c>
      <c r="R1407" s="10">
        <f t="shared" si="129"/>
        <v>41941.680567129632</v>
      </c>
      <c r="S1407" s="10">
        <f t="shared" si="130"/>
        <v>41971.722233796296</v>
      </c>
      <c r="T1407" s="12" t="str">
        <f t="shared" si="131"/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126"/>
        <v>1.2999999999999999E-3</v>
      </c>
      <c r="P1408">
        <f t="shared" si="127"/>
        <v>5</v>
      </c>
      <c r="Q1408" t="str">
        <f t="shared" si="128"/>
        <v>publishing</v>
      </c>
      <c r="R1408" s="10">
        <f t="shared" si="129"/>
        <v>42297.432951388888</v>
      </c>
      <c r="S1408" s="10">
        <f t="shared" si="130"/>
        <v>42350.416666666672</v>
      </c>
      <c r="T1408" s="12" t="str">
        <f t="shared" si="131"/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126"/>
        <v>5.0000000000000001E-3</v>
      </c>
      <c r="P1409">
        <f t="shared" si="127"/>
        <v>7.5</v>
      </c>
      <c r="Q1409" t="str">
        <f t="shared" si="128"/>
        <v>publishing</v>
      </c>
      <c r="R1409" s="10">
        <f t="shared" si="129"/>
        <v>41838.536782407406</v>
      </c>
      <c r="S1409" s="10">
        <f t="shared" si="130"/>
        <v>41863.536782407406</v>
      </c>
      <c r="T1409" s="12" t="str">
        <f t="shared" si="131"/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126"/>
        <v>7.1999999999999995E-2</v>
      </c>
      <c r="P1410">
        <f t="shared" si="127"/>
        <v>12</v>
      </c>
      <c r="Q1410" t="str">
        <f t="shared" si="128"/>
        <v>publishing</v>
      </c>
      <c r="R1410" s="10">
        <f t="shared" si="129"/>
        <v>42291.872175925921</v>
      </c>
      <c r="S1410" s="10">
        <f t="shared" si="130"/>
        <v>42321.913842592592</v>
      </c>
      <c r="T1410" s="12" t="str">
        <f t="shared" si="131"/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132">ROUND(IMDIV(E1411,D1411),4)</f>
        <v>0</v>
      </c>
      <c r="P1411">
        <f t="shared" ref="P1411:P1474" si="133">IF(L1411&gt;0,ROUND(IMDIV(E1411,L1411),2),0)</f>
        <v>0</v>
      </c>
      <c r="Q1411" t="str">
        <f t="shared" ref="Q1411:Q1474" si="134">LEFT(N1411,FIND("/",N1411)-1)</f>
        <v>publishing</v>
      </c>
      <c r="R1411" s="10">
        <f t="shared" ref="R1411:R1474" si="135">(((J1411/60)/60)/24)+DATE(1970,1,1)</f>
        <v>41945.133506944447</v>
      </c>
      <c r="S1411" s="10">
        <f t="shared" ref="S1411:S1474" si="136">(((I1411/60)/60)/24)+DATE(1970,1,1)</f>
        <v>42005.175173611111</v>
      </c>
      <c r="T1411" s="12" t="str">
        <f t="shared" ref="T1411:T1474" si="137">RIGHT(N1411, LEN(N1411)-FIND("/",N1411))</f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132"/>
        <v>2.0000000000000001E-4</v>
      </c>
      <c r="P1412">
        <f t="shared" si="133"/>
        <v>1</v>
      </c>
      <c r="Q1412" t="str">
        <f t="shared" si="134"/>
        <v>publishing</v>
      </c>
      <c r="R1412" s="10">
        <f t="shared" si="135"/>
        <v>42479.318518518514</v>
      </c>
      <c r="S1412" s="10">
        <f t="shared" si="136"/>
        <v>42524.318518518514</v>
      </c>
      <c r="T1412" s="12" t="str">
        <f t="shared" si="137"/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132"/>
        <v>2.3E-3</v>
      </c>
      <c r="P1413">
        <f t="shared" si="133"/>
        <v>2.33</v>
      </c>
      <c r="Q1413" t="str">
        <f t="shared" si="134"/>
        <v>publishing</v>
      </c>
      <c r="R1413" s="10">
        <f t="shared" si="135"/>
        <v>42013.059027777781</v>
      </c>
      <c r="S1413" s="10">
        <f t="shared" si="136"/>
        <v>42041.059027777781</v>
      </c>
      <c r="T1413" s="12" t="str">
        <f t="shared" si="137"/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132"/>
        <v>4.5699999999999998E-2</v>
      </c>
      <c r="P1414">
        <f t="shared" si="133"/>
        <v>24.62</v>
      </c>
      <c r="Q1414" t="str">
        <f t="shared" si="134"/>
        <v>publishing</v>
      </c>
      <c r="R1414" s="10">
        <f t="shared" si="135"/>
        <v>41947.063645833332</v>
      </c>
      <c r="S1414" s="10">
        <f t="shared" si="136"/>
        <v>41977.063645833332</v>
      </c>
      <c r="T1414" s="12" t="str">
        <f t="shared" si="137"/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132"/>
        <v>0.05</v>
      </c>
      <c r="P1415">
        <f t="shared" si="133"/>
        <v>100</v>
      </c>
      <c r="Q1415" t="str">
        <f t="shared" si="134"/>
        <v>publishing</v>
      </c>
      <c r="R1415" s="10">
        <f t="shared" si="135"/>
        <v>42360.437152777777</v>
      </c>
      <c r="S1415" s="10">
        <f t="shared" si="136"/>
        <v>42420.437152777777</v>
      </c>
      <c r="T1415" s="12" t="str">
        <f t="shared" si="137"/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132"/>
        <v>2E-3</v>
      </c>
      <c r="P1416">
        <f t="shared" si="133"/>
        <v>1</v>
      </c>
      <c r="Q1416" t="str">
        <f t="shared" si="134"/>
        <v>publishing</v>
      </c>
      <c r="R1416" s="10">
        <f t="shared" si="135"/>
        <v>42708.25309027778</v>
      </c>
      <c r="S1416" s="10">
        <f t="shared" si="136"/>
        <v>42738.25309027778</v>
      </c>
      <c r="T1416" s="12" t="str">
        <f t="shared" si="137"/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132"/>
        <v>0.18179999999999999</v>
      </c>
      <c r="P1417">
        <f t="shared" si="133"/>
        <v>88.89</v>
      </c>
      <c r="Q1417" t="str">
        <f t="shared" si="134"/>
        <v>publishing</v>
      </c>
      <c r="R1417" s="10">
        <f t="shared" si="135"/>
        <v>42192.675821759258</v>
      </c>
      <c r="S1417" s="10">
        <f t="shared" si="136"/>
        <v>42232.675821759258</v>
      </c>
      <c r="T1417" s="12" t="str">
        <f t="shared" si="137"/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132"/>
        <v>0</v>
      </c>
      <c r="P1418">
        <f t="shared" si="133"/>
        <v>0</v>
      </c>
      <c r="Q1418" t="str">
        <f t="shared" si="134"/>
        <v>publishing</v>
      </c>
      <c r="R1418" s="10">
        <f t="shared" si="135"/>
        <v>42299.926145833335</v>
      </c>
      <c r="S1418" s="10">
        <f t="shared" si="136"/>
        <v>42329.967812499999</v>
      </c>
      <c r="T1418" s="12" t="str">
        <f t="shared" si="137"/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132"/>
        <v>1.2200000000000001E-2</v>
      </c>
      <c r="P1419">
        <f t="shared" si="133"/>
        <v>27.5</v>
      </c>
      <c r="Q1419" t="str">
        <f t="shared" si="134"/>
        <v>publishing</v>
      </c>
      <c r="R1419" s="10">
        <f t="shared" si="135"/>
        <v>42232.15016203704</v>
      </c>
      <c r="S1419" s="10">
        <f t="shared" si="136"/>
        <v>42262.465972222228</v>
      </c>
      <c r="T1419" s="12" t="str">
        <f t="shared" si="137"/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132"/>
        <v>2E-3</v>
      </c>
      <c r="P1420">
        <f t="shared" si="133"/>
        <v>6</v>
      </c>
      <c r="Q1420" t="str">
        <f t="shared" si="134"/>
        <v>publishing</v>
      </c>
      <c r="R1420" s="10">
        <f t="shared" si="135"/>
        <v>42395.456412037034</v>
      </c>
      <c r="S1420" s="10">
        <f t="shared" si="136"/>
        <v>42425.456412037034</v>
      </c>
      <c r="T1420" s="12" t="str">
        <f t="shared" si="137"/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132"/>
        <v>7.0599999999999996E-2</v>
      </c>
      <c r="P1421">
        <f t="shared" si="133"/>
        <v>44.5</v>
      </c>
      <c r="Q1421" t="str">
        <f t="shared" si="134"/>
        <v>publishing</v>
      </c>
      <c r="R1421" s="10">
        <f t="shared" si="135"/>
        <v>42622.456238425926</v>
      </c>
      <c r="S1421" s="10">
        <f t="shared" si="136"/>
        <v>42652.456238425926</v>
      </c>
      <c r="T1421" s="12" t="str">
        <f t="shared" si="137"/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132"/>
        <v>2.7300000000000001E-2</v>
      </c>
      <c r="P1422">
        <f t="shared" si="133"/>
        <v>1</v>
      </c>
      <c r="Q1422" t="str">
        <f t="shared" si="134"/>
        <v>publishing</v>
      </c>
      <c r="R1422" s="10">
        <f t="shared" si="135"/>
        <v>42524.667662037042</v>
      </c>
      <c r="S1422" s="10">
        <f t="shared" si="136"/>
        <v>42549.667662037042</v>
      </c>
      <c r="T1422" s="12" t="str">
        <f t="shared" si="137"/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132"/>
        <v>1E-3</v>
      </c>
      <c r="P1423">
        <f t="shared" si="133"/>
        <v>100</v>
      </c>
      <c r="Q1423" t="str">
        <f t="shared" si="134"/>
        <v>publishing</v>
      </c>
      <c r="R1423" s="10">
        <f t="shared" si="135"/>
        <v>42013.915613425925</v>
      </c>
      <c r="S1423" s="10">
        <f t="shared" si="136"/>
        <v>42043.915613425925</v>
      </c>
      <c r="T1423" s="12" t="str">
        <f t="shared" si="137"/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132"/>
        <v>1E-3</v>
      </c>
      <c r="P1424">
        <f t="shared" si="133"/>
        <v>13</v>
      </c>
      <c r="Q1424" t="str">
        <f t="shared" si="134"/>
        <v>publishing</v>
      </c>
      <c r="R1424" s="10">
        <f t="shared" si="135"/>
        <v>42604.239629629628</v>
      </c>
      <c r="S1424" s="10">
        <f t="shared" si="136"/>
        <v>42634.239629629628</v>
      </c>
      <c r="T1424" s="12" t="str">
        <f t="shared" si="137"/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132"/>
        <v>3.3E-3</v>
      </c>
      <c r="P1425">
        <f t="shared" si="133"/>
        <v>100</v>
      </c>
      <c r="Q1425" t="str">
        <f t="shared" si="134"/>
        <v>publishing</v>
      </c>
      <c r="R1425" s="10">
        <f t="shared" si="135"/>
        <v>42340.360312500001</v>
      </c>
      <c r="S1425" s="10">
        <f t="shared" si="136"/>
        <v>42370.360312500001</v>
      </c>
      <c r="T1425" s="12" t="str">
        <f t="shared" si="137"/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132"/>
        <v>0.2036</v>
      </c>
      <c r="P1426">
        <f t="shared" si="133"/>
        <v>109.07</v>
      </c>
      <c r="Q1426" t="str">
        <f t="shared" si="134"/>
        <v>publishing</v>
      </c>
      <c r="R1426" s="10">
        <f t="shared" si="135"/>
        <v>42676.717615740738</v>
      </c>
      <c r="S1426" s="10">
        <f t="shared" si="136"/>
        <v>42689.759282407409</v>
      </c>
      <c r="T1426" s="12" t="str">
        <f t="shared" si="137"/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132"/>
        <v>0</v>
      </c>
      <c r="P1427">
        <f t="shared" si="133"/>
        <v>0</v>
      </c>
      <c r="Q1427" t="str">
        <f t="shared" si="134"/>
        <v>publishing</v>
      </c>
      <c r="R1427" s="10">
        <f t="shared" si="135"/>
        <v>42093.131469907406</v>
      </c>
      <c r="S1427" s="10">
        <f t="shared" si="136"/>
        <v>42123.131469907406</v>
      </c>
      <c r="T1427" s="12" t="str">
        <f t="shared" si="137"/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132"/>
        <v>0</v>
      </c>
      <c r="P1428">
        <f t="shared" si="133"/>
        <v>0</v>
      </c>
      <c r="Q1428" t="str">
        <f t="shared" si="134"/>
        <v>publishing</v>
      </c>
      <c r="R1428" s="10">
        <f t="shared" si="135"/>
        <v>42180.390277777777</v>
      </c>
      <c r="S1428" s="10">
        <f t="shared" si="136"/>
        <v>42240.390277777777</v>
      </c>
      <c r="T1428" s="12" t="str">
        <f t="shared" si="137"/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132"/>
        <v>8.3799999999999999E-2</v>
      </c>
      <c r="P1429">
        <f t="shared" si="133"/>
        <v>104.75</v>
      </c>
      <c r="Q1429" t="str">
        <f t="shared" si="134"/>
        <v>publishing</v>
      </c>
      <c r="R1429" s="10">
        <f t="shared" si="135"/>
        <v>42601.851678240739</v>
      </c>
      <c r="S1429" s="10">
        <f t="shared" si="136"/>
        <v>42631.851678240739</v>
      </c>
      <c r="T1429" s="12" t="str">
        <f t="shared" si="137"/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132"/>
        <v>4.4999999999999998E-2</v>
      </c>
      <c r="P1430">
        <f t="shared" si="133"/>
        <v>15</v>
      </c>
      <c r="Q1430" t="str">
        <f t="shared" si="134"/>
        <v>publishing</v>
      </c>
      <c r="R1430" s="10">
        <f t="shared" si="135"/>
        <v>42432.379826388889</v>
      </c>
      <c r="S1430" s="10">
        <f t="shared" si="136"/>
        <v>42462.338159722218</v>
      </c>
      <c r="T1430" s="12" t="str">
        <f t="shared" si="137"/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132"/>
        <v>0</v>
      </c>
      <c r="P1431">
        <f t="shared" si="133"/>
        <v>0</v>
      </c>
      <c r="Q1431" t="str">
        <f t="shared" si="134"/>
        <v>publishing</v>
      </c>
      <c r="R1431" s="10">
        <f t="shared" si="135"/>
        <v>42074.060671296291</v>
      </c>
      <c r="S1431" s="10">
        <f t="shared" si="136"/>
        <v>42104.060671296291</v>
      </c>
      <c r="T1431" s="12" t="str">
        <f t="shared" si="137"/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132"/>
        <v>8.0600000000000005E-2</v>
      </c>
      <c r="P1432">
        <f t="shared" si="133"/>
        <v>80.599999999999994</v>
      </c>
      <c r="Q1432" t="str">
        <f t="shared" si="134"/>
        <v>publishing</v>
      </c>
      <c r="R1432" s="10">
        <f t="shared" si="135"/>
        <v>41961.813518518517</v>
      </c>
      <c r="S1432" s="10">
        <f t="shared" si="136"/>
        <v>41992.813518518517</v>
      </c>
      <c r="T1432" s="12" t="str">
        <f t="shared" si="137"/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132"/>
        <v>0.31950000000000001</v>
      </c>
      <c r="P1433">
        <f t="shared" si="133"/>
        <v>115.55</v>
      </c>
      <c r="Q1433" t="str">
        <f t="shared" si="134"/>
        <v>publishing</v>
      </c>
      <c r="R1433" s="10">
        <f t="shared" si="135"/>
        <v>42304.210833333331</v>
      </c>
      <c r="S1433" s="10">
        <f t="shared" si="136"/>
        <v>42334.252500000002</v>
      </c>
      <c r="T1433" s="12" t="str">
        <f t="shared" si="137"/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132"/>
        <v>0</v>
      </c>
      <c r="P1434">
        <f t="shared" si="133"/>
        <v>0</v>
      </c>
      <c r="Q1434" t="str">
        <f t="shared" si="134"/>
        <v>publishing</v>
      </c>
      <c r="R1434" s="10">
        <f t="shared" si="135"/>
        <v>42175.780416666668</v>
      </c>
      <c r="S1434" s="10">
        <f t="shared" si="136"/>
        <v>42205.780416666668</v>
      </c>
      <c r="T1434" s="12" t="str">
        <f t="shared" si="137"/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132"/>
        <v>6.7100000000000007E-2</v>
      </c>
      <c r="P1435">
        <f t="shared" si="133"/>
        <v>80.5</v>
      </c>
      <c r="Q1435" t="str">
        <f t="shared" si="134"/>
        <v>publishing</v>
      </c>
      <c r="R1435" s="10">
        <f t="shared" si="135"/>
        <v>42673.625868055555</v>
      </c>
      <c r="S1435" s="10">
        <f t="shared" si="136"/>
        <v>42714.458333333328</v>
      </c>
      <c r="T1435" s="12" t="str">
        <f t="shared" si="137"/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132"/>
        <v>9.9900000000000003E-2</v>
      </c>
      <c r="P1436">
        <f t="shared" si="133"/>
        <v>744.55</v>
      </c>
      <c r="Q1436" t="str">
        <f t="shared" si="134"/>
        <v>publishing</v>
      </c>
      <c r="R1436" s="10">
        <f t="shared" si="135"/>
        <v>42142.767106481479</v>
      </c>
      <c r="S1436" s="10">
        <f t="shared" si="136"/>
        <v>42163.625</v>
      </c>
      <c r="T1436" s="12" t="str">
        <f t="shared" si="137"/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132"/>
        <v>1E-3</v>
      </c>
      <c r="P1437">
        <f t="shared" si="133"/>
        <v>7.5</v>
      </c>
      <c r="Q1437" t="str">
        <f t="shared" si="134"/>
        <v>publishing</v>
      </c>
      <c r="R1437" s="10">
        <f t="shared" si="135"/>
        <v>42258.780324074076</v>
      </c>
      <c r="S1437" s="10">
        <f t="shared" si="136"/>
        <v>42288.780324074076</v>
      </c>
      <c r="T1437" s="12" t="str">
        <f t="shared" si="137"/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132"/>
        <v>7.7000000000000002E-3</v>
      </c>
      <c r="P1438">
        <f t="shared" si="133"/>
        <v>38.5</v>
      </c>
      <c r="Q1438" t="str">
        <f t="shared" si="134"/>
        <v>publishing</v>
      </c>
      <c r="R1438" s="10">
        <f t="shared" si="135"/>
        <v>42391.35019675926</v>
      </c>
      <c r="S1438" s="10">
        <f t="shared" si="136"/>
        <v>42421.35019675926</v>
      </c>
      <c r="T1438" s="12" t="str">
        <f t="shared" si="137"/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132"/>
        <v>0.26900000000000002</v>
      </c>
      <c r="P1439">
        <f t="shared" si="133"/>
        <v>36.68</v>
      </c>
      <c r="Q1439" t="str">
        <f t="shared" si="134"/>
        <v>publishing</v>
      </c>
      <c r="R1439" s="10">
        <f t="shared" si="135"/>
        <v>41796.531701388885</v>
      </c>
      <c r="S1439" s="10">
        <f t="shared" si="136"/>
        <v>41833.207638888889</v>
      </c>
      <c r="T1439" s="12" t="str">
        <f t="shared" si="137"/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132"/>
        <v>0.03</v>
      </c>
      <c r="P1440">
        <f t="shared" si="133"/>
        <v>75</v>
      </c>
      <c r="Q1440" t="str">
        <f t="shared" si="134"/>
        <v>publishing</v>
      </c>
      <c r="R1440" s="10">
        <f t="shared" si="135"/>
        <v>42457.871516203704</v>
      </c>
      <c r="S1440" s="10">
        <f t="shared" si="136"/>
        <v>42487.579861111109</v>
      </c>
      <c r="T1440" s="12" t="str">
        <f t="shared" si="137"/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132"/>
        <v>6.6100000000000006E-2</v>
      </c>
      <c r="P1441">
        <f t="shared" si="133"/>
        <v>30</v>
      </c>
      <c r="Q1441" t="str">
        <f t="shared" si="134"/>
        <v>publishing</v>
      </c>
      <c r="R1441" s="10">
        <f t="shared" si="135"/>
        <v>42040.829872685179</v>
      </c>
      <c r="S1441" s="10">
        <f t="shared" si="136"/>
        <v>42070.829872685179</v>
      </c>
      <c r="T1441" s="12" t="str">
        <f t="shared" si="137"/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132"/>
        <v>1E-4</v>
      </c>
      <c r="P1442">
        <f t="shared" si="133"/>
        <v>1</v>
      </c>
      <c r="Q1442" t="str">
        <f t="shared" si="134"/>
        <v>publishing</v>
      </c>
      <c r="R1442" s="10">
        <f t="shared" si="135"/>
        <v>42486.748414351852</v>
      </c>
      <c r="S1442" s="10">
        <f t="shared" si="136"/>
        <v>42516.748414351852</v>
      </c>
      <c r="T1442" s="12" t="str">
        <f t="shared" si="137"/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132"/>
        <v>1.12E-2</v>
      </c>
      <c r="P1443">
        <f t="shared" si="133"/>
        <v>673.33</v>
      </c>
      <c r="Q1443" t="str">
        <f t="shared" si="134"/>
        <v>publishing</v>
      </c>
      <c r="R1443" s="10">
        <f t="shared" si="135"/>
        <v>42198.765844907408</v>
      </c>
      <c r="S1443" s="10">
        <f t="shared" si="136"/>
        <v>42258.765844907408</v>
      </c>
      <c r="T1443" s="12" t="str">
        <f t="shared" si="137"/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132"/>
        <v>0</v>
      </c>
      <c r="P1444">
        <f t="shared" si="133"/>
        <v>0</v>
      </c>
      <c r="Q1444" t="str">
        <f t="shared" si="134"/>
        <v>publishing</v>
      </c>
      <c r="R1444" s="10">
        <f t="shared" si="135"/>
        <v>42485.64534722222</v>
      </c>
      <c r="S1444" s="10">
        <f t="shared" si="136"/>
        <v>42515.64534722222</v>
      </c>
      <c r="T1444" s="12" t="str">
        <f t="shared" si="137"/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132"/>
        <v>0</v>
      </c>
      <c r="P1445">
        <f t="shared" si="133"/>
        <v>0</v>
      </c>
      <c r="Q1445" t="str">
        <f t="shared" si="134"/>
        <v>publishing</v>
      </c>
      <c r="R1445" s="10">
        <f t="shared" si="135"/>
        <v>42707.926030092596</v>
      </c>
      <c r="S1445" s="10">
        <f t="shared" si="136"/>
        <v>42737.926030092596</v>
      </c>
      <c r="T1445" s="12" t="str">
        <f t="shared" si="137"/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132"/>
        <v>0</v>
      </c>
      <c r="P1446">
        <f t="shared" si="133"/>
        <v>0</v>
      </c>
      <c r="Q1446" t="str">
        <f t="shared" si="134"/>
        <v>publishing</v>
      </c>
      <c r="R1446" s="10">
        <f t="shared" si="135"/>
        <v>42199.873402777783</v>
      </c>
      <c r="S1446" s="10">
        <f t="shared" si="136"/>
        <v>42259.873402777783</v>
      </c>
      <c r="T1446" s="12" t="str">
        <f t="shared" si="137"/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132"/>
        <v>0</v>
      </c>
      <c r="P1447">
        <f t="shared" si="133"/>
        <v>0</v>
      </c>
      <c r="Q1447" t="str">
        <f t="shared" si="134"/>
        <v>publishing</v>
      </c>
      <c r="R1447" s="10">
        <f t="shared" si="135"/>
        <v>42139.542303240742</v>
      </c>
      <c r="S1447" s="10">
        <f t="shared" si="136"/>
        <v>42169.542303240742</v>
      </c>
      <c r="T1447" s="12" t="str">
        <f t="shared" si="137"/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132"/>
        <v>0</v>
      </c>
      <c r="P1448">
        <f t="shared" si="133"/>
        <v>0</v>
      </c>
      <c r="Q1448" t="str">
        <f t="shared" si="134"/>
        <v>publishing</v>
      </c>
      <c r="R1448" s="10">
        <f t="shared" si="135"/>
        <v>42461.447662037041</v>
      </c>
      <c r="S1448" s="10">
        <f t="shared" si="136"/>
        <v>42481.447662037041</v>
      </c>
      <c r="T1448" s="12" t="str">
        <f t="shared" si="137"/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132"/>
        <v>2.0000000000000001E-4</v>
      </c>
      <c r="P1449">
        <f t="shared" si="133"/>
        <v>25</v>
      </c>
      <c r="Q1449" t="str">
        <f t="shared" si="134"/>
        <v>publishing</v>
      </c>
      <c r="R1449" s="10">
        <f t="shared" si="135"/>
        <v>42529.730717592596</v>
      </c>
      <c r="S1449" s="10">
        <f t="shared" si="136"/>
        <v>42559.730717592596</v>
      </c>
      <c r="T1449" s="12" t="str">
        <f t="shared" si="137"/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132"/>
        <v>0</v>
      </c>
      <c r="P1450">
        <f t="shared" si="133"/>
        <v>0</v>
      </c>
      <c r="Q1450" t="str">
        <f t="shared" si="134"/>
        <v>publishing</v>
      </c>
      <c r="R1450" s="10">
        <f t="shared" si="135"/>
        <v>42115.936550925922</v>
      </c>
      <c r="S1450" s="10">
        <f t="shared" si="136"/>
        <v>42146.225694444445</v>
      </c>
      <c r="T1450" s="12" t="str">
        <f t="shared" si="137"/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132"/>
        <v>0</v>
      </c>
      <c r="P1451">
        <f t="shared" si="133"/>
        <v>0</v>
      </c>
      <c r="Q1451" t="str">
        <f t="shared" si="134"/>
        <v>publishing</v>
      </c>
      <c r="R1451" s="10">
        <f t="shared" si="135"/>
        <v>42086.811400462961</v>
      </c>
      <c r="S1451" s="10">
        <f t="shared" si="136"/>
        <v>42134.811400462961</v>
      </c>
      <c r="T1451" s="12" t="str">
        <f t="shared" si="137"/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132"/>
        <v>0</v>
      </c>
      <c r="P1452">
        <f t="shared" si="133"/>
        <v>1</v>
      </c>
      <c r="Q1452" t="str">
        <f t="shared" si="134"/>
        <v>publishing</v>
      </c>
      <c r="R1452" s="10">
        <f t="shared" si="135"/>
        <v>42390.171261574069</v>
      </c>
      <c r="S1452" s="10">
        <f t="shared" si="136"/>
        <v>42420.171261574069</v>
      </c>
      <c r="T1452" s="12" t="str">
        <f t="shared" si="137"/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132"/>
        <v>1E-4</v>
      </c>
      <c r="P1453">
        <f t="shared" si="133"/>
        <v>1</v>
      </c>
      <c r="Q1453" t="str">
        <f t="shared" si="134"/>
        <v>publishing</v>
      </c>
      <c r="R1453" s="10">
        <f t="shared" si="135"/>
        <v>41931.959016203706</v>
      </c>
      <c r="S1453" s="10">
        <f t="shared" si="136"/>
        <v>41962.00068287037</v>
      </c>
      <c r="T1453" s="12" t="str">
        <f t="shared" si="137"/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132"/>
        <v>0</v>
      </c>
      <c r="P1454">
        <f t="shared" si="133"/>
        <v>0</v>
      </c>
      <c r="Q1454" t="str">
        <f t="shared" si="134"/>
        <v>publishing</v>
      </c>
      <c r="R1454" s="10">
        <f t="shared" si="135"/>
        <v>41818.703275462962</v>
      </c>
      <c r="S1454" s="10">
        <f t="shared" si="136"/>
        <v>41848.703275462962</v>
      </c>
      <c r="T1454" s="12" t="str">
        <f t="shared" si="137"/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132"/>
        <v>0</v>
      </c>
      <c r="P1455">
        <f t="shared" si="133"/>
        <v>0</v>
      </c>
      <c r="Q1455" t="str">
        <f t="shared" si="134"/>
        <v>publishing</v>
      </c>
      <c r="R1455" s="10">
        <f t="shared" si="135"/>
        <v>42795.696145833332</v>
      </c>
      <c r="S1455" s="10">
        <f t="shared" si="136"/>
        <v>42840.654479166667</v>
      </c>
      <c r="T1455" s="12" t="str">
        <f t="shared" si="137"/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132"/>
        <v>8.6E-3</v>
      </c>
      <c r="P1456">
        <f t="shared" si="133"/>
        <v>15</v>
      </c>
      <c r="Q1456" t="str">
        <f t="shared" si="134"/>
        <v>publishing</v>
      </c>
      <c r="R1456" s="10">
        <f t="shared" si="135"/>
        <v>42463.866666666669</v>
      </c>
      <c r="S1456" s="10">
        <f t="shared" si="136"/>
        <v>42484.915972222225</v>
      </c>
      <c r="T1456" s="12" t="str">
        <f t="shared" si="137"/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132"/>
        <v>0.105</v>
      </c>
      <c r="P1457">
        <f t="shared" si="133"/>
        <v>225</v>
      </c>
      <c r="Q1457" t="str">
        <f t="shared" si="134"/>
        <v>publishing</v>
      </c>
      <c r="R1457" s="10">
        <f t="shared" si="135"/>
        <v>41832.672685185185</v>
      </c>
      <c r="S1457" s="10">
        <f t="shared" si="136"/>
        <v>41887.568749999999</v>
      </c>
      <c r="T1457" s="12" t="str">
        <f t="shared" si="137"/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132"/>
        <v>2.9000000000000001E-2</v>
      </c>
      <c r="P1458">
        <f t="shared" si="133"/>
        <v>48.33</v>
      </c>
      <c r="Q1458" t="str">
        <f t="shared" si="134"/>
        <v>publishing</v>
      </c>
      <c r="R1458" s="10">
        <f t="shared" si="135"/>
        <v>42708.668576388889</v>
      </c>
      <c r="S1458" s="10">
        <f t="shared" si="136"/>
        <v>42738.668576388889</v>
      </c>
      <c r="T1458" s="12" t="str">
        <f t="shared" si="137"/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132"/>
        <v>0</v>
      </c>
      <c r="P1459">
        <f t="shared" si="133"/>
        <v>0</v>
      </c>
      <c r="Q1459" t="str">
        <f t="shared" si="134"/>
        <v>publishing</v>
      </c>
      <c r="R1459" s="10">
        <f t="shared" si="135"/>
        <v>42289.89634259259</v>
      </c>
      <c r="S1459" s="10">
        <f t="shared" si="136"/>
        <v>42319.938009259262</v>
      </c>
      <c r="T1459" s="12" t="str">
        <f t="shared" si="137"/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132"/>
        <v>0</v>
      </c>
      <c r="P1460">
        <f t="shared" si="133"/>
        <v>0</v>
      </c>
      <c r="Q1460" t="str">
        <f t="shared" si="134"/>
        <v>publishing</v>
      </c>
      <c r="R1460" s="10">
        <f t="shared" si="135"/>
        <v>41831.705555555556</v>
      </c>
      <c r="S1460" s="10">
        <f t="shared" si="136"/>
        <v>41862.166666666664</v>
      </c>
      <c r="T1460" s="12" t="str">
        <f t="shared" si="137"/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132"/>
        <v>0</v>
      </c>
      <c r="P1461">
        <f t="shared" si="133"/>
        <v>0</v>
      </c>
      <c r="Q1461" t="str">
        <f t="shared" si="134"/>
        <v>publishing</v>
      </c>
      <c r="R1461" s="10">
        <f t="shared" si="135"/>
        <v>42312.204814814817</v>
      </c>
      <c r="S1461" s="10">
        <f t="shared" si="136"/>
        <v>42340.725694444445</v>
      </c>
      <c r="T1461" s="12" t="str">
        <f t="shared" si="137"/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132"/>
        <v>0</v>
      </c>
      <c r="P1462">
        <f t="shared" si="133"/>
        <v>0</v>
      </c>
      <c r="Q1462" t="str">
        <f t="shared" si="134"/>
        <v>publishing</v>
      </c>
      <c r="R1462" s="10">
        <f t="shared" si="135"/>
        <v>41915.896967592591</v>
      </c>
      <c r="S1462" s="10">
        <f t="shared" si="136"/>
        <v>41973.989583333328</v>
      </c>
      <c r="T1462" s="12" t="str">
        <f t="shared" si="137"/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132"/>
        <v>1.0124</v>
      </c>
      <c r="P1463">
        <f t="shared" si="133"/>
        <v>44.67</v>
      </c>
      <c r="Q1463" t="str">
        <f t="shared" si="134"/>
        <v>publishing</v>
      </c>
      <c r="R1463" s="10">
        <f t="shared" si="135"/>
        <v>41899.645300925928</v>
      </c>
      <c r="S1463" s="10">
        <f t="shared" si="136"/>
        <v>41933</v>
      </c>
      <c r="T1463" s="12" t="str">
        <f t="shared" si="137"/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132"/>
        <v>1.0851999999999999</v>
      </c>
      <c r="P1464">
        <f t="shared" si="133"/>
        <v>28.94</v>
      </c>
      <c r="Q1464" t="str">
        <f t="shared" si="134"/>
        <v>publishing</v>
      </c>
      <c r="R1464" s="10">
        <f t="shared" si="135"/>
        <v>41344.662858796299</v>
      </c>
      <c r="S1464" s="10">
        <f t="shared" si="136"/>
        <v>41374.662858796299</v>
      </c>
      <c r="T1464" s="12" t="str">
        <f t="shared" si="137"/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132"/>
        <v>1.4766999999999999</v>
      </c>
      <c r="P1465">
        <f t="shared" si="133"/>
        <v>35.44</v>
      </c>
      <c r="Q1465" t="str">
        <f t="shared" si="134"/>
        <v>publishing</v>
      </c>
      <c r="R1465" s="10">
        <f t="shared" si="135"/>
        <v>41326.911319444444</v>
      </c>
      <c r="S1465" s="10">
        <f t="shared" si="136"/>
        <v>41371.869652777779</v>
      </c>
      <c r="T1465" s="12" t="str">
        <f t="shared" si="137"/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132"/>
        <v>1.6319999999999999</v>
      </c>
      <c r="P1466">
        <f t="shared" si="133"/>
        <v>34.869999999999997</v>
      </c>
      <c r="Q1466" t="str">
        <f t="shared" si="134"/>
        <v>publishing</v>
      </c>
      <c r="R1466" s="10">
        <f t="shared" si="135"/>
        <v>41291.661550925928</v>
      </c>
      <c r="S1466" s="10">
        <f t="shared" si="136"/>
        <v>41321.661550925928</v>
      </c>
      <c r="T1466" s="12" t="str">
        <f t="shared" si="137"/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132"/>
        <v>4.5640999999999998</v>
      </c>
      <c r="P1467">
        <f t="shared" si="133"/>
        <v>52.62</v>
      </c>
      <c r="Q1467" t="str">
        <f t="shared" si="134"/>
        <v>publishing</v>
      </c>
      <c r="R1467" s="10">
        <f t="shared" si="135"/>
        <v>40959.734398148146</v>
      </c>
      <c r="S1467" s="10">
        <f t="shared" si="136"/>
        <v>40990.125</v>
      </c>
      <c r="T1467" s="12" t="str">
        <f t="shared" si="137"/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132"/>
        <v>1.0788</v>
      </c>
      <c r="P1468">
        <f t="shared" si="133"/>
        <v>69.599999999999994</v>
      </c>
      <c r="Q1468" t="str">
        <f t="shared" si="134"/>
        <v>publishing</v>
      </c>
      <c r="R1468" s="10">
        <f t="shared" si="135"/>
        <v>42340.172060185185</v>
      </c>
      <c r="S1468" s="10">
        <f t="shared" si="136"/>
        <v>42381.208333333328</v>
      </c>
      <c r="T1468" s="12" t="str">
        <f t="shared" si="137"/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132"/>
        <v>1.1508</v>
      </c>
      <c r="P1469">
        <f t="shared" si="133"/>
        <v>76.72</v>
      </c>
      <c r="Q1469" t="str">
        <f t="shared" si="134"/>
        <v>publishing</v>
      </c>
      <c r="R1469" s="10">
        <f t="shared" si="135"/>
        <v>40933.80190972222</v>
      </c>
      <c r="S1469" s="10">
        <f t="shared" si="136"/>
        <v>40993.760243055556</v>
      </c>
      <c r="T1469" s="12" t="str">
        <f t="shared" si="137"/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132"/>
        <v>1.0237000000000001</v>
      </c>
      <c r="P1470">
        <f t="shared" si="133"/>
        <v>33.19</v>
      </c>
      <c r="Q1470" t="str">
        <f t="shared" si="134"/>
        <v>publishing</v>
      </c>
      <c r="R1470" s="10">
        <f t="shared" si="135"/>
        <v>40646.014456018522</v>
      </c>
      <c r="S1470" s="10">
        <f t="shared" si="136"/>
        <v>40706.014456018522</v>
      </c>
      <c r="T1470" s="12" t="str">
        <f t="shared" si="137"/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132"/>
        <v>1.0842000000000001</v>
      </c>
      <c r="P1471">
        <f t="shared" si="133"/>
        <v>149.46</v>
      </c>
      <c r="Q1471" t="str">
        <f t="shared" si="134"/>
        <v>publishing</v>
      </c>
      <c r="R1471" s="10">
        <f t="shared" si="135"/>
        <v>41290.598483796297</v>
      </c>
      <c r="S1471" s="10">
        <f t="shared" si="136"/>
        <v>41320.598483796297</v>
      </c>
      <c r="T1471" s="12" t="str">
        <f t="shared" si="137"/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132"/>
        <v>1.2513000000000001</v>
      </c>
      <c r="P1472">
        <f t="shared" si="133"/>
        <v>23.17</v>
      </c>
      <c r="Q1472" t="str">
        <f t="shared" si="134"/>
        <v>publishing</v>
      </c>
      <c r="R1472" s="10">
        <f t="shared" si="135"/>
        <v>41250.827118055553</v>
      </c>
      <c r="S1472" s="10">
        <f t="shared" si="136"/>
        <v>41271.827118055553</v>
      </c>
      <c r="T1472" s="12" t="str">
        <f t="shared" si="137"/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132"/>
        <v>1.0384</v>
      </c>
      <c r="P1473">
        <f t="shared" si="133"/>
        <v>96.88</v>
      </c>
      <c r="Q1473" t="str">
        <f t="shared" si="134"/>
        <v>publishing</v>
      </c>
      <c r="R1473" s="10">
        <f t="shared" si="135"/>
        <v>42073.957569444443</v>
      </c>
      <c r="S1473" s="10">
        <f t="shared" si="136"/>
        <v>42103.957569444443</v>
      </c>
      <c r="T1473" s="12" t="str">
        <f t="shared" si="137"/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132"/>
        <v>1.387</v>
      </c>
      <c r="P1474">
        <f t="shared" si="133"/>
        <v>103.2</v>
      </c>
      <c r="Q1474" t="str">
        <f t="shared" si="134"/>
        <v>publishing</v>
      </c>
      <c r="R1474" s="10">
        <f t="shared" si="135"/>
        <v>41533.542858796296</v>
      </c>
      <c r="S1474" s="10">
        <f t="shared" si="136"/>
        <v>41563.542858796296</v>
      </c>
      <c r="T1474" s="12" t="str">
        <f t="shared" si="137"/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138">ROUND(IMDIV(E1475,D1475),4)</f>
        <v>1.2052</v>
      </c>
      <c r="P1475">
        <f t="shared" ref="P1475:P1538" si="139">IF(L1475&gt;0,ROUND(IMDIV(E1475,L1475),2),0)</f>
        <v>38.46</v>
      </c>
      <c r="Q1475" t="str">
        <f t="shared" ref="Q1475:Q1538" si="140">LEFT(N1475,FIND("/",N1475)-1)</f>
        <v>publishing</v>
      </c>
      <c r="R1475" s="10">
        <f t="shared" ref="R1475:R1538" si="141">(((J1475/60)/60)/24)+DATE(1970,1,1)</f>
        <v>40939.979618055557</v>
      </c>
      <c r="S1475" s="10">
        <f t="shared" ref="S1475:S1538" si="142">(((I1475/60)/60)/24)+DATE(1970,1,1)</f>
        <v>40969.979618055557</v>
      </c>
      <c r="T1475" s="12" t="str">
        <f t="shared" ref="T1475:T1538" si="143">RIGHT(N1475, LEN(N1475)-FIND("/",N1475))</f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138"/>
        <v>1.1227</v>
      </c>
      <c r="P1476">
        <f t="shared" si="139"/>
        <v>44.32</v>
      </c>
      <c r="Q1476" t="str">
        <f t="shared" si="140"/>
        <v>publishing</v>
      </c>
      <c r="R1476" s="10">
        <f t="shared" si="141"/>
        <v>41500.727916666663</v>
      </c>
      <c r="S1476" s="10">
        <f t="shared" si="142"/>
        <v>41530.727916666663</v>
      </c>
      <c r="T1476" s="12" t="str">
        <f t="shared" si="143"/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138"/>
        <v>1.8867</v>
      </c>
      <c r="P1477">
        <f t="shared" si="139"/>
        <v>64.17</v>
      </c>
      <c r="Q1477" t="str">
        <f t="shared" si="140"/>
        <v>publishing</v>
      </c>
      <c r="R1477" s="10">
        <f t="shared" si="141"/>
        <v>41960.722951388889</v>
      </c>
      <c r="S1477" s="10">
        <f t="shared" si="142"/>
        <v>41993.207638888889</v>
      </c>
      <c r="T1477" s="12" t="str">
        <f t="shared" si="143"/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138"/>
        <v>6.6154999999999999</v>
      </c>
      <c r="P1478">
        <f t="shared" si="139"/>
        <v>43.33</v>
      </c>
      <c r="Q1478" t="str">
        <f t="shared" si="140"/>
        <v>publishing</v>
      </c>
      <c r="R1478" s="10">
        <f t="shared" si="141"/>
        <v>40766.041921296295</v>
      </c>
      <c r="S1478" s="10">
        <f t="shared" si="142"/>
        <v>40796.041921296295</v>
      </c>
      <c r="T1478" s="12" t="str">
        <f t="shared" si="143"/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138"/>
        <v>1.1131</v>
      </c>
      <c r="P1479">
        <f t="shared" si="139"/>
        <v>90.5</v>
      </c>
      <c r="Q1479" t="str">
        <f t="shared" si="140"/>
        <v>publishing</v>
      </c>
      <c r="R1479" s="10">
        <f t="shared" si="141"/>
        <v>40840.615787037037</v>
      </c>
      <c r="S1479" s="10">
        <f t="shared" si="142"/>
        <v>40900.125</v>
      </c>
      <c r="T1479" s="12" t="str">
        <f t="shared" si="143"/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138"/>
        <v>11.8161</v>
      </c>
      <c r="P1480">
        <f t="shared" si="139"/>
        <v>29.19</v>
      </c>
      <c r="Q1480" t="str">
        <f t="shared" si="140"/>
        <v>publishing</v>
      </c>
      <c r="R1480" s="10">
        <f t="shared" si="141"/>
        <v>41394.871678240743</v>
      </c>
      <c r="S1480" s="10">
        <f t="shared" si="142"/>
        <v>41408.871678240743</v>
      </c>
      <c r="T1480" s="12" t="str">
        <f t="shared" si="143"/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138"/>
        <v>1.3737999999999999</v>
      </c>
      <c r="P1481">
        <f t="shared" si="139"/>
        <v>30.96</v>
      </c>
      <c r="Q1481" t="str">
        <f t="shared" si="140"/>
        <v>publishing</v>
      </c>
      <c r="R1481" s="10">
        <f t="shared" si="141"/>
        <v>41754.745243055557</v>
      </c>
      <c r="S1481" s="10">
        <f t="shared" si="142"/>
        <v>41769.165972222225</v>
      </c>
      <c r="T1481" s="12" t="str">
        <f t="shared" si="143"/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138"/>
        <v>1.1704000000000001</v>
      </c>
      <c r="P1482">
        <f t="shared" si="139"/>
        <v>92.16</v>
      </c>
      <c r="Q1482" t="str">
        <f t="shared" si="140"/>
        <v>publishing</v>
      </c>
      <c r="R1482" s="10">
        <f t="shared" si="141"/>
        <v>41464.934016203704</v>
      </c>
      <c r="S1482" s="10">
        <f t="shared" si="142"/>
        <v>41481.708333333336</v>
      </c>
      <c r="T1482" s="12" t="str">
        <f t="shared" si="143"/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138"/>
        <v>2.1000000000000001E-2</v>
      </c>
      <c r="P1483">
        <f t="shared" si="139"/>
        <v>17.5</v>
      </c>
      <c r="Q1483" t="str">
        <f t="shared" si="140"/>
        <v>publishing</v>
      </c>
      <c r="R1483" s="10">
        <f t="shared" si="141"/>
        <v>41550.922974537039</v>
      </c>
      <c r="S1483" s="10">
        <f t="shared" si="142"/>
        <v>41580.922974537039</v>
      </c>
      <c r="T1483" s="12" t="str">
        <f t="shared" si="143"/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138"/>
        <v>1E-3</v>
      </c>
      <c r="P1484">
        <f t="shared" si="139"/>
        <v>5</v>
      </c>
      <c r="Q1484" t="str">
        <f t="shared" si="140"/>
        <v>publishing</v>
      </c>
      <c r="R1484" s="10">
        <f t="shared" si="141"/>
        <v>41136.85805555556</v>
      </c>
      <c r="S1484" s="10">
        <f t="shared" si="142"/>
        <v>41159.32708333333</v>
      </c>
      <c r="T1484" s="12" t="str">
        <f t="shared" si="143"/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138"/>
        <v>7.1000000000000004E-3</v>
      </c>
      <c r="P1485">
        <f t="shared" si="139"/>
        <v>25</v>
      </c>
      <c r="Q1485" t="str">
        <f t="shared" si="140"/>
        <v>publishing</v>
      </c>
      <c r="R1485" s="10">
        <f t="shared" si="141"/>
        <v>42548.192997685182</v>
      </c>
      <c r="S1485" s="10">
        <f t="shared" si="142"/>
        <v>42573.192997685182</v>
      </c>
      <c r="T1485" s="12" t="str">
        <f t="shared" si="143"/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138"/>
        <v>0</v>
      </c>
      <c r="P1486">
        <f t="shared" si="139"/>
        <v>0</v>
      </c>
      <c r="Q1486" t="str">
        <f t="shared" si="140"/>
        <v>publishing</v>
      </c>
      <c r="R1486" s="10">
        <f t="shared" si="141"/>
        <v>41053.200960648144</v>
      </c>
      <c r="S1486" s="10">
        <f t="shared" si="142"/>
        <v>41111.618750000001</v>
      </c>
      <c r="T1486" s="12" t="str">
        <f t="shared" si="143"/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138"/>
        <v>2.24E-2</v>
      </c>
      <c r="P1487">
        <f t="shared" si="139"/>
        <v>50</v>
      </c>
      <c r="Q1487" t="str">
        <f t="shared" si="140"/>
        <v>publishing</v>
      </c>
      <c r="R1487" s="10">
        <f t="shared" si="141"/>
        <v>42130.795983796299</v>
      </c>
      <c r="S1487" s="10">
        <f t="shared" si="142"/>
        <v>42175.795983796299</v>
      </c>
      <c r="T1487" s="12" t="str">
        <f t="shared" si="143"/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138"/>
        <v>2.3999999999999998E-3</v>
      </c>
      <c r="P1488">
        <f t="shared" si="139"/>
        <v>16</v>
      </c>
      <c r="Q1488" t="str">
        <f t="shared" si="140"/>
        <v>publishing</v>
      </c>
      <c r="R1488" s="10">
        <f t="shared" si="141"/>
        <v>42032.168530092589</v>
      </c>
      <c r="S1488" s="10">
        <f t="shared" si="142"/>
        <v>42062.168530092589</v>
      </c>
      <c r="T1488" s="12" t="str">
        <f t="shared" si="143"/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138"/>
        <v>0</v>
      </c>
      <c r="P1489">
        <f t="shared" si="139"/>
        <v>0</v>
      </c>
      <c r="Q1489" t="str">
        <f t="shared" si="140"/>
        <v>publishing</v>
      </c>
      <c r="R1489" s="10">
        <f t="shared" si="141"/>
        <v>42554.917488425926</v>
      </c>
      <c r="S1489" s="10">
        <f t="shared" si="142"/>
        <v>42584.917488425926</v>
      </c>
      <c r="T1489" s="12" t="str">
        <f t="shared" si="143"/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138"/>
        <v>2.4E-2</v>
      </c>
      <c r="P1490">
        <f t="shared" si="139"/>
        <v>60</v>
      </c>
      <c r="Q1490" t="str">
        <f t="shared" si="140"/>
        <v>publishing</v>
      </c>
      <c r="R1490" s="10">
        <f t="shared" si="141"/>
        <v>41614.563194444447</v>
      </c>
      <c r="S1490" s="10">
        <f t="shared" si="142"/>
        <v>41644.563194444447</v>
      </c>
      <c r="T1490" s="12" t="str">
        <f t="shared" si="143"/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138"/>
        <v>0</v>
      </c>
      <c r="P1491">
        <f t="shared" si="139"/>
        <v>0</v>
      </c>
      <c r="Q1491" t="str">
        <f t="shared" si="140"/>
        <v>publishing</v>
      </c>
      <c r="R1491" s="10">
        <f t="shared" si="141"/>
        <v>41198.611712962964</v>
      </c>
      <c r="S1491" s="10">
        <f t="shared" si="142"/>
        <v>41228.653379629628</v>
      </c>
      <c r="T1491" s="12" t="str">
        <f t="shared" si="143"/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138"/>
        <v>0.30859999999999999</v>
      </c>
      <c r="P1492">
        <f t="shared" si="139"/>
        <v>47.11</v>
      </c>
      <c r="Q1492" t="str">
        <f t="shared" si="140"/>
        <v>publishing</v>
      </c>
      <c r="R1492" s="10">
        <f t="shared" si="141"/>
        <v>41520.561041666668</v>
      </c>
      <c r="S1492" s="10">
        <f t="shared" si="142"/>
        <v>41549.561041666668</v>
      </c>
      <c r="T1492" s="12" t="str">
        <f t="shared" si="143"/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138"/>
        <v>8.3299999999999999E-2</v>
      </c>
      <c r="P1493">
        <f t="shared" si="139"/>
        <v>100</v>
      </c>
      <c r="Q1493" t="str">
        <f t="shared" si="140"/>
        <v>publishing</v>
      </c>
      <c r="R1493" s="10">
        <f t="shared" si="141"/>
        <v>41991.713460648149</v>
      </c>
      <c r="S1493" s="10">
        <f t="shared" si="142"/>
        <v>42050.651388888888</v>
      </c>
      <c r="T1493" s="12" t="str">
        <f t="shared" si="143"/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138"/>
        <v>7.4999999999999997E-3</v>
      </c>
      <c r="P1494">
        <f t="shared" si="139"/>
        <v>15</v>
      </c>
      <c r="Q1494" t="str">
        <f t="shared" si="140"/>
        <v>publishing</v>
      </c>
      <c r="R1494" s="10">
        <f t="shared" si="141"/>
        <v>40682.884791666671</v>
      </c>
      <c r="S1494" s="10">
        <f t="shared" si="142"/>
        <v>40712.884791666671</v>
      </c>
      <c r="T1494" s="12" t="str">
        <f t="shared" si="143"/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138"/>
        <v>0</v>
      </c>
      <c r="P1495">
        <f t="shared" si="139"/>
        <v>0</v>
      </c>
      <c r="Q1495" t="str">
        <f t="shared" si="140"/>
        <v>publishing</v>
      </c>
      <c r="R1495" s="10">
        <f t="shared" si="141"/>
        <v>41411.866608796299</v>
      </c>
      <c r="S1495" s="10">
        <f t="shared" si="142"/>
        <v>41441.866608796299</v>
      </c>
      <c r="T1495" s="12" t="str">
        <f t="shared" si="143"/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138"/>
        <v>8.8999999999999996E-2</v>
      </c>
      <c r="P1496">
        <f t="shared" si="139"/>
        <v>40.450000000000003</v>
      </c>
      <c r="Q1496" t="str">
        <f t="shared" si="140"/>
        <v>publishing</v>
      </c>
      <c r="R1496" s="10">
        <f t="shared" si="141"/>
        <v>42067.722372685181</v>
      </c>
      <c r="S1496" s="10">
        <f t="shared" si="142"/>
        <v>42097.651388888888</v>
      </c>
      <c r="T1496" s="12" t="str">
        <f t="shared" si="143"/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138"/>
        <v>0</v>
      </c>
      <c r="P1497">
        <f t="shared" si="139"/>
        <v>0</v>
      </c>
      <c r="Q1497" t="str">
        <f t="shared" si="140"/>
        <v>publishing</v>
      </c>
      <c r="R1497" s="10">
        <f t="shared" si="141"/>
        <v>40752.789710648147</v>
      </c>
      <c r="S1497" s="10">
        <f t="shared" si="142"/>
        <v>40782.789710648147</v>
      </c>
      <c r="T1497" s="12" t="str">
        <f t="shared" si="143"/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138"/>
        <v>0</v>
      </c>
      <c r="P1498">
        <f t="shared" si="139"/>
        <v>0</v>
      </c>
      <c r="Q1498" t="str">
        <f t="shared" si="140"/>
        <v>publishing</v>
      </c>
      <c r="R1498" s="10">
        <f t="shared" si="141"/>
        <v>41838.475219907406</v>
      </c>
      <c r="S1498" s="10">
        <f t="shared" si="142"/>
        <v>41898.475219907406</v>
      </c>
      <c r="T1498" s="12" t="str">
        <f t="shared" si="143"/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138"/>
        <v>1E-4</v>
      </c>
      <c r="P1499">
        <f t="shared" si="139"/>
        <v>1</v>
      </c>
      <c r="Q1499" t="str">
        <f t="shared" si="140"/>
        <v>publishing</v>
      </c>
      <c r="R1499" s="10">
        <f t="shared" si="141"/>
        <v>41444.64261574074</v>
      </c>
      <c r="S1499" s="10">
        <f t="shared" si="142"/>
        <v>41486.821527777778</v>
      </c>
      <c r="T1499" s="12" t="str">
        <f t="shared" si="143"/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138"/>
        <v>1.9E-2</v>
      </c>
      <c r="P1500">
        <f t="shared" si="139"/>
        <v>19</v>
      </c>
      <c r="Q1500" t="str">
        <f t="shared" si="140"/>
        <v>publishing</v>
      </c>
      <c r="R1500" s="10">
        <f t="shared" si="141"/>
        <v>41840.983541666668</v>
      </c>
      <c r="S1500" s="10">
        <f t="shared" si="142"/>
        <v>41885.983541666668</v>
      </c>
      <c r="T1500" s="12" t="str">
        <f t="shared" si="143"/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138"/>
        <v>2.5000000000000001E-3</v>
      </c>
      <c r="P1501">
        <f t="shared" si="139"/>
        <v>5</v>
      </c>
      <c r="Q1501" t="str">
        <f t="shared" si="140"/>
        <v>publishing</v>
      </c>
      <c r="R1501" s="10">
        <f t="shared" si="141"/>
        <v>42527.007326388892</v>
      </c>
      <c r="S1501" s="10">
        <f t="shared" si="142"/>
        <v>42587.007326388892</v>
      </c>
      <c r="T1501" s="12" t="str">
        <f t="shared" si="143"/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138"/>
        <v>0.25040000000000001</v>
      </c>
      <c r="P1502">
        <f t="shared" si="139"/>
        <v>46.73</v>
      </c>
      <c r="Q1502" t="str">
        <f t="shared" si="140"/>
        <v>publishing</v>
      </c>
      <c r="R1502" s="10">
        <f t="shared" si="141"/>
        <v>41365.904594907406</v>
      </c>
      <c r="S1502" s="10">
        <f t="shared" si="142"/>
        <v>41395.904594907406</v>
      </c>
      <c r="T1502" s="12" t="str">
        <f t="shared" si="143"/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138"/>
        <v>1.6633</v>
      </c>
      <c r="P1503">
        <f t="shared" si="139"/>
        <v>97.73</v>
      </c>
      <c r="Q1503" t="str">
        <f t="shared" si="140"/>
        <v>photography</v>
      </c>
      <c r="R1503" s="10">
        <f t="shared" si="141"/>
        <v>42163.583599537036</v>
      </c>
      <c r="S1503" s="10">
        <f t="shared" si="142"/>
        <v>42193.583599537036</v>
      </c>
      <c r="T1503" s="12" t="str">
        <f t="shared" si="143"/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138"/>
        <v>1.0145</v>
      </c>
      <c r="P1504">
        <f t="shared" si="139"/>
        <v>67.84</v>
      </c>
      <c r="Q1504" t="str">
        <f t="shared" si="140"/>
        <v>photography</v>
      </c>
      <c r="R1504" s="10">
        <f t="shared" si="141"/>
        <v>42426.542592592596</v>
      </c>
      <c r="S1504" s="10">
        <f t="shared" si="142"/>
        <v>42454.916666666672</v>
      </c>
      <c r="T1504" s="12" t="str">
        <f t="shared" si="143"/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138"/>
        <v>1.0789</v>
      </c>
      <c r="P1505">
        <f t="shared" si="139"/>
        <v>56.98</v>
      </c>
      <c r="Q1505" t="str">
        <f t="shared" si="140"/>
        <v>photography</v>
      </c>
      <c r="R1505" s="10">
        <f t="shared" si="141"/>
        <v>42606.347233796296</v>
      </c>
      <c r="S1505" s="10">
        <f t="shared" si="142"/>
        <v>42666.347233796296</v>
      </c>
      <c r="T1505" s="12" t="str">
        <f t="shared" si="143"/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138"/>
        <v>2.7793999999999999</v>
      </c>
      <c r="P1506">
        <f t="shared" si="139"/>
        <v>67.16</v>
      </c>
      <c r="Q1506" t="str">
        <f t="shared" si="140"/>
        <v>photography</v>
      </c>
      <c r="R1506" s="10">
        <f t="shared" si="141"/>
        <v>41772.657685185186</v>
      </c>
      <c r="S1506" s="10">
        <f t="shared" si="142"/>
        <v>41800.356249999997</v>
      </c>
      <c r="T1506" s="12" t="str">
        <f t="shared" si="143"/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138"/>
        <v>1.0358000000000001</v>
      </c>
      <c r="P1507">
        <f t="shared" si="139"/>
        <v>48.04</v>
      </c>
      <c r="Q1507" t="str">
        <f t="shared" si="140"/>
        <v>photography</v>
      </c>
      <c r="R1507" s="10">
        <f t="shared" si="141"/>
        <v>42414.44332175926</v>
      </c>
      <c r="S1507" s="10">
        <f t="shared" si="142"/>
        <v>42451.834027777775</v>
      </c>
      <c r="T1507" s="12" t="str">
        <f t="shared" si="143"/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138"/>
        <v>1.1140000000000001</v>
      </c>
      <c r="P1508">
        <f t="shared" si="139"/>
        <v>38.86</v>
      </c>
      <c r="Q1508" t="str">
        <f t="shared" si="140"/>
        <v>photography</v>
      </c>
      <c r="R1508" s="10">
        <f t="shared" si="141"/>
        <v>41814.785925925928</v>
      </c>
      <c r="S1508" s="10">
        <f t="shared" si="142"/>
        <v>41844.785925925928</v>
      </c>
      <c r="T1508" s="12" t="str">
        <f t="shared" si="143"/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138"/>
        <v>2.15</v>
      </c>
      <c r="P1509">
        <f t="shared" si="139"/>
        <v>78.180000000000007</v>
      </c>
      <c r="Q1509" t="str">
        <f t="shared" si="140"/>
        <v>photography</v>
      </c>
      <c r="R1509" s="10">
        <f t="shared" si="141"/>
        <v>40254.450335648151</v>
      </c>
      <c r="S1509" s="10">
        <f t="shared" si="142"/>
        <v>40313.340277777781</v>
      </c>
      <c r="T1509" s="12" t="str">
        <f t="shared" si="143"/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138"/>
        <v>1.1075999999999999</v>
      </c>
      <c r="P1510">
        <f t="shared" si="139"/>
        <v>97.11</v>
      </c>
      <c r="Q1510" t="str">
        <f t="shared" si="140"/>
        <v>photography</v>
      </c>
      <c r="R1510" s="10">
        <f t="shared" si="141"/>
        <v>41786.614363425928</v>
      </c>
      <c r="S1510" s="10">
        <f t="shared" si="142"/>
        <v>41817.614363425928</v>
      </c>
      <c r="T1510" s="12" t="str">
        <f t="shared" si="143"/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138"/>
        <v>1.2363999999999999</v>
      </c>
      <c r="P1511">
        <f t="shared" si="139"/>
        <v>110.39</v>
      </c>
      <c r="Q1511" t="str">
        <f t="shared" si="140"/>
        <v>photography</v>
      </c>
      <c r="R1511" s="10">
        <f t="shared" si="141"/>
        <v>42751.533391203702</v>
      </c>
      <c r="S1511" s="10">
        <f t="shared" si="142"/>
        <v>42780.957638888889</v>
      </c>
      <c r="T1511" s="12" t="str">
        <f t="shared" si="143"/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138"/>
        <v>1.0104</v>
      </c>
      <c r="P1512">
        <f t="shared" si="139"/>
        <v>39.92</v>
      </c>
      <c r="Q1512" t="str">
        <f t="shared" si="140"/>
        <v>photography</v>
      </c>
      <c r="R1512" s="10">
        <f t="shared" si="141"/>
        <v>41809.385162037033</v>
      </c>
      <c r="S1512" s="10">
        <f t="shared" si="142"/>
        <v>41839.385162037033</v>
      </c>
      <c r="T1512" s="12" t="str">
        <f t="shared" si="143"/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138"/>
        <v>1.1178999999999999</v>
      </c>
      <c r="P1513">
        <f t="shared" si="139"/>
        <v>75.98</v>
      </c>
      <c r="Q1513" t="str">
        <f t="shared" si="140"/>
        <v>photography</v>
      </c>
      <c r="R1513" s="10">
        <f t="shared" si="141"/>
        <v>42296.583379629628</v>
      </c>
      <c r="S1513" s="10">
        <f t="shared" si="142"/>
        <v>42326.625046296293</v>
      </c>
      <c r="T1513" s="12" t="str">
        <f t="shared" si="143"/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138"/>
        <v>5.5876999999999999</v>
      </c>
      <c r="P1514">
        <f t="shared" si="139"/>
        <v>58.38</v>
      </c>
      <c r="Q1514" t="str">
        <f t="shared" si="140"/>
        <v>photography</v>
      </c>
      <c r="R1514" s="10">
        <f t="shared" si="141"/>
        <v>42741.684479166666</v>
      </c>
      <c r="S1514" s="10">
        <f t="shared" si="142"/>
        <v>42771.684479166666</v>
      </c>
      <c r="T1514" s="12" t="str">
        <f t="shared" si="143"/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138"/>
        <v>1.5002</v>
      </c>
      <c r="P1515">
        <f t="shared" si="139"/>
        <v>55.82</v>
      </c>
      <c r="Q1515" t="str">
        <f t="shared" si="140"/>
        <v>photography</v>
      </c>
      <c r="R1515" s="10">
        <f t="shared" si="141"/>
        <v>41806.637337962966</v>
      </c>
      <c r="S1515" s="10">
        <f t="shared" si="142"/>
        <v>41836.637337962966</v>
      </c>
      <c r="T1515" s="12" t="str">
        <f t="shared" si="143"/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138"/>
        <v>1.0648</v>
      </c>
      <c r="P1516">
        <f t="shared" si="139"/>
        <v>151.24</v>
      </c>
      <c r="Q1516" t="str">
        <f t="shared" si="140"/>
        <v>photography</v>
      </c>
      <c r="R1516" s="10">
        <f t="shared" si="141"/>
        <v>42234.597685185188</v>
      </c>
      <c r="S1516" s="10">
        <f t="shared" si="142"/>
        <v>42274.597685185188</v>
      </c>
      <c r="T1516" s="12" t="str">
        <f t="shared" si="143"/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138"/>
        <v>1.5719000000000001</v>
      </c>
      <c r="P1517">
        <f t="shared" si="139"/>
        <v>849.67</v>
      </c>
      <c r="Q1517" t="str">
        <f t="shared" si="140"/>
        <v>photography</v>
      </c>
      <c r="R1517" s="10">
        <f t="shared" si="141"/>
        <v>42415.253437499996</v>
      </c>
      <c r="S1517" s="10">
        <f t="shared" si="142"/>
        <v>42445.211770833332</v>
      </c>
      <c r="T1517" s="12" t="str">
        <f t="shared" si="143"/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138"/>
        <v>1.0866</v>
      </c>
      <c r="P1518">
        <f t="shared" si="139"/>
        <v>159.24</v>
      </c>
      <c r="Q1518" t="str">
        <f t="shared" si="140"/>
        <v>photography</v>
      </c>
      <c r="R1518" s="10">
        <f t="shared" si="141"/>
        <v>42619.466342592597</v>
      </c>
      <c r="S1518" s="10">
        <f t="shared" si="142"/>
        <v>42649.583333333328</v>
      </c>
      <c r="T1518" s="12" t="str">
        <f t="shared" si="143"/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138"/>
        <v>1.6197999999999999</v>
      </c>
      <c r="P1519">
        <f t="shared" si="139"/>
        <v>39.51</v>
      </c>
      <c r="Q1519" t="str">
        <f t="shared" si="140"/>
        <v>photography</v>
      </c>
      <c r="R1519" s="10">
        <f t="shared" si="141"/>
        <v>41948.56658564815</v>
      </c>
      <c r="S1519" s="10">
        <f t="shared" si="142"/>
        <v>41979.25</v>
      </c>
      <c r="T1519" s="12" t="str">
        <f t="shared" si="143"/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138"/>
        <v>2.0537000000000001</v>
      </c>
      <c r="P1520">
        <f t="shared" si="139"/>
        <v>130.53</v>
      </c>
      <c r="Q1520" t="str">
        <f t="shared" si="140"/>
        <v>photography</v>
      </c>
      <c r="R1520" s="10">
        <f t="shared" si="141"/>
        <v>41760.8200462963</v>
      </c>
      <c r="S1520" s="10">
        <f t="shared" si="142"/>
        <v>41790.8200462963</v>
      </c>
      <c r="T1520" s="12" t="str">
        <f t="shared" si="143"/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138"/>
        <v>1.0336000000000001</v>
      </c>
      <c r="P1521">
        <f t="shared" si="139"/>
        <v>64.16</v>
      </c>
      <c r="Q1521" t="str">
        <f t="shared" si="140"/>
        <v>photography</v>
      </c>
      <c r="R1521" s="10">
        <f t="shared" si="141"/>
        <v>41782.741701388892</v>
      </c>
      <c r="S1521" s="10">
        <f t="shared" si="142"/>
        <v>41810.915972222225</v>
      </c>
      <c r="T1521" s="12" t="str">
        <f t="shared" si="143"/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138"/>
        <v>1.0347</v>
      </c>
      <c r="P1522">
        <f t="shared" si="139"/>
        <v>111.53</v>
      </c>
      <c r="Q1522" t="str">
        <f t="shared" si="140"/>
        <v>photography</v>
      </c>
      <c r="R1522" s="10">
        <f t="shared" si="141"/>
        <v>41955.857789351852</v>
      </c>
      <c r="S1522" s="10">
        <f t="shared" si="142"/>
        <v>41992.166666666672</v>
      </c>
      <c r="T1522" s="12" t="str">
        <f t="shared" si="143"/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138"/>
        <v>1.0681</v>
      </c>
      <c r="P1523">
        <f t="shared" si="139"/>
        <v>170.45</v>
      </c>
      <c r="Q1523" t="str">
        <f t="shared" si="140"/>
        <v>photography</v>
      </c>
      <c r="R1523" s="10">
        <f t="shared" si="141"/>
        <v>42493.167719907404</v>
      </c>
      <c r="S1523" s="10">
        <f t="shared" si="142"/>
        <v>42528.167719907404</v>
      </c>
      <c r="T1523" s="12" t="str">
        <f t="shared" si="143"/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138"/>
        <v>1.3896999999999999</v>
      </c>
      <c r="P1524">
        <f t="shared" si="139"/>
        <v>133.74</v>
      </c>
      <c r="Q1524" t="str">
        <f t="shared" si="140"/>
        <v>photography</v>
      </c>
      <c r="R1524" s="10">
        <f t="shared" si="141"/>
        <v>41899.830312500002</v>
      </c>
      <c r="S1524" s="10">
        <f t="shared" si="142"/>
        <v>41929.830312500002</v>
      </c>
      <c r="T1524" s="12" t="str">
        <f t="shared" si="143"/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138"/>
        <v>1.2484</v>
      </c>
      <c r="P1525">
        <f t="shared" si="139"/>
        <v>95.83</v>
      </c>
      <c r="Q1525" t="str">
        <f t="shared" si="140"/>
        <v>photography</v>
      </c>
      <c r="R1525" s="10">
        <f t="shared" si="141"/>
        <v>41964.751342592594</v>
      </c>
      <c r="S1525" s="10">
        <f t="shared" si="142"/>
        <v>41996</v>
      </c>
      <c r="T1525" s="12" t="str">
        <f t="shared" si="143"/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138"/>
        <v>2.0699999999999998</v>
      </c>
      <c r="P1526">
        <f t="shared" si="139"/>
        <v>221.79</v>
      </c>
      <c r="Q1526" t="str">
        <f t="shared" si="140"/>
        <v>photography</v>
      </c>
      <c r="R1526" s="10">
        <f t="shared" si="141"/>
        <v>42756.501041666663</v>
      </c>
      <c r="S1526" s="10">
        <f t="shared" si="142"/>
        <v>42786.501041666663</v>
      </c>
      <c r="T1526" s="12" t="str">
        <f t="shared" si="143"/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138"/>
        <v>1.7401</v>
      </c>
      <c r="P1527">
        <f t="shared" si="139"/>
        <v>32.32</v>
      </c>
      <c r="Q1527" t="str">
        <f t="shared" si="140"/>
        <v>photography</v>
      </c>
      <c r="R1527" s="10">
        <f t="shared" si="141"/>
        <v>42570.702986111108</v>
      </c>
      <c r="S1527" s="10">
        <f t="shared" si="142"/>
        <v>42600.702986111108</v>
      </c>
      <c r="T1527" s="12" t="str">
        <f t="shared" si="143"/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138"/>
        <v>1.2033</v>
      </c>
      <c r="P1528">
        <f t="shared" si="139"/>
        <v>98.84</v>
      </c>
      <c r="Q1528" t="str">
        <f t="shared" si="140"/>
        <v>photography</v>
      </c>
      <c r="R1528" s="10">
        <f t="shared" si="141"/>
        <v>42339.276006944448</v>
      </c>
      <c r="S1528" s="10">
        <f t="shared" si="142"/>
        <v>42388.276006944448</v>
      </c>
      <c r="T1528" s="12" t="str">
        <f t="shared" si="143"/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138"/>
        <v>1.1044</v>
      </c>
      <c r="P1529">
        <f t="shared" si="139"/>
        <v>55.22</v>
      </c>
      <c r="Q1529" t="str">
        <f t="shared" si="140"/>
        <v>photography</v>
      </c>
      <c r="R1529" s="10">
        <f t="shared" si="141"/>
        <v>42780.600532407407</v>
      </c>
      <c r="S1529" s="10">
        <f t="shared" si="142"/>
        <v>42808.558865740735</v>
      </c>
      <c r="T1529" s="12" t="str">
        <f t="shared" si="143"/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138"/>
        <v>2.8157000000000001</v>
      </c>
      <c r="P1530">
        <f t="shared" si="139"/>
        <v>52.79</v>
      </c>
      <c r="Q1530" t="str">
        <f t="shared" si="140"/>
        <v>photography</v>
      </c>
      <c r="R1530" s="10">
        <f t="shared" si="141"/>
        <v>42736.732893518521</v>
      </c>
      <c r="S1530" s="10">
        <f t="shared" si="142"/>
        <v>42767</v>
      </c>
      <c r="T1530" s="12" t="str">
        <f t="shared" si="143"/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138"/>
        <v>1.0067999999999999</v>
      </c>
      <c r="P1531">
        <f t="shared" si="139"/>
        <v>135.66999999999999</v>
      </c>
      <c r="Q1531" t="str">
        <f t="shared" si="140"/>
        <v>photography</v>
      </c>
      <c r="R1531" s="10">
        <f t="shared" si="141"/>
        <v>42052.628703703704</v>
      </c>
      <c r="S1531" s="10">
        <f t="shared" si="142"/>
        <v>42082.587037037039</v>
      </c>
      <c r="T1531" s="12" t="str">
        <f t="shared" si="143"/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138"/>
        <v>1.3483000000000001</v>
      </c>
      <c r="P1532">
        <f t="shared" si="139"/>
        <v>53.99</v>
      </c>
      <c r="Q1532" t="str">
        <f t="shared" si="140"/>
        <v>photography</v>
      </c>
      <c r="R1532" s="10">
        <f t="shared" si="141"/>
        <v>42275.767303240747</v>
      </c>
      <c r="S1532" s="10">
        <f t="shared" si="142"/>
        <v>42300.767303240747</v>
      </c>
      <c r="T1532" s="12" t="str">
        <f t="shared" si="143"/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138"/>
        <v>1.7596000000000001</v>
      </c>
      <c r="P1533">
        <f t="shared" si="139"/>
        <v>56.64</v>
      </c>
      <c r="Q1533" t="str">
        <f t="shared" si="140"/>
        <v>photography</v>
      </c>
      <c r="R1533" s="10">
        <f t="shared" si="141"/>
        <v>41941.802384259259</v>
      </c>
      <c r="S1533" s="10">
        <f t="shared" si="142"/>
        <v>41974.125</v>
      </c>
      <c r="T1533" s="12" t="str">
        <f t="shared" si="143"/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138"/>
        <v>4.8402000000000003</v>
      </c>
      <c r="P1534">
        <f t="shared" si="139"/>
        <v>82.32</v>
      </c>
      <c r="Q1534" t="str">
        <f t="shared" si="140"/>
        <v>photography</v>
      </c>
      <c r="R1534" s="10">
        <f t="shared" si="141"/>
        <v>42391.475289351853</v>
      </c>
      <c r="S1534" s="10">
        <f t="shared" si="142"/>
        <v>42415.625</v>
      </c>
      <c r="T1534" s="12" t="str">
        <f t="shared" si="143"/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138"/>
        <v>1.4514</v>
      </c>
      <c r="P1535">
        <f t="shared" si="139"/>
        <v>88.26</v>
      </c>
      <c r="Q1535" t="str">
        <f t="shared" si="140"/>
        <v>photography</v>
      </c>
      <c r="R1535" s="10">
        <f t="shared" si="141"/>
        <v>42443.00204861111</v>
      </c>
      <c r="S1535" s="10">
        <f t="shared" si="142"/>
        <v>42492.165972222225</v>
      </c>
      <c r="T1535" s="12" t="str">
        <f t="shared" si="143"/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138"/>
        <v>4.1772999999999998</v>
      </c>
      <c r="P1536">
        <f t="shared" si="139"/>
        <v>84.91</v>
      </c>
      <c r="Q1536" t="str">
        <f t="shared" si="140"/>
        <v>photography</v>
      </c>
      <c r="R1536" s="10">
        <f t="shared" si="141"/>
        <v>42221.67432870371</v>
      </c>
      <c r="S1536" s="10">
        <f t="shared" si="142"/>
        <v>42251.67432870371</v>
      </c>
      <c r="T1536" s="12" t="str">
        <f t="shared" si="143"/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138"/>
        <v>1.3243</v>
      </c>
      <c r="P1537">
        <f t="shared" si="139"/>
        <v>48.15</v>
      </c>
      <c r="Q1537" t="str">
        <f t="shared" si="140"/>
        <v>photography</v>
      </c>
      <c r="R1537" s="10">
        <f t="shared" si="141"/>
        <v>42484.829062500001</v>
      </c>
      <c r="S1537" s="10">
        <f t="shared" si="142"/>
        <v>42513.916666666672</v>
      </c>
      <c r="T1537" s="12" t="str">
        <f t="shared" si="143"/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138"/>
        <v>2.5030999999999999</v>
      </c>
      <c r="P1538">
        <f t="shared" si="139"/>
        <v>66.02</v>
      </c>
      <c r="Q1538" t="str">
        <f t="shared" si="140"/>
        <v>photography</v>
      </c>
      <c r="R1538" s="10">
        <f t="shared" si="141"/>
        <v>42213.802199074074</v>
      </c>
      <c r="S1538" s="10">
        <f t="shared" si="142"/>
        <v>42243.802199074074</v>
      </c>
      <c r="T1538" s="12" t="str">
        <f t="shared" si="143"/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144">ROUND(IMDIV(E1539,D1539),4)</f>
        <v>1.7989999999999999</v>
      </c>
      <c r="P1539">
        <f t="shared" ref="P1539:P1602" si="145">IF(L1539&gt;0,ROUND(IMDIV(E1539,L1539),2),0)</f>
        <v>96.38</v>
      </c>
      <c r="Q1539" t="str">
        <f t="shared" ref="Q1539:Q1602" si="146">LEFT(N1539,FIND("/",N1539)-1)</f>
        <v>photography</v>
      </c>
      <c r="R1539" s="10">
        <f t="shared" ref="R1539:R1602" si="147">(((J1539/60)/60)/24)+DATE(1970,1,1)</f>
        <v>42552.315127314811</v>
      </c>
      <c r="S1539" s="10">
        <f t="shared" ref="S1539:S1602" si="148">(((I1539/60)/60)/24)+DATE(1970,1,1)</f>
        <v>42588.75</v>
      </c>
      <c r="T1539" s="12" t="str">
        <f t="shared" ref="T1539:T1602" si="149">RIGHT(N1539, LEN(N1539)-FIND("/",N1539))</f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144"/>
        <v>1.0263</v>
      </c>
      <c r="P1540">
        <f t="shared" si="145"/>
        <v>156.16999999999999</v>
      </c>
      <c r="Q1540" t="str">
        <f t="shared" si="146"/>
        <v>photography</v>
      </c>
      <c r="R1540" s="10">
        <f t="shared" si="147"/>
        <v>41981.782060185185</v>
      </c>
      <c r="S1540" s="10">
        <f t="shared" si="148"/>
        <v>42026.782060185185</v>
      </c>
      <c r="T1540" s="12" t="str">
        <f t="shared" si="149"/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144"/>
        <v>1.3599000000000001</v>
      </c>
      <c r="P1541">
        <f t="shared" si="145"/>
        <v>95.76</v>
      </c>
      <c r="Q1541" t="str">
        <f t="shared" si="146"/>
        <v>photography</v>
      </c>
      <c r="R1541" s="10">
        <f t="shared" si="147"/>
        <v>42705.919201388882</v>
      </c>
      <c r="S1541" s="10">
        <f t="shared" si="148"/>
        <v>42738.919201388882</v>
      </c>
      <c r="T1541" s="12" t="str">
        <f t="shared" si="149"/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144"/>
        <v>1.1787000000000001</v>
      </c>
      <c r="P1542">
        <f t="shared" si="145"/>
        <v>180.41</v>
      </c>
      <c r="Q1542" t="str">
        <f t="shared" si="146"/>
        <v>photography</v>
      </c>
      <c r="R1542" s="10">
        <f t="shared" si="147"/>
        <v>41939.00712962963</v>
      </c>
      <c r="S1542" s="10">
        <f t="shared" si="148"/>
        <v>41969.052083333328</v>
      </c>
      <c r="T1542" s="12" t="str">
        <f t="shared" si="149"/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144"/>
        <v>2.9999999999999997E-4</v>
      </c>
      <c r="P1543">
        <f t="shared" si="145"/>
        <v>3</v>
      </c>
      <c r="Q1543" t="str">
        <f t="shared" si="146"/>
        <v>photography</v>
      </c>
      <c r="R1543" s="10">
        <f t="shared" si="147"/>
        <v>41974.712245370371</v>
      </c>
      <c r="S1543" s="10">
        <f t="shared" si="148"/>
        <v>42004.712245370371</v>
      </c>
      <c r="T1543" s="12" t="str">
        <f t="shared" si="149"/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144"/>
        <v>0.04</v>
      </c>
      <c r="P1544">
        <f t="shared" si="145"/>
        <v>20</v>
      </c>
      <c r="Q1544" t="str">
        <f t="shared" si="146"/>
        <v>photography</v>
      </c>
      <c r="R1544" s="10">
        <f t="shared" si="147"/>
        <v>42170.996527777781</v>
      </c>
      <c r="S1544" s="10">
        <f t="shared" si="148"/>
        <v>42185.996527777781</v>
      </c>
      <c r="T1544" s="12" t="str">
        <f t="shared" si="149"/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144"/>
        <v>4.4000000000000003E-3</v>
      </c>
      <c r="P1545">
        <f t="shared" si="145"/>
        <v>10</v>
      </c>
      <c r="Q1545" t="str">
        <f t="shared" si="146"/>
        <v>photography</v>
      </c>
      <c r="R1545" s="10">
        <f t="shared" si="147"/>
        <v>41935.509652777779</v>
      </c>
      <c r="S1545" s="10">
        <f t="shared" si="148"/>
        <v>41965.551319444443</v>
      </c>
      <c r="T1545" s="12" t="str">
        <f t="shared" si="149"/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144"/>
        <v>0</v>
      </c>
      <c r="P1546">
        <f t="shared" si="145"/>
        <v>0</v>
      </c>
      <c r="Q1546" t="str">
        <f t="shared" si="146"/>
        <v>photography</v>
      </c>
      <c r="R1546" s="10">
        <f t="shared" si="147"/>
        <v>42053.051203703704</v>
      </c>
      <c r="S1546" s="10">
        <f t="shared" si="148"/>
        <v>42095.012499999997</v>
      </c>
      <c r="T1546" s="12" t="str">
        <f t="shared" si="149"/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144"/>
        <v>2.9999999999999997E-4</v>
      </c>
      <c r="P1547">
        <f t="shared" si="145"/>
        <v>1</v>
      </c>
      <c r="Q1547" t="str">
        <f t="shared" si="146"/>
        <v>photography</v>
      </c>
      <c r="R1547" s="10">
        <f t="shared" si="147"/>
        <v>42031.884652777779</v>
      </c>
      <c r="S1547" s="10">
        <f t="shared" si="148"/>
        <v>42065.886111111111</v>
      </c>
      <c r="T1547" s="12" t="str">
        <f t="shared" si="149"/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144"/>
        <v>0.28899999999999998</v>
      </c>
      <c r="P1548">
        <f t="shared" si="145"/>
        <v>26.27</v>
      </c>
      <c r="Q1548" t="str">
        <f t="shared" si="146"/>
        <v>photography</v>
      </c>
      <c r="R1548" s="10">
        <f t="shared" si="147"/>
        <v>41839.212951388887</v>
      </c>
      <c r="S1548" s="10">
        <f t="shared" si="148"/>
        <v>41899.212951388887</v>
      </c>
      <c r="T1548" s="12" t="str">
        <f t="shared" si="149"/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144"/>
        <v>0</v>
      </c>
      <c r="P1549">
        <f t="shared" si="145"/>
        <v>0</v>
      </c>
      <c r="Q1549" t="str">
        <f t="shared" si="146"/>
        <v>photography</v>
      </c>
      <c r="R1549" s="10">
        <f t="shared" si="147"/>
        <v>42782.426875000005</v>
      </c>
      <c r="S1549" s="10">
        <f t="shared" si="148"/>
        <v>42789.426875000005</v>
      </c>
      <c r="T1549" s="12" t="str">
        <f t="shared" si="149"/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144"/>
        <v>8.5699999999999998E-2</v>
      </c>
      <c r="P1550">
        <f t="shared" si="145"/>
        <v>60</v>
      </c>
      <c r="Q1550" t="str">
        <f t="shared" si="146"/>
        <v>photography</v>
      </c>
      <c r="R1550" s="10">
        <f t="shared" si="147"/>
        <v>42286.88217592593</v>
      </c>
      <c r="S1550" s="10">
        <f t="shared" si="148"/>
        <v>42316.923842592587</v>
      </c>
      <c r="T1550" s="12" t="str">
        <f t="shared" si="149"/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144"/>
        <v>0.34</v>
      </c>
      <c r="P1551">
        <f t="shared" si="145"/>
        <v>28.33</v>
      </c>
      <c r="Q1551" t="str">
        <f t="shared" si="146"/>
        <v>photography</v>
      </c>
      <c r="R1551" s="10">
        <f t="shared" si="147"/>
        <v>42281.136099537034</v>
      </c>
      <c r="S1551" s="10">
        <f t="shared" si="148"/>
        <v>42311.177766203706</v>
      </c>
      <c r="T1551" s="12" t="str">
        <f t="shared" si="149"/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144"/>
        <v>0.13469999999999999</v>
      </c>
      <c r="P1552">
        <f t="shared" si="145"/>
        <v>14.43</v>
      </c>
      <c r="Q1552" t="str">
        <f t="shared" si="146"/>
        <v>photography</v>
      </c>
      <c r="R1552" s="10">
        <f t="shared" si="147"/>
        <v>42472.449467592596</v>
      </c>
      <c r="S1552" s="10">
        <f t="shared" si="148"/>
        <v>42502.449467592596</v>
      </c>
      <c r="T1552" s="12" t="str">
        <f t="shared" si="149"/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144"/>
        <v>0</v>
      </c>
      <c r="P1553">
        <f t="shared" si="145"/>
        <v>0</v>
      </c>
      <c r="Q1553" t="str">
        <f t="shared" si="146"/>
        <v>photography</v>
      </c>
      <c r="R1553" s="10">
        <f t="shared" si="147"/>
        <v>42121.824525462958</v>
      </c>
      <c r="S1553" s="10">
        <f t="shared" si="148"/>
        <v>42151.824525462958</v>
      </c>
      <c r="T1553" s="12" t="str">
        <f t="shared" si="149"/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144"/>
        <v>0.4919</v>
      </c>
      <c r="P1554">
        <f t="shared" si="145"/>
        <v>132.19</v>
      </c>
      <c r="Q1554" t="str">
        <f t="shared" si="146"/>
        <v>photography</v>
      </c>
      <c r="R1554" s="10">
        <f t="shared" si="147"/>
        <v>41892.688750000001</v>
      </c>
      <c r="S1554" s="10">
        <f t="shared" si="148"/>
        <v>41913.165972222225</v>
      </c>
      <c r="T1554" s="12" t="str">
        <f t="shared" si="149"/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144"/>
        <v>0</v>
      </c>
      <c r="P1555">
        <f t="shared" si="145"/>
        <v>0</v>
      </c>
      <c r="Q1555" t="str">
        <f t="shared" si="146"/>
        <v>photography</v>
      </c>
      <c r="R1555" s="10">
        <f t="shared" si="147"/>
        <v>42219.282951388886</v>
      </c>
      <c r="S1555" s="10">
        <f t="shared" si="148"/>
        <v>42249.282951388886</v>
      </c>
      <c r="T1555" s="12" t="str">
        <f t="shared" si="149"/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144"/>
        <v>0</v>
      </c>
      <c r="P1556">
        <f t="shared" si="145"/>
        <v>0</v>
      </c>
      <c r="Q1556" t="str">
        <f t="shared" si="146"/>
        <v>photography</v>
      </c>
      <c r="R1556" s="10">
        <f t="shared" si="147"/>
        <v>42188.252199074079</v>
      </c>
      <c r="S1556" s="10">
        <f t="shared" si="148"/>
        <v>42218.252199074079</v>
      </c>
      <c r="T1556" s="12" t="str">
        <f t="shared" si="149"/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144"/>
        <v>0</v>
      </c>
      <c r="P1557">
        <f t="shared" si="145"/>
        <v>0</v>
      </c>
      <c r="Q1557" t="str">
        <f t="shared" si="146"/>
        <v>photography</v>
      </c>
      <c r="R1557" s="10">
        <f t="shared" si="147"/>
        <v>42241.613796296297</v>
      </c>
      <c r="S1557" s="10">
        <f t="shared" si="148"/>
        <v>42264.708333333328</v>
      </c>
      <c r="T1557" s="12" t="str">
        <f t="shared" si="149"/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144"/>
        <v>0.45129999999999998</v>
      </c>
      <c r="P1558">
        <f t="shared" si="145"/>
        <v>56.42</v>
      </c>
      <c r="Q1558" t="str">
        <f t="shared" si="146"/>
        <v>photography</v>
      </c>
      <c r="R1558" s="10">
        <f t="shared" si="147"/>
        <v>42525.153055555551</v>
      </c>
      <c r="S1558" s="10">
        <f t="shared" si="148"/>
        <v>42555.153055555551</v>
      </c>
      <c r="T1558" s="12" t="str">
        <f t="shared" si="149"/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144"/>
        <v>0.04</v>
      </c>
      <c r="P1559">
        <f t="shared" si="145"/>
        <v>100</v>
      </c>
      <c r="Q1559" t="str">
        <f t="shared" si="146"/>
        <v>photography</v>
      </c>
      <c r="R1559" s="10">
        <f t="shared" si="147"/>
        <v>41871.65315972222</v>
      </c>
      <c r="S1559" s="10">
        <f t="shared" si="148"/>
        <v>41902.65315972222</v>
      </c>
      <c r="T1559" s="12" t="str">
        <f t="shared" si="149"/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144"/>
        <v>4.6699999999999998E-2</v>
      </c>
      <c r="P1560">
        <f t="shared" si="145"/>
        <v>11.67</v>
      </c>
      <c r="Q1560" t="str">
        <f t="shared" si="146"/>
        <v>photography</v>
      </c>
      <c r="R1560" s="10">
        <f t="shared" si="147"/>
        <v>42185.397673611107</v>
      </c>
      <c r="S1560" s="10">
        <f t="shared" si="148"/>
        <v>42244.508333333331</v>
      </c>
      <c r="T1560" s="12" t="str">
        <f t="shared" si="149"/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144"/>
        <v>3.3E-3</v>
      </c>
      <c r="P1561">
        <f t="shared" si="145"/>
        <v>50</v>
      </c>
      <c r="Q1561" t="str">
        <f t="shared" si="146"/>
        <v>photography</v>
      </c>
      <c r="R1561" s="10">
        <f t="shared" si="147"/>
        <v>42108.05322916666</v>
      </c>
      <c r="S1561" s="10">
        <f t="shared" si="148"/>
        <v>42123.05322916666</v>
      </c>
      <c r="T1561" s="12" t="str">
        <f t="shared" si="149"/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144"/>
        <v>3.7600000000000001E-2</v>
      </c>
      <c r="P1562">
        <f t="shared" si="145"/>
        <v>23.5</v>
      </c>
      <c r="Q1562" t="str">
        <f t="shared" si="146"/>
        <v>photography</v>
      </c>
      <c r="R1562" s="10">
        <f t="shared" si="147"/>
        <v>41936.020752314813</v>
      </c>
      <c r="S1562" s="10">
        <f t="shared" si="148"/>
        <v>41956.062418981484</v>
      </c>
      <c r="T1562" s="12" t="str">
        <f t="shared" si="149"/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144"/>
        <v>6.7000000000000002E-3</v>
      </c>
      <c r="P1563">
        <f t="shared" si="145"/>
        <v>67</v>
      </c>
      <c r="Q1563" t="str">
        <f t="shared" si="146"/>
        <v>publishing</v>
      </c>
      <c r="R1563" s="10">
        <f t="shared" si="147"/>
        <v>41555.041701388887</v>
      </c>
      <c r="S1563" s="10">
        <f t="shared" si="148"/>
        <v>41585.083368055559</v>
      </c>
      <c r="T1563" s="12" t="str">
        <f t="shared" si="149"/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144"/>
        <v>0</v>
      </c>
      <c r="P1564">
        <f t="shared" si="145"/>
        <v>0</v>
      </c>
      <c r="Q1564" t="str">
        <f t="shared" si="146"/>
        <v>publishing</v>
      </c>
      <c r="R1564" s="10">
        <f t="shared" si="147"/>
        <v>40079.566157407404</v>
      </c>
      <c r="S1564" s="10">
        <f t="shared" si="148"/>
        <v>40149.034722222219</v>
      </c>
      <c r="T1564" s="12" t="str">
        <f t="shared" si="149"/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144"/>
        <v>1.4200000000000001E-2</v>
      </c>
      <c r="P1565">
        <f t="shared" si="145"/>
        <v>42.5</v>
      </c>
      <c r="Q1565" t="str">
        <f t="shared" si="146"/>
        <v>publishing</v>
      </c>
      <c r="R1565" s="10">
        <f t="shared" si="147"/>
        <v>41652.742488425924</v>
      </c>
      <c r="S1565" s="10">
        <f t="shared" si="148"/>
        <v>41712.700821759259</v>
      </c>
      <c r="T1565" s="12" t="str">
        <f t="shared" si="149"/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144"/>
        <v>1E-3</v>
      </c>
      <c r="P1566">
        <f t="shared" si="145"/>
        <v>10</v>
      </c>
      <c r="Q1566" t="str">
        <f t="shared" si="146"/>
        <v>publishing</v>
      </c>
      <c r="R1566" s="10">
        <f t="shared" si="147"/>
        <v>42121.367002314815</v>
      </c>
      <c r="S1566" s="10">
        <f t="shared" si="148"/>
        <v>42152.836805555555</v>
      </c>
      <c r="T1566" s="12" t="str">
        <f t="shared" si="149"/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144"/>
        <v>2.5000000000000001E-2</v>
      </c>
      <c r="P1567">
        <f t="shared" si="145"/>
        <v>100</v>
      </c>
      <c r="Q1567" t="str">
        <f t="shared" si="146"/>
        <v>publishing</v>
      </c>
      <c r="R1567" s="10">
        <f t="shared" si="147"/>
        <v>40672.729872685188</v>
      </c>
      <c r="S1567" s="10">
        <f t="shared" si="148"/>
        <v>40702.729872685188</v>
      </c>
      <c r="T1567" s="12" t="str">
        <f t="shared" si="149"/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144"/>
        <v>0.21249999999999999</v>
      </c>
      <c r="P1568">
        <f t="shared" si="145"/>
        <v>108.05</v>
      </c>
      <c r="Q1568" t="str">
        <f t="shared" si="146"/>
        <v>publishing</v>
      </c>
      <c r="R1568" s="10">
        <f t="shared" si="147"/>
        <v>42549.916712962964</v>
      </c>
      <c r="S1568" s="10">
        <f t="shared" si="148"/>
        <v>42578.916666666672</v>
      </c>
      <c r="T1568" s="12" t="str">
        <f t="shared" si="149"/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144"/>
        <v>4.1200000000000001E-2</v>
      </c>
      <c r="P1569">
        <f t="shared" si="145"/>
        <v>26.92</v>
      </c>
      <c r="Q1569" t="str">
        <f t="shared" si="146"/>
        <v>publishing</v>
      </c>
      <c r="R1569" s="10">
        <f t="shared" si="147"/>
        <v>41671.936863425923</v>
      </c>
      <c r="S1569" s="10">
        <f t="shared" si="148"/>
        <v>41687</v>
      </c>
      <c r="T1569" s="12" t="str">
        <f t="shared" si="149"/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144"/>
        <v>0.13639999999999999</v>
      </c>
      <c r="P1570">
        <f t="shared" si="145"/>
        <v>155</v>
      </c>
      <c r="Q1570" t="str">
        <f t="shared" si="146"/>
        <v>publishing</v>
      </c>
      <c r="R1570" s="10">
        <f t="shared" si="147"/>
        <v>41962.062326388885</v>
      </c>
      <c r="S1570" s="10">
        <f t="shared" si="148"/>
        <v>41997.062326388885</v>
      </c>
      <c r="T1570" s="12" t="str">
        <f t="shared" si="149"/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144"/>
        <v>0</v>
      </c>
      <c r="P1571">
        <f t="shared" si="145"/>
        <v>0</v>
      </c>
      <c r="Q1571" t="str">
        <f t="shared" si="146"/>
        <v>publishing</v>
      </c>
      <c r="R1571" s="10">
        <f t="shared" si="147"/>
        <v>41389.679560185185</v>
      </c>
      <c r="S1571" s="10">
        <f t="shared" si="148"/>
        <v>41419.679560185185</v>
      </c>
      <c r="T1571" s="12" t="str">
        <f t="shared" si="149"/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144"/>
        <v>0.41399999999999998</v>
      </c>
      <c r="P1572">
        <f t="shared" si="145"/>
        <v>47.77</v>
      </c>
      <c r="Q1572" t="str">
        <f t="shared" si="146"/>
        <v>publishing</v>
      </c>
      <c r="R1572" s="10">
        <f t="shared" si="147"/>
        <v>42438.813449074078</v>
      </c>
      <c r="S1572" s="10">
        <f t="shared" si="148"/>
        <v>42468.771782407406</v>
      </c>
      <c r="T1572" s="12" t="str">
        <f t="shared" si="149"/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144"/>
        <v>6.6E-3</v>
      </c>
      <c r="P1573">
        <f t="shared" si="145"/>
        <v>20</v>
      </c>
      <c r="Q1573" t="str">
        <f t="shared" si="146"/>
        <v>publishing</v>
      </c>
      <c r="R1573" s="10">
        <f t="shared" si="147"/>
        <v>42144.769479166673</v>
      </c>
      <c r="S1573" s="10">
        <f t="shared" si="148"/>
        <v>42174.769479166673</v>
      </c>
      <c r="T1573" s="12" t="str">
        <f t="shared" si="149"/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144"/>
        <v>0.05</v>
      </c>
      <c r="P1574">
        <f t="shared" si="145"/>
        <v>41.67</v>
      </c>
      <c r="Q1574" t="str">
        <f t="shared" si="146"/>
        <v>publishing</v>
      </c>
      <c r="R1574" s="10">
        <f t="shared" si="147"/>
        <v>42404.033090277779</v>
      </c>
      <c r="S1574" s="10">
        <f t="shared" si="148"/>
        <v>42428.999305555553</v>
      </c>
      <c r="T1574" s="12" t="str">
        <f t="shared" si="149"/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144"/>
        <v>2.4799999999999999E-2</v>
      </c>
      <c r="P1575">
        <f t="shared" si="145"/>
        <v>74.33</v>
      </c>
      <c r="Q1575" t="str">
        <f t="shared" si="146"/>
        <v>publishing</v>
      </c>
      <c r="R1575" s="10">
        <f t="shared" si="147"/>
        <v>42786.000023148154</v>
      </c>
      <c r="S1575" s="10">
        <f t="shared" si="148"/>
        <v>42826.165972222225</v>
      </c>
      <c r="T1575" s="12" t="str">
        <f t="shared" si="149"/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144"/>
        <v>5.0599999999999999E-2</v>
      </c>
      <c r="P1576">
        <f t="shared" si="145"/>
        <v>84.33</v>
      </c>
      <c r="Q1576" t="str">
        <f t="shared" si="146"/>
        <v>publishing</v>
      </c>
      <c r="R1576" s="10">
        <f t="shared" si="147"/>
        <v>42017.927418981482</v>
      </c>
      <c r="S1576" s="10">
        <f t="shared" si="148"/>
        <v>42052.927418981482</v>
      </c>
      <c r="T1576" s="12" t="str">
        <f t="shared" si="149"/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144"/>
        <v>0.2291</v>
      </c>
      <c r="P1577">
        <f t="shared" si="145"/>
        <v>65.459999999999994</v>
      </c>
      <c r="Q1577" t="str">
        <f t="shared" si="146"/>
        <v>publishing</v>
      </c>
      <c r="R1577" s="10">
        <f t="shared" si="147"/>
        <v>41799.524259259262</v>
      </c>
      <c r="S1577" s="10">
        <f t="shared" si="148"/>
        <v>41829.524259259262</v>
      </c>
      <c r="T1577" s="12" t="str">
        <f t="shared" si="149"/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144"/>
        <v>0.13</v>
      </c>
      <c r="P1578">
        <f t="shared" si="145"/>
        <v>65</v>
      </c>
      <c r="Q1578" t="str">
        <f t="shared" si="146"/>
        <v>publishing</v>
      </c>
      <c r="R1578" s="10">
        <f t="shared" si="147"/>
        <v>42140.879259259258</v>
      </c>
      <c r="S1578" s="10">
        <f t="shared" si="148"/>
        <v>42185.879259259258</v>
      </c>
      <c r="T1578" s="12" t="str">
        <f t="shared" si="149"/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144"/>
        <v>5.4999999999999997E-3</v>
      </c>
      <c r="P1579">
        <f t="shared" si="145"/>
        <v>27.5</v>
      </c>
      <c r="Q1579" t="str">
        <f t="shared" si="146"/>
        <v>publishing</v>
      </c>
      <c r="R1579" s="10">
        <f t="shared" si="147"/>
        <v>41054.847777777781</v>
      </c>
      <c r="S1579" s="10">
        <f t="shared" si="148"/>
        <v>41114.847777777781</v>
      </c>
      <c r="T1579" s="12" t="str">
        <f t="shared" si="149"/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144"/>
        <v>0.1081</v>
      </c>
      <c r="P1580">
        <f t="shared" si="145"/>
        <v>51.25</v>
      </c>
      <c r="Q1580" t="str">
        <f t="shared" si="146"/>
        <v>publishing</v>
      </c>
      <c r="R1580" s="10">
        <f t="shared" si="147"/>
        <v>40399.065868055557</v>
      </c>
      <c r="S1580" s="10">
        <f t="shared" si="148"/>
        <v>40423.083333333336</v>
      </c>
      <c r="T1580" s="12" t="str">
        <f t="shared" si="149"/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144"/>
        <v>8.3999999999999995E-3</v>
      </c>
      <c r="P1581">
        <f t="shared" si="145"/>
        <v>14</v>
      </c>
      <c r="Q1581" t="str">
        <f t="shared" si="146"/>
        <v>publishing</v>
      </c>
      <c r="R1581" s="10">
        <f t="shared" si="147"/>
        <v>41481.996423611112</v>
      </c>
      <c r="S1581" s="10">
        <f t="shared" si="148"/>
        <v>41514.996423611112</v>
      </c>
      <c r="T1581" s="12" t="str">
        <f t="shared" si="149"/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144"/>
        <v>0</v>
      </c>
      <c r="P1582">
        <f t="shared" si="145"/>
        <v>0</v>
      </c>
      <c r="Q1582" t="str">
        <f t="shared" si="146"/>
        <v>publishing</v>
      </c>
      <c r="R1582" s="10">
        <f t="shared" si="147"/>
        <v>40990.050069444449</v>
      </c>
      <c r="S1582" s="10">
        <f t="shared" si="148"/>
        <v>41050.050069444449</v>
      </c>
      <c r="T1582" s="12" t="str">
        <f t="shared" si="149"/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144"/>
        <v>5.0000000000000001E-3</v>
      </c>
      <c r="P1583">
        <f t="shared" si="145"/>
        <v>5</v>
      </c>
      <c r="Q1583" t="str">
        <f t="shared" si="146"/>
        <v>photography</v>
      </c>
      <c r="R1583" s="10">
        <f t="shared" si="147"/>
        <v>42325.448958333334</v>
      </c>
      <c r="S1583" s="10">
        <f t="shared" si="148"/>
        <v>42357.448958333334</v>
      </c>
      <c r="T1583" s="12" t="str">
        <f t="shared" si="149"/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144"/>
        <v>9.2999999999999999E-2</v>
      </c>
      <c r="P1584">
        <f t="shared" si="145"/>
        <v>31</v>
      </c>
      <c r="Q1584" t="str">
        <f t="shared" si="146"/>
        <v>photography</v>
      </c>
      <c r="R1584" s="10">
        <f t="shared" si="147"/>
        <v>42246.789965277778</v>
      </c>
      <c r="S1584" s="10">
        <f t="shared" si="148"/>
        <v>42303.888888888891</v>
      </c>
      <c r="T1584" s="12" t="str">
        <f t="shared" si="149"/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144"/>
        <v>8.0000000000000004E-4</v>
      </c>
      <c r="P1585">
        <f t="shared" si="145"/>
        <v>15</v>
      </c>
      <c r="Q1585" t="str">
        <f t="shared" si="146"/>
        <v>photography</v>
      </c>
      <c r="R1585" s="10">
        <f t="shared" si="147"/>
        <v>41877.904988425929</v>
      </c>
      <c r="S1585" s="10">
        <f t="shared" si="148"/>
        <v>41907.904988425929</v>
      </c>
      <c r="T1585" s="12" t="str">
        <f t="shared" si="149"/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144"/>
        <v>0</v>
      </c>
      <c r="P1586">
        <f t="shared" si="145"/>
        <v>0</v>
      </c>
      <c r="Q1586" t="str">
        <f t="shared" si="146"/>
        <v>photography</v>
      </c>
      <c r="R1586" s="10">
        <f t="shared" si="147"/>
        <v>41779.649317129632</v>
      </c>
      <c r="S1586" s="10">
        <f t="shared" si="148"/>
        <v>41789.649317129632</v>
      </c>
      <c r="T1586" s="12" t="str">
        <f t="shared" si="149"/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144"/>
        <v>0.79</v>
      </c>
      <c r="P1587">
        <f t="shared" si="145"/>
        <v>131.66999999999999</v>
      </c>
      <c r="Q1587" t="str">
        <f t="shared" si="146"/>
        <v>photography</v>
      </c>
      <c r="R1587" s="10">
        <f t="shared" si="147"/>
        <v>42707.895462962959</v>
      </c>
      <c r="S1587" s="10">
        <f t="shared" si="148"/>
        <v>42729.458333333328</v>
      </c>
      <c r="T1587" s="12" t="str">
        <f t="shared" si="149"/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144"/>
        <v>0</v>
      </c>
      <c r="P1588">
        <f t="shared" si="145"/>
        <v>0</v>
      </c>
      <c r="Q1588" t="str">
        <f t="shared" si="146"/>
        <v>photography</v>
      </c>
      <c r="R1588" s="10">
        <f t="shared" si="147"/>
        <v>42069.104421296302</v>
      </c>
      <c r="S1588" s="10">
        <f t="shared" si="148"/>
        <v>42099.062754629631</v>
      </c>
      <c r="T1588" s="12" t="str">
        <f t="shared" si="149"/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144"/>
        <v>1E-4</v>
      </c>
      <c r="P1589">
        <f t="shared" si="145"/>
        <v>1</v>
      </c>
      <c r="Q1589" t="str">
        <f t="shared" si="146"/>
        <v>photography</v>
      </c>
      <c r="R1589" s="10">
        <f t="shared" si="147"/>
        <v>41956.950983796298</v>
      </c>
      <c r="S1589" s="10">
        <f t="shared" si="148"/>
        <v>41986.950983796298</v>
      </c>
      <c r="T1589" s="12" t="str">
        <f t="shared" si="149"/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144"/>
        <v>0</v>
      </c>
      <c r="P1590">
        <f t="shared" si="145"/>
        <v>0</v>
      </c>
      <c r="Q1590" t="str">
        <f t="shared" si="146"/>
        <v>photography</v>
      </c>
      <c r="R1590" s="10">
        <f t="shared" si="147"/>
        <v>42005.24998842593</v>
      </c>
      <c r="S1590" s="10">
        <f t="shared" si="148"/>
        <v>42035.841666666667</v>
      </c>
      <c r="T1590" s="12" t="str">
        <f t="shared" si="149"/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144"/>
        <v>0</v>
      </c>
      <c r="P1591">
        <f t="shared" si="145"/>
        <v>0</v>
      </c>
      <c r="Q1591" t="str">
        <f t="shared" si="146"/>
        <v>photography</v>
      </c>
      <c r="R1591" s="10">
        <f t="shared" si="147"/>
        <v>42256.984791666662</v>
      </c>
      <c r="S1591" s="10">
        <f t="shared" si="148"/>
        <v>42286.984791666662</v>
      </c>
      <c r="T1591" s="12" t="str">
        <f t="shared" si="149"/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144"/>
        <v>1.7000000000000001E-2</v>
      </c>
      <c r="P1592">
        <f t="shared" si="145"/>
        <v>510</v>
      </c>
      <c r="Q1592" t="str">
        <f t="shared" si="146"/>
        <v>photography</v>
      </c>
      <c r="R1592" s="10">
        <f t="shared" si="147"/>
        <v>42240.857222222221</v>
      </c>
      <c r="S1592" s="10">
        <f t="shared" si="148"/>
        <v>42270.857222222221</v>
      </c>
      <c r="T1592" s="12" t="str">
        <f t="shared" si="149"/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144"/>
        <v>0.2923</v>
      </c>
      <c r="P1593">
        <f t="shared" si="145"/>
        <v>44.48</v>
      </c>
      <c r="Q1593" t="str">
        <f t="shared" si="146"/>
        <v>photography</v>
      </c>
      <c r="R1593" s="10">
        <f t="shared" si="147"/>
        <v>42433.726168981477</v>
      </c>
      <c r="S1593" s="10">
        <f t="shared" si="148"/>
        <v>42463.68450231482</v>
      </c>
      <c r="T1593" s="12" t="str">
        <f t="shared" si="149"/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144"/>
        <v>0</v>
      </c>
      <c r="P1594">
        <f t="shared" si="145"/>
        <v>0</v>
      </c>
      <c r="Q1594" t="str">
        <f t="shared" si="146"/>
        <v>photography</v>
      </c>
      <c r="R1594" s="10">
        <f t="shared" si="147"/>
        <v>42046.072743055556</v>
      </c>
      <c r="S1594" s="10">
        <f t="shared" si="148"/>
        <v>42091.031076388885</v>
      </c>
      <c r="T1594" s="12" t="str">
        <f t="shared" si="149"/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144"/>
        <v>1E-4</v>
      </c>
      <c r="P1595">
        <f t="shared" si="145"/>
        <v>1</v>
      </c>
      <c r="Q1595" t="str">
        <f t="shared" si="146"/>
        <v>photography</v>
      </c>
      <c r="R1595" s="10">
        <f t="shared" si="147"/>
        <v>42033.845543981486</v>
      </c>
      <c r="S1595" s="10">
        <f t="shared" si="148"/>
        <v>42063.845543981486</v>
      </c>
      <c r="T1595" s="12" t="str">
        <f t="shared" si="149"/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144"/>
        <v>0.20499999999999999</v>
      </c>
      <c r="P1596">
        <f t="shared" si="145"/>
        <v>20.5</v>
      </c>
      <c r="Q1596" t="str">
        <f t="shared" si="146"/>
        <v>photography</v>
      </c>
      <c r="R1596" s="10">
        <f t="shared" si="147"/>
        <v>42445.712754629625</v>
      </c>
      <c r="S1596" s="10">
        <f t="shared" si="148"/>
        <v>42505.681249999994</v>
      </c>
      <c r="T1596" s="12" t="str">
        <f t="shared" si="149"/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144"/>
        <v>2.8E-3</v>
      </c>
      <c r="P1597">
        <f t="shared" si="145"/>
        <v>40</v>
      </c>
      <c r="Q1597" t="str">
        <f t="shared" si="146"/>
        <v>photography</v>
      </c>
      <c r="R1597" s="10">
        <f t="shared" si="147"/>
        <v>41780.050092592595</v>
      </c>
      <c r="S1597" s="10">
        <f t="shared" si="148"/>
        <v>41808.842361111114</v>
      </c>
      <c r="T1597" s="12" t="str">
        <f t="shared" si="149"/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144"/>
        <v>2.3099999999999999E-2</v>
      </c>
      <c r="P1598">
        <f t="shared" si="145"/>
        <v>25</v>
      </c>
      <c r="Q1598" t="str">
        <f t="shared" si="146"/>
        <v>photography</v>
      </c>
      <c r="R1598" s="10">
        <f t="shared" si="147"/>
        <v>41941.430196759262</v>
      </c>
      <c r="S1598" s="10">
        <f t="shared" si="148"/>
        <v>41986.471863425926</v>
      </c>
      <c r="T1598" s="12" t="str">
        <f t="shared" si="149"/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144"/>
        <v>0</v>
      </c>
      <c r="P1599">
        <f t="shared" si="145"/>
        <v>0</v>
      </c>
      <c r="Q1599" t="str">
        <f t="shared" si="146"/>
        <v>photography</v>
      </c>
      <c r="R1599" s="10">
        <f t="shared" si="147"/>
        <v>42603.354131944448</v>
      </c>
      <c r="S1599" s="10">
        <f t="shared" si="148"/>
        <v>42633.354131944448</v>
      </c>
      <c r="T1599" s="12" t="str">
        <f t="shared" si="149"/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144"/>
        <v>1.2999999999999999E-3</v>
      </c>
      <c r="P1600">
        <f t="shared" si="145"/>
        <v>1</v>
      </c>
      <c r="Q1600" t="str">
        <f t="shared" si="146"/>
        <v>photography</v>
      </c>
      <c r="R1600" s="10">
        <f t="shared" si="147"/>
        <v>42151.667337962965</v>
      </c>
      <c r="S1600" s="10">
        <f t="shared" si="148"/>
        <v>42211.667337962965</v>
      </c>
      <c r="T1600" s="12" t="str">
        <f t="shared" si="149"/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144"/>
        <v>0</v>
      </c>
      <c r="P1601">
        <f t="shared" si="145"/>
        <v>0</v>
      </c>
      <c r="Q1601" t="str">
        <f t="shared" si="146"/>
        <v>photography</v>
      </c>
      <c r="R1601" s="10">
        <f t="shared" si="147"/>
        <v>42438.53907407407</v>
      </c>
      <c r="S1601" s="10">
        <f t="shared" si="148"/>
        <v>42468.497407407413</v>
      </c>
      <c r="T1601" s="12" t="str">
        <f t="shared" si="149"/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144"/>
        <v>7.3400000000000007E-2</v>
      </c>
      <c r="P1602">
        <f t="shared" si="145"/>
        <v>40.78</v>
      </c>
      <c r="Q1602" t="str">
        <f t="shared" si="146"/>
        <v>photography</v>
      </c>
      <c r="R1602" s="10">
        <f t="shared" si="147"/>
        <v>41791.057314814818</v>
      </c>
      <c r="S1602" s="10">
        <f t="shared" si="148"/>
        <v>41835.21597222222</v>
      </c>
      <c r="T1602" s="12" t="str">
        <f t="shared" si="149"/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50">ROUND(IMDIV(E1603,D1603),4)</f>
        <v>1.0825</v>
      </c>
      <c r="P1603">
        <f t="shared" ref="P1603:P1666" si="151">IF(L1603&gt;0,ROUND(IMDIV(E1603,L1603),2),0)</f>
        <v>48.33</v>
      </c>
      <c r="Q1603" t="str">
        <f t="shared" ref="Q1603:Q1666" si="152">LEFT(N1603,FIND("/",N1603)-1)</f>
        <v>music</v>
      </c>
      <c r="R1603" s="10">
        <f t="shared" ref="R1603:R1666" si="153">(((J1603/60)/60)/24)+DATE(1970,1,1)</f>
        <v>40638.092974537038</v>
      </c>
      <c r="S1603" s="10">
        <f t="shared" ref="S1603:S1666" si="154">(((I1603/60)/60)/24)+DATE(1970,1,1)</f>
        <v>40668.092974537038</v>
      </c>
      <c r="T1603" s="12" t="str">
        <f t="shared" ref="T1603:T1666" si="155">RIGHT(N1603, LEN(N1603)-FIND("/",N1603))</f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50"/>
        <v>1.0017</v>
      </c>
      <c r="P1604">
        <f t="shared" si="151"/>
        <v>46.95</v>
      </c>
      <c r="Q1604" t="str">
        <f t="shared" si="152"/>
        <v>music</v>
      </c>
      <c r="R1604" s="10">
        <f t="shared" si="153"/>
        <v>40788.297650462962</v>
      </c>
      <c r="S1604" s="10">
        <f t="shared" si="154"/>
        <v>40830.958333333336</v>
      </c>
      <c r="T1604" s="12" t="str">
        <f t="shared" si="155"/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50"/>
        <v>1.0003</v>
      </c>
      <c r="P1605">
        <f t="shared" si="151"/>
        <v>66.69</v>
      </c>
      <c r="Q1605" t="str">
        <f t="shared" si="152"/>
        <v>music</v>
      </c>
      <c r="R1605" s="10">
        <f t="shared" si="153"/>
        <v>40876.169664351852</v>
      </c>
      <c r="S1605" s="10">
        <f t="shared" si="154"/>
        <v>40936.169664351852</v>
      </c>
      <c r="T1605" s="12" t="str">
        <f t="shared" si="155"/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50"/>
        <v>1.2211000000000001</v>
      </c>
      <c r="P1606">
        <f t="shared" si="151"/>
        <v>48.84</v>
      </c>
      <c r="Q1606" t="str">
        <f t="shared" si="152"/>
        <v>music</v>
      </c>
      <c r="R1606" s="10">
        <f t="shared" si="153"/>
        <v>40945.845312500001</v>
      </c>
      <c r="S1606" s="10">
        <f t="shared" si="154"/>
        <v>40985.80364583333</v>
      </c>
      <c r="T1606" s="12" t="str">
        <f t="shared" si="155"/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50"/>
        <v>1.0068999999999999</v>
      </c>
      <c r="P1607">
        <f t="shared" si="151"/>
        <v>137.31</v>
      </c>
      <c r="Q1607" t="str">
        <f t="shared" si="152"/>
        <v>music</v>
      </c>
      <c r="R1607" s="10">
        <f t="shared" si="153"/>
        <v>40747.012881944444</v>
      </c>
      <c r="S1607" s="10">
        <f t="shared" si="154"/>
        <v>40756.291666666664</v>
      </c>
      <c r="T1607" s="12" t="str">
        <f t="shared" si="155"/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50"/>
        <v>1.01</v>
      </c>
      <c r="P1608">
        <f t="shared" si="151"/>
        <v>87.83</v>
      </c>
      <c r="Q1608" t="str">
        <f t="shared" si="152"/>
        <v>music</v>
      </c>
      <c r="R1608" s="10">
        <f t="shared" si="153"/>
        <v>40536.111550925925</v>
      </c>
      <c r="S1608" s="10">
        <f t="shared" si="154"/>
        <v>40626.069884259261</v>
      </c>
      <c r="T1608" s="12" t="str">
        <f t="shared" si="155"/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50"/>
        <v>1.4511000000000001</v>
      </c>
      <c r="P1609">
        <f t="shared" si="151"/>
        <v>70.790000000000006</v>
      </c>
      <c r="Q1609" t="str">
        <f t="shared" si="152"/>
        <v>music</v>
      </c>
      <c r="R1609" s="10">
        <f t="shared" si="153"/>
        <v>41053.80846064815</v>
      </c>
      <c r="S1609" s="10">
        <f t="shared" si="154"/>
        <v>41074.80846064815</v>
      </c>
      <c r="T1609" s="12" t="str">
        <f t="shared" si="155"/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50"/>
        <v>1.0125</v>
      </c>
      <c r="P1610">
        <f t="shared" si="151"/>
        <v>52.83</v>
      </c>
      <c r="Q1610" t="str">
        <f t="shared" si="152"/>
        <v>music</v>
      </c>
      <c r="R1610" s="10">
        <f t="shared" si="153"/>
        <v>41607.83085648148</v>
      </c>
      <c r="S1610" s="10">
        <f t="shared" si="154"/>
        <v>41640.226388888892</v>
      </c>
      <c r="T1610" s="12" t="str">
        <f t="shared" si="155"/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50"/>
        <v>1.1833</v>
      </c>
      <c r="P1611">
        <f t="shared" si="151"/>
        <v>443.75</v>
      </c>
      <c r="Q1611" t="str">
        <f t="shared" si="152"/>
        <v>music</v>
      </c>
      <c r="R1611" s="10">
        <f t="shared" si="153"/>
        <v>40796.001261574071</v>
      </c>
      <c r="S1611" s="10">
        <f t="shared" si="154"/>
        <v>40849.333333333336</v>
      </c>
      <c r="T1611" s="12" t="str">
        <f t="shared" si="155"/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50"/>
        <v>2.7185000000000001</v>
      </c>
      <c r="P1612">
        <f t="shared" si="151"/>
        <v>48.54</v>
      </c>
      <c r="Q1612" t="str">
        <f t="shared" si="152"/>
        <v>music</v>
      </c>
      <c r="R1612" s="10">
        <f t="shared" si="153"/>
        <v>41228.924884259257</v>
      </c>
      <c r="S1612" s="10">
        <f t="shared" si="154"/>
        <v>41258.924884259257</v>
      </c>
      <c r="T1612" s="12" t="str">
        <f t="shared" si="155"/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50"/>
        <v>1.2513000000000001</v>
      </c>
      <c r="P1613">
        <f t="shared" si="151"/>
        <v>37.07</v>
      </c>
      <c r="Q1613" t="str">
        <f t="shared" si="152"/>
        <v>music</v>
      </c>
      <c r="R1613" s="10">
        <f t="shared" si="153"/>
        <v>41409.00037037037</v>
      </c>
      <c r="S1613" s="10">
        <f t="shared" si="154"/>
        <v>41430.00037037037</v>
      </c>
      <c r="T1613" s="12" t="str">
        <f t="shared" si="155"/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50"/>
        <v>1.1000000000000001</v>
      </c>
      <c r="P1614">
        <f t="shared" si="151"/>
        <v>50</v>
      </c>
      <c r="Q1614" t="str">
        <f t="shared" si="152"/>
        <v>music</v>
      </c>
      <c r="R1614" s="10">
        <f t="shared" si="153"/>
        <v>41246.874814814815</v>
      </c>
      <c r="S1614" s="10">
        <f t="shared" si="154"/>
        <v>41276.874814814815</v>
      </c>
      <c r="T1614" s="12" t="str">
        <f t="shared" si="155"/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50"/>
        <v>1.0149999999999999</v>
      </c>
      <c r="P1615">
        <f t="shared" si="151"/>
        <v>39.04</v>
      </c>
      <c r="Q1615" t="str">
        <f t="shared" si="152"/>
        <v>music</v>
      </c>
      <c r="R1615" s="10">
        <f t="shared" si="153"/>
        <v>41082.069467592592</v>
      </c>
      <c r="S1615" s="10">
        <f t="shared" si="154"/>
        <v>41112.069467592592</v>
      </c>
      <c r="T1615" s="12" t="str">
        <f t="shared" si="155"/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50"/>
        <v>1.0269999999999999</v>
      </c>
      <c r="P1616">
        <f t="shared" si="151"/>
        <v>66.69</v>
      </c>
      <c r="Q1616" t="str">
        <f t="shared" si="152"/>
        <v>music</v>
      </c>
      <c r="R1616" s="10">
        <f t="shared" si="153"/>
        <v>41794.981122685182</v>
      </c>
      <c r="S1616" s="10">
        <f t="shared" si="154"/>
        <v>41854.708333333336</v>
      </c>
      <c r="T1616" s="12" t="str">
        <f t="shared" si="155"/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50"/>
        <v>1.1413</v>
      </c>
      <c r="P1617">
        <f t="shared" si="151"/>
        <v>67.13</v>
      </c>
      <c r="Q1617" t="str">
        <f t="shared" si="152"/>
        <v>music</v>
      </c>
      <c r="R1617" s="10">
        <f t="shared" si="153"/>
        <v>40845.050879629627</v>
      </c>
      <c r="S1617" s="10">
        <f t="shared" si="154"/>
        <v>40890.092546296299</v>
      </c>
      <c r="T1617" s="12" t="str">
        <f t="shared" si="155"/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50"/>
        <v>1.042</v>
      </c>
      <c r="P1618">
        <f t="shared" si="151"/>
        <v>66.37</v>
      </c>
      <c r="Q1618" t="str">
        <f t="shared" si="152"/>
        <v>music</v>
      </c>
      <c r="R1618" s="10">
        <f t="shared" si="153"/>
        <v>41194.715520833335</v>
      </c>
      <c r="S1618" s="10">
        <f t="shared" si="154"/>
        <v>41235.916666666664</v>
      </c>
      <c r="T1618" s="12" t="str">
        <f t="shared" si="155"/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50"/>
        <v>1.4585999999999999</v>
      </c>
      <c r="P1619">
        <f t="shared" si="151"/>
        <v>64.62</v>
      </c>
      <c r="Q1619" t="str">
        <f t="shared" si="152"/>
        <v>music</v>
      </c>
      <c r="R1619" s="10">
        <f t="shared" si="153"/>
        <v>41546.664212962962</v>
      </c>
      <c r="S1619" s="10">
        <f t="shared" si="154"/>
        <v>41579.791666666664</v>
      </c>
      <c r="T1619" s="12" t="str">
        <f t="shared" si="155"/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50"/>
        <v>1.0507</v>
      </c>
      <c r="P1620">
        <f t="shared" si="151"/>
        <v>58.37</v>
      </c>
      <c r="Q1620" t="str">
        <f t="shared" si="152"/>
        <v>music</v>
      </c>
      <c r="R1620" s="10">
        <f t="shared" si="153"/>
        <v>41301.654340277775</v>
      </c>
      <c r="S1620" s="10">
        <f t="shared" si="154"/>
        <v>41341.654340277775</v>
      </c>
      <c r="T1620" s="12" t="str">
        <f t="shared" si="155"/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50"/>
        <v>1.3332999999999999</v>
      </c>
      <c r="P1621">
        <f t="shared" si="151"/>
        <v>86.96</v>
      </c>
      <c r="Q1621" t="str">
        <f t="shared" si="152"/>
        <v>music</v>
      </c>
      <c r="R1621" s="10">
        <f t="shared" si="153"/>
        <v>41876.18618055556</v>
      </c>
      <c r="S1621" s="10">
        <f t="shared" si="154"/>
        <v>41897.18618055556</v>
      </c>
      <c r="T1621" s="12" t="str">
        <f t="shared" si="155"/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50"/>
        <v>1.1299999999999999</v>
      </c>
      <c r="P1622">
        <f t="shared" si="151"/>
        <v>66.47</v>
      </c>
      <c r="Q1622" t="str">
        <f t="shared" si="152"/>
        <v>music</v>
      </c>
      <c r="R1622" s="10">
        <f t="shared" si="153"/>
        <v>41321.339583333334</v>
      </c>
      <c r="S1622" s="10">
        <f t="shared" si="154"/>
        <v>41328.339583333334</v>
      </c>
      <c r="T1622" s="12" t="str">
        <f t="shared" si="155"/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50"/>
        <v>1.212</v>
      </c>
      <c r="P1623">
        <f t="shared" si="151"/>
        <v>163.78</v>
      </c>
      <c r="Q1623" t="str">
        <f t="shared" si="152"/>
        <v>music</v>
      </c>
      <c r="R1623" s="10">
        <f t="shared" si="153"/>
        <v>41003.60665509259</v>
      </c>
      <c r="S1623" s="10">
        <f t="shared" si="154"/>
        <v>41057.165972222225</v>
      </c>
      <c r="T1623" s="12" t="str">
        <f t="shared" si="155"/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50"/>
        <v>1.0172000000000001</v>
      </c>
      <c r="P1624">
        <f t="shared" si="151"/>
        <v>107.98</v>
      </c>
      <c r="Q1624" t="str">
        <f t="shared" si="152"/>
        <v>music</v>
      </c>
      <c r="R1624" s="10">
        <f t="shared" si="153"/>
        <v>41950.29483796296</v>
      </c>
      <c r="S1624" s="10">
        <f t="shared" si="154"/>
        <v>41990.332638888889</v>
      </c>
      <c r="T1624" s="12" t="str">
        <f t="shared" si="155"/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50"/>
        <v>1.0106999999999999</v>
      </c>
      <c r="P1625">
        <f t="shared" si="151"/>
        <v>42.11</v>
      </c>
      <c r="Q1625" t="str">
        <f t="shared" si="152"/>
        <v>music</v>
      </c>
      <c r="R1625" s="10">
        <f t="shared" si="153"/>
        <v>41453.688530092593</v>
      </c>
      <c r="S1625" s="10">
        <f t="shared" si="154"/>
        <v>41513.688530092593</v>
      </c>
      <c r="T1625" s="12" t="str">
        <f t="shared" si="155"/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50"/>
        <v>1.18</v>
      </c>
      <c r="P1626">
        <f t="shared" si="151"/>
        <v>47.2</v>
      </c>
      <c r="Q1626" t="str">
        <f t="shared" si="152"/>
        <v>music</v>
      </c>
      <c r="R1626" s="10">
        <f t="shared" si="153"/>
        <v>41243.367303240739</v>
      </c>
      <c r="S1626" s="10">
        <f t="shared" si="154"/>
        <v>41283.367303240739</v>
      </c>
      <c r="T1626" s="12" t="str">
        <f t="shared" si="155"/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50"/>
        <v>1.5532999999999999</v>
      </c>
      <c r="P1627">
        <f t="shared" si="151"/>
        <v>112.02</v>
      </c>
      <c r="Q1627" t="str">
        <f t="shared" si="152"/>
        <v>music</v>
      </c>
      <c r="R1627" s="10">
        <f t="shared" si="153"/>
        <v>41135.699687500004</v>
      </c>
      <c r="S1627" s="10">
        <f t="shared" si="154"/>
        <v>41163.699687500004</v>
      </c>
      <c r="T1627" s="12" t="str">
        <f t="shared" si="155"/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50"/>
        <v>1.0119</v>
      </c>
      <c r="P1628">
        <f t="shared" si="151"/>
        <v>74.95</v>
      </c>
      <c r="Q1628" t="str">
        <f t="shared" si="152"/>
        <v>music</v>
      </c>
      <c r="R1628" s="10">
        <f t="shared" si="153"/>
        <v>41579.847997685189</v>
      </c>
      <c r="S1628" s="10">
        <f t="shared" si="154"/>
        <v>41609.889664351853</v>
      </c>
      <c r="T1628" s="12" t="str">
        <f t="shared" si="155"/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50"/>
        <v>1.17</v>
      </c>
      <c r="P1629">
        <f t="shared" si="151"/>
        <v>61.58</v>
      </c>
      <c r="Q1629" t="str">
        <f t="shared" si="152"/>
        <v>music</v>
      </c>
      <c r="R1629" s="10">
        <f t="shared" si="153"/>
        <v>41205.707048611112</v>
      </c>
      <c r="S1629" s="10">
        <f t="shared" si="154"/>
        <v>41239.207638888889</v>
      </c>
      <c r="T1629" s="12" t="str">
        <f t="shared" si="155"/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50"/>
        <v>1.0093000000000001</v>
      </c>
      <c r="P1630">
        <f t="shared" si="151"/>
        <v>45.88</v>
      </c>
      <c r="Q1630" t="str">
        <f t="shared" si="152"/>
        <v>music</v>
      </c>
      <c r="R1630" s="10">
        <f t="shared" si="153"/>
        <v>41774.737060185187</v>
      </c>
      <c r="S1630" s="10">
        <f t="shared" si="154"/>
        <v>41807.737060185187</v>
      </c>
      <c r="T1630" s="12" t="str">
        <f t="shared" si="155"/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50"/>
        <v>1.0367</v>
      </c>
      <c r="P1631">
        <f t="shared" si="151"/>
        <v>75.849999999999994</v>
      </c>
      <c r="Q1631" t="str">
        <f t="shared" si="152"/>
        <v>music</v>
      </c>
      <c r="R1631" s="10">
        <f t="shared" si="153"/>
        <v>41645.867280092592</v>
      </c>
      <c r="S1631" s="10">
        <f t="shared" si="154"/>
        <v>41690.867280092592</v>
      </c>
      <c r="T1631" s="12" t="str">
        <f t="shared" si="155"/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50"/>
        <v>2.6524999999999999</v>
      </c>
      <c r="P1632">
        <f t="shared" si="151"/>
        <v>84.21</v>
      </c>
      <c r="Q1632" t="str">
        <f t="shared" si="152"/>
        <v>music</v>
      </c>
      <c r="R1632" s="10">
        <f t="shared" si="153"/>
        <v>40939.837673611109</v>
      </c>
      <c r="S1632" s="10">
        <f t="shared" si="154"/>
        <v>40970.290972222225</v>
      </c>
      <c r="T1632" s="12" t="str">
        <f t="shared" si="155"/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50"/>
        <v>1.5590999999999999</v>
      </c>
      <c r="P1633">
        <f t="shared" si="151"/>
        <v>117.23</v>
      </c>
      <c r="Q1633" t="str">
        <f t="shared" si="152"/>
        <v>music</v>
      </c>
      <c r="R1633" s="10">
        <f t="shared" si="153"/>
        <v>41164.859502314815</v>
      </c>
      <c r="S1633" s="10">
        <f t="shared" si="154"/>
        <v>41194.859502314815</v>
      </c>
      <c r="T1633" s="12" t="str">
        <f t="shared" si="155"/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50"/>
        <v>1.0163</v>
      </c>
      <c r="P1634">
        <f t="shared" si="151"/>
        <v>86.49</v>
      </c>
      <c r="Q1634" t="str">
        <f t="shared" si="152"/>
        <v>music</v>
      </c>
      <c r="R1634" s="10">
        <f t="shared" si="153"/>
        <v>40750.340902777774</v>
      </c>
      <c r="S1634" s="10">
        <f t="shared" si="154"/>
        <v>40810.340902777774</v>
      </c>
      <c r="T1634" s="12" t="str">
        <f t="shared" si="155"/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50"/>
        <v>1</v>
      </c>
      <c r="P1635">
        <f t="shared" si="151"/>
        <v>172.41</v>
      </c>
      <c r="Q1635" t="str">
        <f t="shared" si="152"/>
        <v>music</v>
      </c>
      <c r="R1635" s="10">
        <f t="shared" si="153"/>
        <v>40896.883750000001</v>
      </c>
      <c r="S1635" s="10">
        <f t="shared" si="154"/>
        <v>40924.208333333336</v>
      </c>
      <c r="T1635" s="12" t="str">
        <f t="shared" si="155"/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50"/>
        <v>1.0049999999999999</v>
      </c>
      <c r="P1636">
        <f t="shared" si="151"/>
        <v>62.81</v>
      </c>
      <c r="Q1636" t="str">
        <f t="shared" si="152"/>
        <v>music</v>
      </c>
      <c r="R1636" s="10">
        <f t="shared" si="153"/>
        <v>40658.189826388887</v>
      </c>
      <c r="S1636" s="10">
        <f t="shared" si="154"/>
        <v>40696.249305555553</v>
      </c>
      <c r="T1636" s="12" t="str">
        <f t="shared" si="155"/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50"/>
        <v>1.2529999999999999</v>
      </c>
      <c r="P1637">
        <f t="shared" si="151"/>
        <v>67.73</v>
      </c>
      <c r="Q1637" t="str">
        <f t="shared" si="152"/>
        <v>music</v>
      </c>
      <c r="R1637" s="10">
        <f t="shared" si="153"/>
        <v>42502.868761574078</v>
      </c>
      <c r="S1637" s="10">
        <f t="shared" si="154"/>
        <v>42562.868761574078</v>
      </c>
      <c r="T1637" s="12" t="str">
        <f t="shared" si="155"/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50"/>
        <v>1.0356000000000001</v>
      </c>
      <c r="P1638">
        <f t="shared" si="151"/>
        <v>53.56</v>
      </c>
      <c r="Q1638" t="str">
        <f t="shared" si="152"/>
        <v>music</v>
      </c>
      <c r="R1638" s="10">
        <f t="shared" si="153"/>
        <v>40663.08666666667</v>
      </c>
      <c r="S1638" s="10">
        <f t="shared" si="154"/>
        <v>40706.166666666664</v>
      </c>
      <c r="T1638" s="12" t="str">
        <f t="shared" si="155"/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50"/>
        <v>1.038</v>
      </c>
      <c r="P1639">
        <f t="shared" si="151"/>
        <v>34.6</v>
      </c>
      <c r="Q1639" t="str">
        <f t="shared" si="152"/>
        <v>music</v>
      </c>
      <c r="R1639" s="10">
        <f t="shared" si="153"/>
        <v>40122.751620370371</v>
      </c>
      <c r="S1639" s="10">
        <f t="shared" si="154"/>
        <v>40178.98541666667</v>
      </c>
      <c r="T1639" s="12" t="str">
        <f t="shared" si="155"/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50"/>
        <v>1.05</v>
      </c>
      <c r="P1640">
        <f t="shared" si="151"/>
        <v>38.89</v>
      </c>
      <c r="Q1640" t="str">
        <f t="shared" si="152"/>
        <v>music</v>
      </c>
      <c r="R1640" s="10">
        <f t="shared" si="153"/>
        <v>41288.68712962963</v>
      </c>
      <c r="S1640" s="10">
        <f t="shared" si="154"/>
        <v>41333.892361111109</v>
      </c>
      <c r="T1640" s="12" t="str">
        <f t="shared" si="155"/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50"/>
        <v>1</v>
      </c>
      <c r="P1641">
        <f t="shared" si="151"/>
        <v>94.74</v>
      </c>
      <c r="Q1641" t="str">
        <f t="shared" si="152"/>
        <v>music</v>
      </c>
      <c r="R1641" s="10">
        <f t="shared" si="153"/>
        <v>40941.652372685188</v>
      </c>
      <c r="S1641" s="10">
        <f t="shared" si="154"/>
        <v>40971.652372685188</v>
      </c>
      <c r="T1641" s="12" t="str">
        <f t="shared" si="155"/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50"/>
        <v>1.6986000000000001</v>
      </c>
      <c r="P1642">
        <f t="shared" si="151"/>
        <v>39.97</v>
      </c>
      <c r="Q1642" t="str">
        <f t="shared" si="152"/>
        <v>music</v>
      </c>
      <c r="R1642" s="10">
        <f t="shared" si="153"/>
        <v>40379.23096064815</v>
      </c>
      <c r="S1642" s="10">
        <f t="shared" si="154"/>
        <v>40393.082638888889</v>
      </c>
      <c r="T1642" s="12" t="str">
        <f t="shared" si="155"/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50"/>
        <v>1.014</v>
      </c>
      <c r="P1643">
        <f t="shared" si="151"/>
        <v>97.5</v>
      </c>
      <c r="Q1643" t="str">
        <f t="shared" si="152"/>
        <v>music</v>
      </c>
      <c r="R1643" s="10">
        <f t="shared" si="153"/>
        <v>41962.596574074079</v>
      </c>
      <c r="S1643" s="10">
        <f t="shared" si="154"/>
        <v>41992.596574074079</v>
      </c>
      <c r="T1643" s="12" t="str">
        <f t="shared" si="155"/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50"/>
        <v>1</v>
      </c>
      <c r="P1644">
        <f t="shared" si="151"/>
        <v>42.86</v>
      </c>
      <c r="Q1644" t="str">
        <f t="shared" si="152"/>
        <v>music</v>
      </c>
      <c r="R1644" s="10">
        <f t="shared" si="153"/>
        <v>40688.024618055555</v>
      </c>
      <c r="S1644" s="10">
        <f t="shared" si="154"/>
        <v>40708.024618055555</v>
      </c>
      <c r="T1644" s="12" t="str">
        <f t="shared" si="155"/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50"/>
        <v>1.2470000000000001</v>
      </c>
      <c r="P1645">
        <f t="shared" si="151"/>
        <v>168.51</v>
      </c>
      <c r="Q1645" t="str">
        <f t="shared" si="152"/>
        <v>music</v>
      </c>
      <c r="R1645" s="10">
        <f t="shared" si="153"/>
        <v>41146.824212962965</v>
      </c>
      <c r="S1645" s="10">
        <f t="shared" si="154"/>
        <v>41176.824212962965</v>
      </c>
      <c r="T1645" s="12" t="str">
        <f t="shared" si="155"/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50"/>
        <v>1.095</v>
      </c>
      <c r="P1646">
        <f t="shared" si="151"/>
        <v>85.55</v>
      </c>
      <c r="Q1646" t="str">
        <f t="shared" si="152"/>
        <v>music</v>
      </c>
      <c r="R1646" s="10">
        <f t="shared" si="153"/>
        <v>41175.05972222222</v>
      </c>
      <c r="S1646" s="10">
        <f t="shared" si="154"/>
        <v>41235.101388888892</v>
      </c>
      <c r="T1646" s="12" t="str">
        <f t="shared" si="155"/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50"/>
        <v>1.1080000000000001</v>
      </c>
      <c r="P1647">
        <f t="shared" si="151"/>
        <v>554</v>
      </c>
      <c r="Q1647" t="str">
        <f t="shared" si="152"/>
        <v>music</v>
      </c>
      <c r="R1647" s="10">
        <f t="shared" si="153"/>
        <v>41521.617361111108</v>
      </c>
      <c r="S1647" s="10">
        <f t="shared" si="154"/>
        <v>41535.617361111108</v>
      </c>
      <c r="T1647" s="12" t="str">
        <f t="shared" si="155"/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50"/>
        <v>1.1020000000000001</v>
      </c>
      <c r="P1648">
        <f t="shared" si="151"/>
        <v>26.55</v>
      </c>
      <c r="Q1648" t="str">
        <f t="shared" si="152"/>
        <v>music</v>
      </c>
      <c r="R1648" s="10">
        <f t="shared" si="153"/>
        <v>41833.450266203705</v>
      </c>
      <c r="S1648" s="10">
        <f t="shared" si="154"/>
        <v>41865.757638888892</v>
      </c>
      <c r="T1648" s="12" t="str">
        <f t="shared" si="155"/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50"/>
        <v>1.0471999999999999</v>
      </c>
      <c r="P1649">
        <f t="shared" si="151"/>
        <v>113.83</v>
      </c>
      <c r="Q1649" t="str">
        <f t="shared" si="152"/>
        <v>music</v>
      </c>
      <c r="R1649" s="10">
        <f t="shared" si="153"/>
        <v>41039.409456018519</v>
      </c>
      <c r="S1649" s="10">
        <f t="shared" si="154"/>
        <v>41069.409456018519</v>
      </c>
      <c r="T1649" s="12" t="str">
        <f t="shared" si="155"/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50"/>
        <v>1.2525999999999999</v>
      </c>
      <c r="P1650">
        <f t="shared" si="151"/>
        <v>32.01</v>
      </c>
      <c r="Q1650" t="str">
        <f t="shared" si="152"/>
        <v>music</v>
      </c>
      <c r="R1650" s="10">
        <f t="shared" si="153"/>
        <v>40592.704652777778</v>
      </c>
      <c r="S1650" s="10">
        <f t="shared" si="154"/>
        <v>40622.662986111114</v>
      </c>
      <c r="T1650" s="12" t="str">
        <f t="shared" si="155"/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50"/>
        <v>1.0059</v>
      </c>
      <c r="P1651">
        <f t="shared" si="151"/>
        <v>47.19</v>
      </c>
      <c r="Q1651" t="str">
        <f t="shared" si="152"/>
        <v>music</v>
      </c>
      <c r="R1651" s="10">
        <f t="shared" si="153"/>
        <v>41737.684664351851</v>
      </c>
      <c r="S1651" s="10">
        <f t="shared" si="154"/>
        <v>41782.684664351851</v>
      </c>
      <c r="T1651" s="12" t="str">
        <f t="shared" si="155"/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50"/>
        <v>1.4155</v>
      </c>
      <c r="P1652">
        <f t="shared" si="151"/>
        <v>88.47</v>
      </c>
      <c r="Q1652" t="str">
        <f t="shared" si="152"/>
        <v>music</v>
      </c>
      <c r="R1652" s="10">
        <f t="shared" si="153"/>
        <v>41526.435613425929</v>
      </c>
      <c r="S1652" s="10">
        <f t="shared" si="154"/>
        <v>41556.435613425929</v>
      </c>
      <c r="T1652" s="12" t="str">
        <f t="shared" si="155"/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50"/>
        <v>1.0075000000000001</v>
      </c>
      <c r="P1653">
        <f t="shared" si="151"/>
        <v>100.75</v>
      </c>
      <c r="Q1653" t="str">
        <f t="shared" si="152"/>
        <v>music</v>
      </c>
      <c r="R1653" s="10">
        <f t="shared" si="153"/>
        <v>40625.900694444441</v>
      </c>
      <c r="S1653" s="10">
        <f t="shared" si="154"/>
        <v>40659.290972222225</v>
      </c>
      <c r="T1653" s="12" t="str">
        <f t="shared" si="155"/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50"/>
        <v>1.0066999999999999</v>
      </c>
      <c r="P1654">
        <f t="shared" si="151"/>
        <v>64.709999999999994</v>
      </c>
      <c r="Q1654" t="str">
        <f t="shared" si="152"/>
        <v>music</v>
      </c>
      <c r="R1654" s="10">
        <f t="shared" si="153"/>
        <v>41572.492974537039</v>
      </c>
      <c r="S1654" s="10">
        <f t="shared" si="154"/>
        <v>41602.534641203703</v>
      </c>
      <c r="T1654" s="12" t="str">
        <f t="shared" si="155"/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50"/>
        <v>1.7423</v>
      </c>
      <c r="P1655">
        <f t="shared" si="151"/>
        <v>51.85</v>
      </c>
      <c r="Q1655" t="str">
        <f t="shared" si="152"/>
        <v>music</v>
      </c>
      <c r="R1655" s="10">
        <f t="shared" si="153"/>
        <v>40626.834444444445</v>
      </c>
      <c r="S1655" s="10">
        <f t="shared" si="154"/>
        <v>40657.834444444445</v>
      </c>
      <c r="T1655" s="12" t="str">
        <f t="shared" si="155"/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50"/>
        <v>1.1991000000000001</v>
      </c>
      <c r="P1656">
        <f t="shared" si="151"/>
        <v>38.79</v>
      </c>
      <c r="Q1656" t="str">
        <f t="shared" si="152"/>
        <v>music</v>
      </c>
      <c r="R1656" s="10">
        <f t="shared" si="153"/>
        <v>40987.890740740739</v>
      </c>
      <c r="S1656" s="10">
        <f t="shared" si="154"/>
        <v>41017.890740740739</v>
      </c>
      <c r="T1656" s="12" t="str">
        <f t="shared" si="155"/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50"/>
        <v>1.4287000000000001</v>
      </c>
      <c r="P1657">
        <f t="shared" si="151"/>
        <v>44.65</v>
      </c>
      <c r="Q1657" t="str">
        <f t="shared" si="152"/>
        <v>music</v>
      </c>
      <c r="R1657" s="10">
        <f t="shared" si="153"/>
        <v>40974.791898148149</v>
      </c>
      <c r="S1657" s="10">
        <f t="shared" si="154"/>
        <v>41004.750231481477</v>
      </c>
      <c r="T1657" s="12" t="str">
        <f t="shared" si="155"/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50"/>
        <v>1.0033000000000001</v>
      </c>
      <c r="P1658">
        <f t="shared" si="151"/>
        <v>156.77000000000001</v>
      </c>
      <c r="Q1658" t="str">
        <f t="shared" si="152"/>
        <v>music</v>
      </c>
      <c r="R1658" s="10">
        <f t="shared" si="153"/>
        <v>41226.928842592592</v>
      </c>
      <c r="S1658" s="10">
        <f t="shared" si="154"/>
        <v>41256.928842592592</v>
      </c>
      <c r="T1658" s="12" t="str">
        <f t="shared" si="155"/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50"/>
        <v>1.0492999999999999</v>
      </c>
      <c r="P1659">
        <f t="shared" si="151"/>
        <v>118.7</v>
      </c>
      <c r="Q1659" t="str">
        <f t="shared" si="152"/>
        <v>music</v>
      </c>
      <c r="R1659" s="10">
        <f t="shared" si="153"/>
        <v>41023.782037037039</v>
      </c>
      <c r="S1659" s="10">
        <f t="shared" si="154"/>
        <v>41053.782037037039</v>
      </c>
      <c r="T1659" s="12" t="str">
        <f t="shared" si="155"/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50"/>
        <v>1.3223</v>
      </c>
      <c r="P1660">
        <f t="shared" si="151"/>
        <v>74.150000000000006</v>
      </c>
      <c r="Q1660" t="str">
        <f t="shared" si="152"/>
        <v>music</v>
      </c>
      <c r="R1660" s="10">
        <f t="shared" si="153"/>
        <v>41223.22184027778</v>
      </c>
      <c r="S1660" s="10">
        <f t="shared" si="154"/>
        <v>41261.597222222219</v>
      </c>
      <c r="T1660" s="12" t="str">
        <f t="shared" si="155"/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50"/>
        <v>1.1279999999999999</v>
      </c>
      <c r="P1661">
        <f t="shared" si="151"/>
        <v>12.53</v>
      </c>
      <c r="Q1661" t="str">
        <f t="shared" si="152"/>
        <v>music</v>
      </c>
      <c r="R1661" s="10">
        <f t="shared" si="153"/>
        <v>41596.913437499999</v>
      </c>
      <c r="S1661" s="10">
        <f t="shared" si="154"/>
        <v>41625.5</v>
      </c>
      <c r="T1661" s="12" t="str">
        <f t="shared" si="155"/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50"/>
        <v>12.5375</v>
      </c>
      <c r="P1662">
        <f t="shared" si="151"/>
        <v>27.86</v>
      </c>
      <c r="Q1662" t="str">
        <f t="shared" si="152"/>
        <v>music</v>
      </c>
      <c r="R1662" s="10">
        <f t="shared" si="153"/>
        <v>42459.693865740745</v>
      </c>
      <c r="S1662" s="10">
        <f t="shared" si="154"/>
        <v>42490.915972222225</v>
      </c>
      <c r="T1662" s="12" t="str">
        <f t="shared" si="155"/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50"/>
        <v>1.0250999999999999</v>
      </c>
      <c r="P1663">
        <f t="shared" si="151"/>
        <v>80.180000000000007</v>
      </c>
      <c r="Q1663" t="str">
        <f t="shared" si="152"/>
        <v>music</v>
      </c>
      <c r="R1663" s="10">
        <f t="shared" si="153"/>
        <v>42343.998043981483</v>
      </c>
      <c r="S1663" s="10">
        <f t="shared" si="154"/>
        <v>42386.875</v>
      </c>
      <c r="T1663" s="12" t="str">
        <f t="shared" si="155"/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50"/>
        <v>1.0264</v>
      </c>
      <c r="P1664">
        <f t="shared" si="151"/>
        <v>132.44</v>
      </c>
      <c r="Q1664" t="str">
        <f t="shared" si="152"/>
        <v>music</v>
      </c>
      <c r="R1664" s="10">
        <f t="shared" si="153"/>
        <v>40848.198333333334</v>
      </c>
      <c r="S1664" s="10">
        <f t="shared" si="154"/>
        <v>40908.239999999998</v>
      </c>
      <c r="T1664" s="12" t="str">
        <f t="shared" si="155"/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50"/>
        <v>1.08</v>
      </c>
      <c r="P1665">
        <f t="shared" si="151"/>
        <v>33.75</v>
      </c>
      <c r="Q1665" t="str">
        <f t="shared" si="152"/>
        <v>music</v>
      </c>
      <c r="R1665" s="10">
        <f t="shared" si="153"/>
        <v>42006.02207175926</v>
      </c>
      <c r="S1665" s="10">
        <f t="shared" si="154"/>
        <v>42036.02207175926</v>
      </c>
      <c r="T1665" s="12" t="str">
        <f t="shared" si="155"/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50"/>
        <v>1.2241</v>
      </c>
      <c r="P1666">
        <f t="shared" si="151"/>
        <v>34.380000000000003</v>
      </c>
      <c r="Q1666" t="str">
        <f t="shared" si="152"/>
        <v>music</v>
      </c>
      <c r="R1666" s="10">
        <f t="shared" si="153"/>
        <v>40939.761782407404</v>
      </c>
      <c r="S1666" s="10">
        <f t="shared" si="154"/>
        <v>40984.165972222225</v>
      </c>
      <c r="T1666" s="12" t="str">
        <f t="shared" si="155"/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56">ROUND(IMDIV(E1667,D1667),4)</f>
        <v>1.1946000000000001</v>
      </c>
      <c r="P1667">
        <f t="shared" ref="P1667:P1730" si="157">IF(L1667&gt;0,ROUND(IMDIV(E1667,L1667),2),0)</f>
        <v>44.96</v>
      </c>
      <c r="Q1667" t="str">
        <f t="shared" ref="Q1667:Q1730" si="158">LEFT(N1667,FIND("/",N1667)-1)</f>
        <v>music</v>
      </c>
      <c r="R1667" s="10">
        <f t="shared" ref="R1667:R1730" si="159">(((J1667/60)/60)/24)+DATE(1970,1,1)</f>
        <v>40564.649456018517</v>
      </c>
      <c r="S1667" s="10">
        <f t="shared" ref="S1667:S1730" si="160">(((I1667/60)/60)/24)+DATE(1970,1,1)</f>
        <v>40596.125</v>
      </c>
      <c r="T1667" s="12" t="str">
        <f t="shared" ref="T1667:T1730" si="161">RIGHT(N1667, LEN(N1667)-FIND("/",N1667))</f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56"/>
        <v>1.6088</v>
      </c>
      <c r="P1668">
        <f t="shared" si="157"/>
        <v>41.04</v>
      </c>
      <c r="Q1668" t="str">
        <f t="shared" si="158"/>
        <v>music</v>
      </c>
      <c r="R1668" s="10">
        <f t="shared" si="159"/>
        <v>41331.253159722226</v>
      </c>
      <c r="S1668" s="10">
        <f t="shared" si="160"/>
        <v>41361.211493055554</v>
      </c>
      <c r="T1668" s="12" t="str">
        <f t="shared" si="161"/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56"/>
        <v>1.2685</v>
      </c>
      <c r="P1669">
        <f t="shared" si="157"/>
        <v>52.6</v>
      </c>
      <c r="Q1669" t="str">
        <f t="shared" si="158"/>
        <v>music</v>
      </c>
      <c r="R1669" s="10">
        <f t="shared" si="159"/>
        <v>41682.0705787037</v>
      </c>
      <c r="S1669" s="10">
        <f t="shared" si="160"/>
        <v>41709.290972222225</v>
      </c>
      <c r="T1669" s="12" t="str">
        <f t="shared" si="161"/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56"/>
        <v>1.0264</v>
      </c>
      <c r="P1670">
        <f t="shared" si="157"/>
        <v>70.78</v>
      </c>
      <c r="Q1670" t="str">
        <f t="shared" si="158"/>
        <v>music</v>
      </c>
      <c r="R1670" s="10">
        <f t="shared" si="159"/>
        <v>40845.14975694444</v>
      </c>
      <c r="S1670" s="10">
        <f t="shared" si="160"/>
        <v>40875.191423611112</v>
      </c>
      <c r="T1670" s="12" t="str">
        <f t="shared" si="161"/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56"/>
        <v>1.3975</v>
      </c>
      <c r="P1671">
        <f t="shared" si="157"/>
        <v>53.75</v>
      </c>
      <c r="Q1671" t="str">
        <f t="shared" si="158"/>
        <v>music</v>
      </c>
      <c r="R1671" s="10">
        <f t="shared" si="159"/>
        <v>42461.885138888887</v>
      </c>
      <c r="S1671" s="10">
        <f t="shared" si="160"/>
        <v>42521.885138888887</v>
      </c>
      <c r="T1671" s="12" t="str">
        <f t="shared" si="161"/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56"/>
        <v>1.026</v>
      </c>
      <c r="P1672">
        <f t="shared" si="157"/>
        <v>44.61</v>
      </c>
      <c r="Q1672" t="str">
        <f t="shared" si="158"/>
        <v>music</v>
      </c>
      <c r="R1672" s="10">
        <f t="shared" si="159"/>
        <v>40313.930543981485</v>
      </c>
      <c r="S1672" s="10">
        <f t="shared" si="160"/>
        <v>40364.166666666664</v>
      </c>
      <c r="T1672" s="12" t="str">
        <f t="shared" si="161"/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56"/>
        <v>1.0066999999999999</v>
      </c>
      <c r="P1673">
        <f t="shared" si="157"/>
        <v>26.15</v>
      </c>
      <c r="Q1673" t="str">
        <f t="shared" si="158"/>
        <v>music</v>
      </c>
      <c r="R1673" s="10">
        <f t="shared" si="159"/>
        <v>42553.54414351852</v>
      </c>
      <c r="S1673" s="10">
        <f t="shared" si="160"/>
        <v>42583.54414351852</v>
      </c>
      <c r="T1673" s="12" t="str">
        <f t="shared" si="161"/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56"/>
        <v>1.1294</v>
      </c>
      <c r="P1674">
        <f t="shared" si="157"/>
        <v>39.18</v>
      </c>
      <c r="Q1674" t="str">
        <f t="shared" si="158"/>
        <v>music</v>
      </c>
      <c r="R1674" s="10">
        <f t="shared" si="159"/>
        <v>41034.656597222223</v>
      </c>
      <c r="S1674" s="10">
        <f t="shared" si="160"/>
        <v>41064.656597222223</v>
      </c>
      <c r="T1674" s="12" t="str">
        <f t="shared" si="161"/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56"/>
        <v>1.2809999999999999</v>
      </c>
      <c r="P1675">
        <f t="shared" si="157"/>
        <v>45.59</v>
      </c>
      <c r="Q1675" t="str">
        <f t="shared" si="158"/>
        <v>music</v>
      </c>
      <c r="R1675" s="10">
        <f t="shared" si="159"/>
        <v>42039.878379629634</v>
      </c>
      <c r="S1675" s="10">
        <f t="shared" si="160"/>
        <v>42069.878379629634</v>
      </c>
      <c r="T1675" s="12" t="str">
        <f t="shared" si="161"/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56"/>
        <v>2.0169999999999999</v>
      </c>
      <c r="P1676">
        <f t="shared" si="157"/>
        <v>89.25</v>
      </c>
      <c r="Q1676" t="str">
        <f t="shared" si="158"/>
        <v>music</v>
      </c>
      <c r="R1676" s="10">
        <f t="shared" si="159"/>
        <v>42569.605393518519</v>
      </c>
      <c r="S1676" s="10">
        <f t="shared" si="160"/>
        <v>42600.290972222225</v>
      </c>
      <c r="T1676" s="12" t="str">
        <f t="shared" si="161"/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56"/>
        <v>1.3742000000000001</v>
      </c>
      <c r="P1677">
        <f t="shared" si="157"/>
        <v>40.42</v>
      </c>
      <c r="Q1677" t="str">
        <f t="shared" si="158"/>
        <v>music</v>
      </c>
      <c r="R1677" s="10">
        <f t="shared" si="159"/>
        <v>40802.733101851853</v>
      </c>
      <c r="S1677" s="10">
        <f t="shared" si="160"/>
        <v>40832.918749999997</v>
      </c>
      <c r="T1677" s="12" t="str">
        <f t="shared" si="161"/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56"/>
        <v>1.1533</v>
      </c>
      <c r="P1678">
        <f t="shared" si="157"/>
        <v>82.38</v>
      </c>
      <c r="Q1678" t="str">
        <f t="shared" si="158"/>
        <v>music</v>
      </c>
      <c r="R1678" s="10">
        <f t="shared" si="159"/>
        <v>40973.72623842593</v>
      </c>
      <c r="S1678" s="10">
        <f t="shared" si="160"/>
        <v>41020.165972222225</v>
      </c>
      <c r="T1678" s="12" t="str">
        <f t="shared" si="161"/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56"/>
        <v>1.1167</v>
      </c>
      <c r="P1679">
        <f t="shared" si="157"/>
        <v>159.52000000000001</v>
      </c>
      <c r="Q1679" t="str">
        <f t="shared" si="158"/>
        <v>music</v>
      </c>
      <c r="R1679" s="10">
        <f t="shared" si="159"/>
        <v>42416.407129629632</v>
      </c>
      <c r="S1679" s="10">
        <f t="shared" si="160"/>
        <v>42476.249305555553</v>
      </c>
      <c r="T1679" s="12" t="str">
        <f t="shared" si="161"/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56"/>
        <v>1.1839999999999999</v>
      </c>
      <c r="P1680">
        <f t="shared" si="157"/>
        <v>36.24</v>
      </c>
      <c r="Q1680" t="str">
        <f t="shared" si="158"/>
        <v>music</v>
      </c>
      <c r="R1680" s="10">
        <f t="shared" si="159"/>
        <v>41662.854988425926</v>
      </c>
      <c r="S1680" s="10">
        <f t="shared" si="160"/>
        <v>41676.854988425926</v>
      </c>
      <c r="T1680" s="12" t="str">
        <f t="shared" si="161"/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56"/>
        <v>1.75</v>
      </c>
      <c r="P1681">
        <f t="shared" si="157"/>
        <v>62.5</v>
      </c>
      <c r="Q1681" t="str">
        <f t="shared" si="158"/>
        <v>music</v>
      </c>
      <c r="R1681" s="10">
        <f t="shared" si="159"/>
        <v>40723.068807870368</v>
      </c>
      <c r="S1681" s="10">
        <f t="shared" si="160"/>
        <v>40746.068807870368</v>
      </c>
      <c r="T1681" s="12" t="str">
        <f t="shared" si="161"/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56"/>
        <v>1.175</v>
      </c>
      <c r="P1682">
        <f t="shared" si="157"/>
        <v>47</v>
      </c>
      <c r="Q1682" t="str">
        <f t="shared" si="158"/>
        <v>music</v>
      </c>
      <c r="R1682" s="10">
        <f t="shared" si="159"/>
        <v>41802.757719907408</v>
      </c>
      <c r="S1682" s="10">
        <f t="shared" si="160"/>
        <v>41832.757719907408</v>
      </c>
      <c r="T1682" s="12" t="str">
        <f t="shared" si="161"/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56"/>
        <v>1.0142</v>
      </c>
      <c r="P1683">
        <f t="shared" si="157"/>
        <v>74.58</v>
      </c>
      <c r="Q1683" t="str">
        <f t="shared" si="158"/>
        <v>music</v>
      </c>
      <c r="R1683" s="10">
        <f t="shared" si="159"/>
        <v>42774.121342592596</v>
      </c>
      <c r="S1683" s="10">
        <f t="shared" si="160"/>
        <v>42823.083333333328</v>
      </c>
      <c r="T1683" s="12" t="str">
        <f t="shared" si="161"/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56"/>
        <v>0</v>
      </c>
      <c r="P1684">
        <f t="shared" si="157"/>
        <v>0</v>
      </c>
      <c r="Q1684" t="str">
        <f t="shared" si="158"/>
        <v>music</v>
      </c>
      <c r="R1684" s="10">
        <f t="shared" si="159"/>
        <v>42779.21365740741</v>
      </c>
      <c r="S1684" s="10">
        <f t="shared" si="160"/>
        <v>42839.171990740739</v>
      </c>
      <c r="T1684" s="12" t="str">
        <f t="shared" si="161"/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56"/>
        <v>0.21709999999999999</v>
      </c>
      <c r="P1685">
        <f t="shared" si="157"/>
        <v>76</v>
      </c>
      <c r="Q1685" t="str">
        <f t="shared" si="158"/>
        <v>music</v>
      </c>
      <c r="R1685" s="10">
        <f t="shared" si="159"/>
        <v>42808.781689814816</v>
      </c>
      <c r="S1685" s="10">
        <f t="shared" si="160"/>
        <v>42832.781689814816</v>
      </c>
      <c r="T1685" s="12" t="str">
        <f t="shared" si="161"/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56"/>
        <v>1.0912999999999999</v>
      </c>
      <c r="P1686">
        <f t="shared" si="157"/>
        <v>86.44</v>
      </c>
      <c r="Q1686" t="str">
        <f t="shared" si="158"/>
        <v>music</v>
      </c>
      <c r="R1686" s="10">
        <f t="shared" si="159"/>
        <v>42783.815289351856</v>
      </c>
      <c r="S1686" s="10">
        <f t="shared" si="160"/>
        <v>42811.773622685185</v>
      </c>
      <c r="T1686" s="12" t="str">
        <f t="shared" si="161"/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56"/>
        <v>1.0286</v>
      </c>
      <c r="P1687">
        <f t="shared" si="157"/>
        <v>24</v>
      </c>
      <c r="Q1687" t="str">
        <f t="shared" si="158"/>
        <v>music</v>
      </c>
      <c r="R1687" s="10">
        <f t="shared" si="159"/>
        <v>42788.2502662037</v>
      </c>
      <c r="S1687" s="10">
        <f t="shared" si="160"/>
        <v>42818.208599537036</v>
      </c>
      <c r="T1687" s="12" t="str">
        <f t="shared" si="161"/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56"/>
        <v>3.5999999999999999E-3</v>
      </c>
      <c r="P1688">
        <f t="shared" si="157"/>
        <v>18</v>
      </c>
      <c r="Q1688" t="str">
        <f t="shared" si="158"/>
        <v>music</v>
      </c>
      <c r="R1688" s="10">
        <f t="shared" si="159"/>
        <v>42792.843969907408</v>
      </c>
      <c r="S1688" s="10">
        <f t="shared" si="160"/>
        <v>42852.802303240736</v>
      </c>
      <c r="T1688" s="12" t="str">
        <f t="shared" si="161"/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56"/>
        <v>0.3125</v>
      </c>
      <c r="P1689">
        <f t="shared" si="157"/>
        <v>80.13</v>
      </c>
      <c r="Q1689" t="str">
        <f t="shared" si="158"/>
        <v>music</v>
      </c>
      <c r="R1689" s="10">
        <f t="shared" si="159"/>
        <v>42802.046817129631</v>
      </c>
      <c r="S1689" s="10">
        <f t="shared" si="160"/>
        <v>42835.84375</v>
      </c>
      <c r="T1689" s="12" t="str">
        <f t="shared" si="161"/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56"/>
        <v>0.443</v>
      </c>
      <c r="P1690">
        <f t="shared" si="157"/>
        <v>253.14</v>
      </c>
      <c r="Q1690" t="str">
        <f t="shared" si="158"/>
        <v>music</v>
      </c>
      <c r="R1690" s="10">
        <f t="shared" si="159"/>
        <v>42804.534652777773</v>
      </c>
      <c r="S1690" s="10">
        <f t="shared" si="160"/>
        <v>42834.492986111116</v>
      </c>
      <c r="T1690" s="12" t="str">
        <f t="shared" si="161"/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56"/>
        <v>1</v>
      </c>
      <c r="P1691">
        <f t="shared" si="157"/>
        <v>171.43</v>
      </c>
      <c r="Q1691" t="str">
        <f t="shared" si="158"/>
        <v>music</v>
      </c>
      <c r="R1691" s="10">
        <f t="shared" si="159"/>
        <v>42780.942476851851</v>
      </c>
      <c r="S1691" s="10">
        <f t="shared" si="160"/>
        <v>42810.900810185187</v>
      </c>
      <c r="T1691" s="12" t="str">
        <f t="shared" si="161"/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56"/>
        <v>0.254</v>
      </c>
      <c r="P1692">
        <f t="shared" si="157"/>
        <v>57.73</v>
      </c>
      <c r="Q1692" t="str">
        <f t="shared" si="158"/>
        <v>music</v>
      </c>
      <c r="R1692" s="10">
        <f t="shared" si="159"/>
        <v>42801.43104166667</v>
      </c>
      <c r="S1692" s="10">
        <f t="shared" si="160"/>
        <v>42831.389374999999</v>
      </c>
      <c r="T1692" s="12" t="str">
        <f t="shared" si="161"/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56"/>
        <v>0.3347</v>
      </c>
      <c r="P1693">
        <f t="shared" si="157"/>
        <v>264.26</v>
      </c>
      <c r="Q1693" t="str">
        <f t="shared" si="158"/>
        <v>music</v>
      </c>
      <c r="R1693" s="10">
        <f t="shared" si="159"/>
        <v>42795.701481481476</v>
      </c>
      <c r="S1693" s="10">
        <f t="shared" si="160"/>
        <v>42828.041666666672</v>
      </c>
      <c r="T1693" s="12" t="str">
        <f t="shared" si="161"/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56"/>
        <v>0.47799999999999998</v>
      </c>
      <c r="P1694">
        <f t="shared" si="157"/>
        <v>159.33000000000001</v>
      </c>
      <c r="Q1694" t="str">
        <f t="shared" si="158"/>
        <v>music</v>
      </c>
      <c r="R1694" s="10">
        <f t="shared" si="159"/>
        <v>42788.151238425926</v>
      </c>
      <c r="S1694" s="10">
        <f t="shared" si="160"/>
        <v>42820.999305555553</v>
      </c>
      <c r="T1694" s="12" t="str">
        <f t="shared" si="161"/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56"/>
        <v>9.3299999999999994E-2</v>
      </c>
      <c r="P1695">
        <f t="shared" si="157"/>
        <v>35</v>
      </c>
      <c r="Q1695" t="str">
        <f t="shared" si="158"/>
        <v>music</v>
      </c>
      <c r="R1695" s="10">
        <f t="shared" si="159"/>
        <v>42803.920277777783</v>
      </c>
      <c r="S1695" s="10">
        <f t="shared" si="160"/>
        <v>42834.833333333328</v>
      </c>
      <c r="T1695" s="12" t="str">
        <f t="shared" si="161"/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56"/>
        <v>5.0000000000000001E-4</v>
      </c>
      <c r="P1696">
        <f t="shared" si="157"/>
        <v>5</v>
      </c>
      <c r="Q1696" t="str">
        <f t="shared" si="158"/>
        <v>music</v>
      </c>
      <c r="R1696" s="10">
        <f t="shared" si="159"/>
        <v>42791.669837962967</v>
      </c>
      <c r="S1696" s="10">
        <f t="shared" si="160"/>
        <v>42821.191666666666</v>
      </c>
      <c r="T1696" s="12" t="str">
        <f t="shared" si="161"/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56"/>
        <v>0.1171</v>
      </c>
      <c r="P1697">
        <f t="shared" si="157"/>
        <v>61.09</v>
      </c>
      <c r="Q1697" t="str">
        <f t="shared" si="158"/>
        <v>music</v>
      </c>
      <c r="R1697" s="10">
        <f t="shared" si="159"/>
        <v>42801.031412037039</v>
      </c>
      <c r="S1697" s="10">
        <f t="shared" si="160"/>
        <v>42835.041666666672</v>
      </c>
      <c r="T1697" s="12" t="str">
        <f t="shared" si="161"/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56"/>
        <v>0</v>
      </c>
      <c r="P1698">
        <f t="shared" si="157"/>
        <v>0</v>
      </c>
      <c r="Q1698" t="str">
        <f t="shared" si="158"/>
        <v>music</v>
      </c>
      <c r="R1698" s="10">
        <f t="shared" si="159"/>
        <v>42796.069571759261</v>
      </c>
      <c r="S1698" s="10">
        <f t="shared" si="160"/>
        <v>42826.027905092589</v>
      </c>
      <c r="T1698" s="12" t="str">
        <f t="shared" si="161"/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56"/>
        <v>0.2021</v>
      </c>
      <c r="P1699">
        <f t="shared" si="157"/>
        <v>114.82</v>
      </c>
      <c r="Q1699" t="str">
        <f t="shared" si="158"/>
        <v>music</v>
      </c>
      <c r="R1699" s="10">
        <f t="shared" si="159"/>
        <v>42805.032962962956</v>
      </c>
      <c r="S1699" s="10">
        <f t="shared" si="160"/>
        <v>42834.991296296299</v>
      </c>
      <c r="T1699" s="12" t="str">
        <f t="shared" si="161"/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56"/>
        <v>0</v>
      </c>
      <c r="P1700">
        <f t="shared" si="157"/>
        <v>0</v>
      </c>
      <c r="Q1700" t="str">
        <f t="shared" si="158"/>
        <v>music</v>
      </c>
      <c r="R1700" s="10">
        <f t="shared" si="159"/>
        <v>42796.207870370374</v>
      </c>
      <c r="S1700" s="10">
        <f t="shared" si="160"/>
        <v>42820.147916666669</v>
      </c>
      <c r="T1700" s="12" t="str">
        <f t="shared" si="161"/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56"/>
        <v>4.2299999999999997E-2</v>
      </c>
      <c r="P1701">
        <f t="shared" si="157"/>
        <v>54</v>
      </c>
      <c r="Q1701" t="str">
        <f t="shared" si="158"/>
        <v>music</v>
      </c>
      <c r="R1701" s="10">
        <f t="shared" si="159"/>
        <v>42806.863946759258</v>
      </c>
      <c r="S1701" s="10">
        <f t="shared" si="160"/>
        <v>42836.863946759258</v>
      </c>
      <c r="T1701" s="12" t="str">
        <f t="shared" si="161"/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56"/>
        <v>0.2606</v>
      </c>
      <c r="P1702">
        <f t="shared" si="157"/>
        <v>65.97</v>
      </c>
      <c r="Q1702" t="str">
        <f t="shared" si="158"/>
        <v>music</v>
      </c>
      <c r="R1702" s="10">
        <f t="shared" si="159"/>
        <v>42796.071643518517</v>
      </c>
      <c r="S1702" s="10">
        <f t="shared" si="160"/>
        <v>42826.166666666672</v>
      </c>
      <c r="T1702" s="12" t="str">
        <f t="shared" si="161"/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56"/>
        <v>2E-3</v>
      </c>
      <c r="P1703">
        <f t="shared" si="157"/>
        <v>5</v>
      </c>
      <c r="Q1703" t="str">
        <f t="shared" si="158"/>
        <v>music</v>
      </c>
      <c r="R1703" s="10">
        <f t="shared" si="159"/>
        <v>41989.664409722223</v>
      </c>
      <c r="S1703" s="10">
        <f t="shared" si="160"/>
        <v>42019.664409722223</v>
      </c>
      <c r="T1703" s="12" t="str">
        <f t="shared" si="161"/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56"/>
        <v>1E-4</v>
      </c>
      <c r="P1704">
        <f t="shared" si="157"/>
        <v>1</v>
      </c>
      <c r="Q1704" t="str">
        <f t="shared" si="158"/>
        <v>music</v>
      </c>
      <c r="R1704" s="10">
        <f t="shared" si="159"/>
        <v>42063.869791666672</v>
      </c>
      <c r="S1704" s="10">
        <f t="shared" si="160"/>
        <v>42093.828125</v>
      </c>
      <c r="T1704" s="12" t="str">
        <f t="shared" si="161"/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56"/>
        <v>1.0200000000000001E-2</v>
      </c>
      <c r="P1705">
        <f t="shared" si="157"/>
        <v>25.5</v>
      </c>
      <c r="Q1705" t="str">
        <f t="shared" si="158"/>
        <v>music</v>
      </c>
      <c r="R1705" s="10">
        <f t="shared" si="159"/>
        <v>42187.281678240746</v>
      </c>
      <c r="S1705" s="10">
        <f t="shared" si="160"/>
        <v>42247.281678240746</v>
      </c>
      <c r="T1705" s="12" t="str">
        <f t="shared" si="161"/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56"/>
        <v>0.65100000000000002</v>
      </c>
      <c r="P1706">
        <f t="shared" si="157"/>
        <v>118.36</v>
      </c>
      <c r="Q1706" t="str">
        <f t="shared" si="158"/>
        <v>music</v>
      </c>
      <c r="R1706" s="10">
        <f t="shared" si="159"/>
        <v>42021.139733796299</v>
      </c>
      <c r="S1706" s="10">
        <f t="shared" si="160"/>
        <v>42051.139733796299</v>
      </c>
      <c r="T1706" s="12" t="str">
        <f t="shared" si="161"/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56"/>
        <v>0</v>
      </c>
      <c r="P1707">
        <f t="shared" si="157"/>
        <v>0</v>
      </c>
      <c r="Q1707" t="str">
        <f t="shared" si="158"/>
        <v>music</v>
      </c>
      <c r="R1707" s="10">
        <f t="shared" si="159"/>
        <v>42245.016736111109</v>
      </c>
      <c r="S1707" s="10">
        <f t="shared" si="160"/>
        <v>42256.666666666672</v>
      </c>
      <c r="T1707" s="12" t="str">
        <f t="shared" si="161"/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56"/>
        <v>0</v>
      </c>
      <c r="P1708">
        <f t="shared" si="157"/>
        <v>0</v>
      </c>
      <c r="Q1708" t="str">
        <f t="shared" si="158"/>
        <v>music</v>
      </c>
      <c r="R1708" s="10">
        <f t="shared" si="159"/>
        <v>42179.306388888886</v>
      </c>
      <c r="S1708" s="10">
        <f t="shared" si="160"/>
        <v>42239.306388888886</v>
      </c>
      <c r="T1708" s="12" t="str">
        <f t="shared" si="161"/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56"/>
        <v>9.74E-2</v>
      </c>
      <c r="P1709">
        <f t="shared" si="157"/>
        <v>54.11</v>
      </c>
      <c r="Q1709" t="str">
        <f t="shared" si="158"/>
        <v>music</v>
      </c>
      <c r="R1709" s="10">
        <f t="shared" si="159"/>
        <v>42427.721006944441</v>
      </c>
      <c r="S1709" s="10">
        <f t="shared" si="160"/>
        <v>42457.679340277777</v>
      </c>
      <c r="T1709" s="12" t="str">
        <f t="shared" si="161"/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56"/>
        <v>0</v>
      </c>
      <c r="P1710">
        <f t="shared" si="157"/>
        <v>0</v>
      </c>
      <c r="Q1710" t="str">
        <f t="shared" si="158"/>
        <v>music</v>
      </c>
      <c r="R1710" s="10">
        <f t="shared" si="159"/>
        <v>42451.866967592592</v>
      </c>
      <c r="S1710" s="10">
        <f t="shared" si="160"/>
        <v>42491.866967592592</v>
      </c>
      <c r="T1710" s="12" t="str">
        <f t="shared" si="161"/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56"/>
        <v>4.8599999999999997E-2</v>
      </c>
      <c r="P1711">
        <f t="shared" si="157"/>
        <v>21.25</v>
      </c>
      <c r="Q1711" t="str">
        <f t="shared" si="158"/>
        <v>music</v>
      </c>
      <c r="R1711" s="10">
        <f t="shared" si="159"/>
        <v>41841.56381944444</v>
      </c>
      <c r="S1711" s="10">
        <f t="shared" si="160"/>
        <v>41882.818749999999</v>
      </c>
      <c r="T1711" s="12" t="str">
        <f t="shared" si="161"/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56"/>
        <v>6.7999999999999996E-3</v>
      </c>
      <c r="P1712">
        <f t="shared" si="157"/>
        <v>34</v>
      </c>
      <c r="Q1712" t="str">
        <f t="shared" si="158"/>
        <v>music</v>
      </c>
      <c r="R1712" s="10">
        <f t="shared" si="159"/>
        <v>42341.59129629629</v>
      </c>
      <c r="S1712" s="10">
        <f t="shared" si="160"/>
        <v>42387.541666666672</v>
      </c>
      <c r="T1712" s="12" t="str">
        <f t="shared" si="161"/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56"/>
        <v>0.105</v>
      </c>
      <c r="P1713">
        <f t="shared" si="157"/>
        <v>525</v>
      </c>
      <c r="Q1713" t="str">
        <f t="shared" si="158"/>
        <v>music</v>
      </c>
      <c r="R1713" s="10">
        <f t="shared" si="159"/>
        <v>41852.646226851852</v>
      </c>
      <c r="S1713" s="10">
        <f t="shared" si="160"/>
        <v>41883.646226851852</v>
      </c>
      <c r="T1713" s="12" t="str">
        <f t="shared" si="161"/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56"/>
        <v>0</v>
      </c>
      <c r="P1714">
        <f t="shared" si="157"/>
        <v>0</v>
      </c>
      <c r="Q1714" t="str">
        <f t="shared" si="158"/>
        <v>music</v>
      </c>
      <c r="R1714" s="10">
        <f t="shared" si="159"/>
        <v>42125.913807870369</v>
      </c>
      <c r="S1714" s="10">
        <f t="shared" si="160"/>
        <v>42185.913807870369</v>
      </c>
      <c r="T1714" s="12" t="str">
        <f t="shared" si="161"/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56"/>
        <v>1.67E-2</v>
      </c>
      <c r="P1715">
        <f t="shared" si="157"/>
        <v>50</v>
      </c>
      <c r="Q1715" t="str">
        <f t="shared" si="158"/>
        <v>music</v>
      </c>
      <c r="R1715" s="10">
        <f t="shared" si="159"/>
        <v>41887.801064814819</v>
      </c>
      <c r="S1715" s="10">
        <f t="shared" si="160"/>
        <v>41917.801064814819</v>
      </c>
      <c r="T1715" s="12" t="str">
        <f t="shared" si="161"/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56"/>
        <v>7.8700000000000006E-2</v>
      </c>
      <c r="P1716">
        <f t="shared" si="157"/>
        <v>115.71</v>
      </c>
      <c r="Q1716" t="str">
        <f t="shared" si="158"/>
        <v>music</v>
      </c>
      <c r="R1716" s="10">
        <f t="shared" si="159"/>
        <v>42095.918530092589</v>
      </c>
      <c r="S1716" s="10">
        <f t="shared" si="160"/>
        <v>42125.918530092589</v>
      </c>
      <c r="T1716" s="12" t="str">
        <f t="shared" si="161"/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56"/>
        <v>2.2000000000000001E-3</v>
      </c>
      <c r="P1717">
        <f t="shared" si="157"/>
        <v>5.5</v>
      </c>
      <c r="Q1717" t="str">
        <f t="shared" si="158"/>
        <v>music</v>
      </c>
      <c r="R1717" s="10">
        <f t="shared" si="159"/>
        <v>42064.217418981483</v>
      </c>
      <c r="S1717" s="10">
        <f t="shared" si="160"/>
        <v>42094.140277777777</v>
      </c>
      <c r="T1717" s="12" t="str">
        <f t="shared" si="161"/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56"/>
        <v>7.4999999999999997E-2</v>
      </c>
      <c r="P1718">
        <f t="shared" si="157"/>
        <v>50</v>
      </c>
      <c r="Q1718" t="str">
        <f t="shared" si="158"/>
        <v>music</v>
      </c>
      <c r="R1718" s="10">
        <f t="shared" si="159"/>
        <v>42673.577534722222</v>
      </c>
      <c r="S1718" s="10">
        <f t="shared" si="160"/>
        <v>42713.619201388887</v>
      </c>
      <c r="T1718" s="12" t="str">
        <f t="shared" si="161"/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56"/>
        <v>0.42730000000000001</v>
      </c>
      <c r="P1719">
        <f t="shared" si="157"/>
        <v>34.020000000000003</v>
      </c>
      <c r="Q1719" t="str">
        <f t="shared" si="158"/>
        <v>music</v>
      </c>
      <c r="R1719" s="10">
        <f t="shared" si="159"/>
        <v>42460.98192129629</v>
      </c>
      <c r="S1719" s="10">
        <f t="shared" si="160"/>
        <v>42481.166666666672</v>
      </c>
      <c r="T1719" s="12" t="str">
        <f t="shared" si="161"/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56"/>
        <v>2.0999999999999999E-3</v>
      </c>
      <c r="P1720">
        <f t="shared" si="157"/>
        <v>37.5</v>
      </c>
      <c r="Q1720" t="str">
        <f t="shared" si="158"/>
        <v>music</v>
      </c>
      <c r="R1720" s="10">
        <f t="shared" si="159"/>
        <v>42460.610520833332</v>
      </c>
      <c r="S1720" s="10">
        <f t="shared" si="160"/>
        <v>42504.207638888889</v>
      </c>
      <c r="T1720" s="12" t="str">
        <f t="shared" si="161"/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56"/>
        <v>8.8000000000000005E-3</v>
      </c>
      <c r="P1721">
        <f t="shared" si="157"/>
        <v>11.67</v>
      </c>
      <c r="Q1721" t="str">
        <f t="shared" si="158"/>
        <v>music</v>
      </c>
      <c r="R1721" s="10">
        <f t="shared" si="159"/>
        <v>41869.534618055557</v>
      </c>
      <c r="S1721" s="10">
        <f t="shared" si="160"/>
        <v>41899.534618055557</v>
      </c>
      <c r="T1721" s="12" t="str">
        <f t="shared" si="161"/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56"/>
        <v>5.6300000000000003E-2</v>
      </c>
      <c r="P1722">
        <f t="shared" si="157"/>
        <v>28.13</v>
      </c>
      <c r="Q1722" t="str">
        <f t="shared" si="158"/>
        <v>music</v>
      </c>
      <c r="R1722" s="10">
        <f t="shared" si="159"/>
        <v>41922.783229166671</v>
      </c>
      <c r="S1722" s="10">
        <f t="shared" si="160"/>
        <v>41952.824895833335</v>
      </c>
      <c r="T1722" s="12" t="str">
        <f t="shared" si="161"/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56"/>
        <v>0</v>
      </c>
      <c r="P1723">
        <f t="shared" si="157"/>
        <v>0</v>
      </c>
      <c r="Q1723" t="str">
        <f t="shared" si="158"/>
        <v>music</v>
      </c>
      <c r="R1723" s="10">
        <f t="shared" si="159"/>
        <v>42319.461377314816</v>
      </c>
      <c r="S1723" s="10">
        <f t="shared" si="160"/>
        <v>42349.461377314816</v>
      </c>
      <c r="T1723" s="12" t="str">
        <f t="shared" si="161"/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56"/>
        <v>2.9999999999999997E-4</v>
      </c>
      <c r="P1724">
        <f t="shared" si="157"/>
        <v>1</v>
      </c>
      <c r="Q1724" t="str">
        <f t="shared" si="158"/>
        <v>music</v>
      </c>
      <c r="R1724" s="10">
        <f t="shared" si="159"/>
        <v>42425.960983796293</v>
      </c>
      <c r="S1724" s="10">
        <f t="shared" si="160"/>
        <v>42463.006944444445</v>
      </c>
      <c r="T1724" s="12" t="str">
        <f t="shared" si="161"/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56"/>
        <v>6.5000000000000002E-2</v>
      </c>
      <c r="P1725">
        <f t="shared" si="157"/>
        <v>216.67</v>
      </c>
      <c r="Q1725" t="str">
        <f t="shared" si="158"/>
        <v>music</v>
      </c>
      <c r="R1725" s="10">
        <f t="shared" si="159"/>
        <v>42129.82540509259</v>
      </c>
      <c r="S1725" s="10">
        <f t="shared" si="160"/>
        <v>42186.25</v>
      </c>
      <c r="T1725" s="12" t="str">
        <f t="shared" si="161"/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56"/>
        <v>5.7999999999999996E-3</v>
      </c>
      <c r="P1726">
        <f t="shared" si="157"/>
        <v>8.75</v>
      </c>
      <c r="Q1726" t="str">
        <f t="shared" si="158"/>
        <v>music</v>
      </c>
      <c r="R1726" s="10">
        <f t="shared" si="159"/>
        <v>41912.932430555556</v>
      </c>
      <c r="S1726" s="10">
        <f t="shared" si="160"/>
        <v>41942.932430555556</v>
      </c>
      <c r="T1726" s="12" t="str">
        <f t="shared" si="161"/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56"/>
        <v>0.1018</v>
      </c>
      <c r="P1727">
        <f t="shared" si="157"/>
        <v>62.22</v>
      </c>
      <c r="Q1727" t="str">
        <f t="shared" si="158"/>
        <v>music</v>
      </c>
      <c r="R1727" s="10">
        <f t="shared" si="159"/>
        <v>41845.968159722222</v>
      </c>
      <c r="S1727" s="10">
        <f t="shared" si="160"/>
        <v>41875.968159722222</v>
      </c>
      <c r="T1727" s="12" t="str">
        <f t="shared" si="161"/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56"/>
        <v>0.33779999999999999</v>
      </c>
      <c r="P1728">
        <f t="shared" si="157"/>
        <v>137.25</v>
      </c>
      <c r="Q1728" t="str">
        <f t="shared" si="158"/>
        <v>music</v>
      </c>
      <c r="R1728" s="10">
        <f t="shared" si="159"/>
        <v>41788.919722222221</v>
      </c>
      <c r="S1728" s="10">
        <f t="shared" si="160"/>
        <v>41817.919722222221</v>
      </c>
      <c r="T1728" s="12" t="str">
        <f t="shared" si="161"/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56"/>
        <v>2.9999999999999997E-4</v>
      </c>
      <c r="P1729">
        <f t="shared" si="157"/>
        <v>1</v>
      </c>
      <c r="Q1729" t="str">
        <f t="shared" si="158"/>
        <v>music</v>
      </c>
      <c r="R1729" s="10">
        <f t="shared" si="159"/>
        <v>42044.927974537044</v>
      </c>
      <c r="S1729" s="10">
        <f t="shared" si="160"/>
        <v>42099.458333333328</v>
      </c>
      <c r="T1729" s="12" t="str">
        <f t="shared" si="161"/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56"/>
        <v>0.68400000000000005</v>
      </c>
      <c r="P1730">
        <f t="shared" si="157"/>
        <v>122.14</v>
      </c>
      <c r="Q1730" t="str">
        <f t="shared" si="158"/>
        <v>music</v>
      </c>
      <c r="R1730" s="10">
        <f t="shared" si="159"/>
        <v>42268.625856481478</v>
      </c>
      <c r="S1730" s="10">
        <f t="shared" si="160"/>
        <v>42298.625856481478</v>
      </c>
      <c r="T1730" s="12" t="str">
        <f t="shared" si="161"/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62">ROUND(IMDIV(E1731,D1731),4)</f>
        <v>0</v>
      </c>
      <c r="P1731">
        <f t="shared" ref="P1731:P1794" si="163">IF(L1731&gt;0,ROUND(IMDIV(E1731,L1731),2),0)</f>
        <v>0</v>
      </c>
      <c r="Q1731" t="str">
        <f t="shared" ref="Q1731:Q1794" si="164">LEFT(N1731,FIND("/",N1731)-1)</f>
        <v>music</v>
      </c>
      <c r="R1731" s="10">
        <f t="shared" ref="R1731:R1794" si="165">(((J1731/60)/60)/24)+DATE(1970,1,1)</f>
        <v>42471.052152777775</v>
      </c>
      <c r="S1731" s="10">
        <f t="shared" ref="S1731:S1794" si="166">(((I1731/60)/60)/24)+DATE(1970,1,1)</f>
        <v>42531.052152777775</v>
      </c>
      <c r="T1731" s="12" t="str">
        <f t="shared" ref="T1731:T1794" si="167">RIGHT(N1731, LEN(N1731)-FIND("/",N1731))</f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62"/>
        <v>0</v>
      </c>
      <c r="P1732">
        <f t="shared" si="163"/>
        <v>0</v>
      </c>
      <c r="Q1732" t="str">
        <f t="shared" si="164"/>
        <v>music</v>
      </c>
      <c r="R1732" s="10">
        <f t="shared" si="165"/>
        <v>42272.087766203709</v>
      </c>
      <c r="S1732" s="10">
        <f t="shared" si="166"/>
        <v>42302.087766203709</v>
      </c>
      <c r="T1732" s="12" t="str">
        <f t="shared" si="167"/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62"/>
        <v>0</v>
      </c>
      <c r="P1733">
        <f t="shared" si="163"/>
        <v>0</v>
      </c>
      <c r="Q1733" t="str">
        <f t="shared" si="164"/>
        <v>music</v>
      </c>
      <c r="R1733" s="10">
        <f t="shared" si="165"/>
        <v>42152.906851851847</v>
      </c>
      <c r="S1733" s="10">
        <f t="shared" si="166"/>
        <v>42166.625</v>
      </c>
      <c r="T1733" s="12" t="str">
        <f t="shared" si="167"/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62"/>
        <v>0</v>
      </c>
      <c r="P1734">
        <f t="shared" si="163"/>
        <v>0</v>
      </c>
      <c r="Q1734" t="str">
        <f t="shared" si="164"/>
        <v>music</v>
      </c>
      <c r="R1734" s="10">
        <f t="shared" si="165"/>
        <v>42325.683807870373</v>
      </c>
      <c r="S1734" s="10">
        <f t="shared" si="166"/>
        <v>42385.208333333328</v>
      </c>
      <c r="T1734" s="12" t="str">
        <f t="shared" si="167"/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62"/>
        <v>0</v>
      </c>
      <c r="P1735">
        <f t="shared" si="163"/>
        <v>0</v>
      </c>
      <c r="Q1735" t="str">
        <f t="shared" si="164"/>
        <v>music</v>
      </c>
      <c r="R1735" s="10">
        <f t="shared" si="165"/>
        <v>42614.675625000003</v>
      </c>
      <c r="S1735" s="10">
        <f t="shared" si="166"/>
        <v>42626.895833333328</v>
      </c>
      <c r="T1735" s="12" t="str">
        <f t="shared" si="167"/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62"/>
        <v>2.0000000000000001E-4</v>
      </c>
      <c r="P1736">
        <f t="shared" si="163"/>
        <v>1</v>
      </c>
      <c r="Q1736" t="str">
        <f t="shared" si="164"/>
        <v>music</v>
      </c>
      <c r="R1736" s="10">
        <f t="shared" si="165"/>
        <v>42102.036527777775</v>
      </c>
      <c r="S1736" s="10">
        <f t="shared" si="166"/>
        <v>42132.036527777775</v>
      </c>
      <c r="T1736" s="12" t="str">
        <f t="shared" si="167"/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62"/>
        <v>0.11</v>
      </c>
      <c r="P1737">
        <f t="shared" si="163"/>
        <v>55</v>
      </c>
      <c r="Q1737" t="str">
        <f t="shared" si="164"/>
        <v>music</v>
      </c>
      <c r="R1737" s="10">
        <f t="shared" si="165"/>
        <v>42559.814178240747</v>
      </c>
      <c r="S1737" s="10">
        <f t="shared" si="166"/>
        <v>42589.814178240747</v>
      </c>
      <c r="T1737" s="12" t="str">
        <f t="shared" si="167"/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62"/>
        <v>7.3000000000000001E-3</v>
      </c>
      <c r="P1738">
        <f t="shared" si="163"/>
        <v>22</v>
      </c>
      <c r="Q1738" t="str">
        <f t="shared" si="164"/>
        <v>music</v>
      </c>
      <c r="R1738" s="10">
        <f t="shared" si="165"/>
        <v>42286.861493055556</v>
      </c>
      <c r="S1738" s="10">
        <f t="shared" si="166"/>
        <v>42316.90315972222</v>
      </c>
      <c r="T1738" s="12" t="str">
        <f t="shared" si="167"/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62"/>
        <v>0.21249999999999999</v>
      </c>
      <c r="P1739">
        <f t="shared" si="163"/>
        <v>56.67</v>
      </c>
      <c r="Q1739" t="str">
        <f t="shared" si="164"/>
        <v>music</v>
      </c>
      <c r="R1739" s="10">
        <f t="shared" si="165"/>
        <v>42175.948981481488</v>
      </c>
      <c r="S1739" s="10">
        <f t="shared" si="166"/>
        <v>42205.948981481488</v>
      </c>
      <c r="T1739" s="12" t="str">
        <f t="shared" si="167"/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62"/>
        <v>4.0000000000000001E-3</v>
      </c>
      <c r="P1740">
        <f t="shared" si="163"/>
        <v>20</v>
      </c>
      <c r="Q1740" t="str">
        <f t="shared" si="164"/>
        <v>music</v>
      </c>
      <c r="R1740" s="10">
        <f t="shared" si="165"/>
        <v>41884.874328703707</v>
      </c>
      <c r="S1740" s="10">
        <f t="shared" si="166"/>
        <v>41914.874328703707</v>
      </c>
      <c r="T1740" s="12" t="str">
        <f t="shared" si="167"/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62"/>
        <v>1E-3</v>
      </c>
      <c r="P1741">
        <f t="shared" si="163"/>
        <v>1</v>
      </c>
      <c r="Q1741" t="str">
        <f t="shared" si="164"/>
        <v>music</v>
      </c>
      <c r="R1741" s="10">
        <f t="shared" si="165"/>
        <v>42435.874212962968</v>
      </c>
      <c r="S1741" s="10">
        <f t="shared" si="166"/>
        <v>42494.832546296297</v>
      </c>
      <c r="T1741" s="12" t="str">
        <f t="shared" si="167"/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62"/>
        <v>0</v>
      </c>
      <c r="P1742">
        <f t="shared" si="163"/>
        <v>0</v>
      </c>
      <c r="Q1742" t="str">
        <f t="shared" si="164"/>
        <v>music</v>
      </c>
      <c r="R1742" s="10">
        <f t="shared" si="165"/>
        <v>42171.817384259266</v>
      </c>
      <c r="S1742" s="10">
        <f t="shared" si="166"/>
        <v>42201.817384259266</v>
      </c>
      <c r="T1742" s="12" t="str">
        <f t="shared" si="167"/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62"/>
        <v>1.1083000000000001</v>
      </c>
      <c r="P1743">
        <f t="shared" si="163"/>
        <v>25.58</v>
      </c>
      <c r="Q1743" t="str">
        <f t="shared" si="164"/>
        <v>photography</v>
      </c>
      <c r="R1743" s="10">
        <f t="shared" si="165"/>
        <v>42120.628136574072</v>
      </c>
      <c r="S1743" s="10">
        <f t="shared" si="166"/>
        <v>42165.628136574072</v>
      </c>
      <c r="T1743" s="12" t="str">
        <f t="shared" si="167"/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62"/>
        <v>1.0874999999999999</v>
      </c>
      <c r="P1744">
        <f t="shared" si="163"/>
        <v>63.97</v>
      </c>
      <c r="Q1744" t="str">
        <f t="shared" si="164"/>
        <v>photography</v>
      </c>
      <c r="R1744" s="10">
        <f t="shared" si="165"/>
        <v>42710.876967592587</v>
      </c>
      <c r="S1744" s="10">
        <f t="shared" si="166"/>
        <v>42742.875</v>
      </c>
      <c r="T1744" s="12" t="str">
        <f t="shared" si="167"/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62"/>
        <v>1.0042</v>
      </c>
      <c r="P1745">
        <f t="shared" si="163"/>
        <v>89.93</v>
      </c>
      <c r="Q1745" t="str">
        <f t="shared" si="164"/>
        <v>photography</v>
      </c>
      <c r="R1745" s="10">
        <f t="shared" si="165"/>
        <v>42586.925636574073</v>
      </c>
      <c r="S1745" s="10">
        <f t="shared" si="166"/>
        <v>42609.165972222225</v>
      </c>
      <c r="T1745" s="12" t="str">
        <f t="shared" si="167"/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62"/>
        <v>1.1845000000000001</v>
      </c>
      <c r="P1746">
        <f t="shared" si="163"/>
        <v>93.07</v>
      </c>
      <c r="Q1746" t="str">
        <f t="shared" si="164"/>
        <v>photography</v>
      </c>
      <c r="R1746" s="10">
        <f t="shared" si="165"/>
        <v>42026.605057870373</v>
      </c>
      <c r="S1746" s="10">
        <f t="shared" si="166"/>
        <v>42071.563391203701</v>
      </c>
      <c r="T1746" s="12" t="str">
        <f t="shared" si="167"/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62"/>
        <v>1.1400999999999999</v>
      </c>
      <c r="P1747">
        <f t="shared" si="163"/>
        <v>89.67</v>
      </c>
      <c r="Q1747" t="str">
        <f t="shared" si="164"/>
        <v>photography</v>
      </c>
      <c r="R1747" s="10">
        <f t="shared" si="165"/>
        <v>42690.259699074071</v>
      </c>
      <c r="S1747" s="10">
        <f t="shared" si="166"/>
        <v>42726.083333333328</v>
      </c>
      <c r="T1747" s="12" t="str">
        <f t="shared" si="167"/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62"/>
        <v>1.4810000000000001</v>
      </c>
      <c r="P1748">
        <f t="shared" si="163"/>
        <v>207.62</v>
      </c>
      <c r="Q1748" t="str">
        <f t="shared" si="164"/>
        <v>photography</v>
      </c>
      <c r="R1748" s="10">
        <f t="shared" si="165"/>
        <v>42668.176701388889</v>
      </c>
      <c r="S1748" s="10">
        <f t="shared" si="166"/>
        <v>42698.083333333328</v>
      </c>
      <c r="T1748" s="12" t="str">
        <f t="shared" si="167"/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62"/>
        <v>1.0496000000000001</v>
      </c>
      <c r="P1749">
        <f t="shared" si="163"/>
        <v>59.41</v>
      </c>
      <c r="Q1749" t="str">
        <f t="shared" si="164"/>
        <v>photography</v>
      </c>
      <c r="R1749" s="10">
        <f t="shared" si="165"/>
        <v>42292.435532407413</v>
      </c>
      <c r="S1749" s="10">
        <f t="shared" si="166"/>
        <v>42321.625</v>
      </c>
      <c r="T1749" s="12" t="str">
        <f t="shared" si="167"/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62"/>
        <v>1.2995000000000001</v>
      </c>
      <c r="P1750">
        <f t="shared" si="163"/>
        <v>358.97</v>
      </c>
      <c r="Q1750" t="str">
        <f t="shared" si="164"/>
        <v>photography</v>
      </c>
      <c r="R1750" s="10">
        <f t="shared" si="165"/>
        <v>42219.950729166667</v>
      </c>
      <c r="S1750" s="10">
        <f t="shared" si="166"/>
        <v>42249.950729166667</v>
      </c>
      <c r="T1750" s="12" t="str">
        <f t="shared" si="167"/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62"/>
        <v>1.2349000000000001</v>
      </c>
      <c r="P1751">
        <f t="shared" si="163"/>
        <v>94.74</v>
      </c>
      <c r="Q1751" t="str">
        <f t="shared" si="164"/>
        <v>photography</v>
      </c>
      <c r="R1751" s="10">
        <f t="shared" si="165"/>
        <v>42758.975937499999</v>
      </c>
      <c r="S1751" s="10">
        <f t="shared" si="166"/>
        <v>42795.791666666672</v>
      </c>
      <c r="T1751" s="12" t="str">
        <f t="shared" si="167"/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62"/>
        <v>2.0162</v>
      </c>
      <c r="P1752">
        <f t="shared" si="163"/>
        <v>80.650000000000006</v>
      </c>
      <c r="Q1752" t="str">
        <f t="shared" si="164"/>
        <v>photography</v>
      </c>
      <c r="R1752" s="10">
        <f t="shared" si="165"/>
        <v>42454.836851851855</v>
      </c>
      <c r="S1752" s="10">
        <f t="shared" si="166"/>
        <v>42479.836851851855</v>
      </c>
      <c r="T1752" s="12" t="str">
        <f t="shared" si="167"/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62"/>
        <v>1.0289999999999999</v>
      </c>
      <c r="P1753">
        <f t="shared" si="163"/>
        <v>168.69</v>
      </c>
      <c r="Q1753" t="str">
        <f t="shared" si="164"/>
        <v>photography</v>
      </c>
      <c r="R1753" s="10">
        <f t="shared" si="165"/>
        <v>42052.7815162037</v>
      </c>
      <c r="S1753" s="10">
        <f t="shared" si="166"/>
        <v>42082.739849537036</v>
      </c>
      <c r="T1753" s="12" t="str">
        <f t="shared" si="167"/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62"/>
        <v>2.6017000000000001</v>
      </c>
      <c r="P1754">
        <f t="shared" si="163"/>
        <v>34.69</v>
      </c>
      <c r="Q1754" t="str">
        <f t="shared" si="164"/>
        <v>photography</v>
      </c>
      <c r="R1754" s="10">
        <f t="shared" si="165"/>
        <v>42627.253263888888</v>
      </c>
      <c r="S1754" s="10">
        <f t="shared" si="166"/>
        <v>42657.253263888888</v>
      </c>
      <c r="T1754" s="12" t="str">
        <f t="shared" si="167"/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62"/>
        <v>1.08</v>
      </c>
      <c r="P1755">
        <f t="shared" si="163"/>
        <v>462.86</v>
      </c>
      <c r="Q1755" t="str">
        <f t="shared" si="164"/>
        <v>photography</v>
      </c>
      <c r="R1755" s="10">
        <f t="shared" si="165"/>
        <v>42420.74962962963</v>
      </c>
      <c r="S1755" s="10">
        <f t="shared" si="166"/>
        <v>42450.707962962959</v>
      </c>
      <c r="T1755" s="12" t="str">
        <f t="shared" si="167"/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62"/>
        <v>1.1052999999999999</v>
      </c>
      <c r="P1756">
        <f t="shared" si="163"/>
        <v>104.39</v>
      </c>
      <c r="Q1756" t="str">
        <f t="shared" si="164"/>
        <v>photography</v>
      </c>
      <c r="R1756" s="10">
        <f t="shared" si="165"/>
        <v>42067.876770833333</v>
      </c>
      <c r="S1756" s="10">
        <f t="shared" si="166"/>
        <v>42097.835104166668</v>
      </c>
      <c r="T1756" s="12" t="str">
        <f t="shared" si="167"/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62"/>
        <v>1.2</v>
      </c>
      <c r="P1757">
        <f t="shared" si="163"/>
        <v>7.5</v>
      </c>
      <c r="Q1757" t="str">
        <f t="shared" si="164"/>
        <v>photography</v>
      </c>
      <c r="R1757" s="10">
        <f t="shared" si="165"/>
        <v>42252.788900462961</v>
      </c>
      <c r="S1757" s="10">
        <f t="shared" si="166"/>
        <v>42282.788900462961</v>
      </c>
      <c r="T1757" s="12" t="str">
        <f t="shared" si="167"/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62"/>
        <v>1.0283</v>
      </c>
      <c r="P1758">
        <f t="shared" si="163"/>
        <v>47.13</v>
      </c>
      <c r="Q1758" t="str">
        <f t="shared" si="164"/>
        <v>photography</v>
      </c>
      <c r="R1758" s="10">
        <f t="shared" si="165"/>
        <v>42571.167465277773</v>
      </c>
      <c r="S1758" s="10">
        <f t="shared" si="166"/>
        <v>42611.167465277773</v>
      </c>
      <c r="T1758" s="12" t="str">
        <f t="shared" si="167"/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62"/>
        <v>1.1599999999999999</v>
      </c>
      <c r="P1759">
        <f t="shared" si="163"/>
        <v>414.29</v>
      </c>
      <c r="Q1759" t="str">
        <f t="shared" si="164"/>
        <v>photography</v>
      </c>
      <c r="R1759" s="10">
        <f t="shared" si="165"/>
        <v>42733.827349537038</v>
      </c>
      <c r="S1759" s="10">
        <f t="shared" si="166"/>
        <v>42763.811805555553</v>
      </c>
      <c r="T1759" s="12" t="str">
        <f t="shared" si="167"/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62"/>
        <v>1.147</v>
      </c>
      <c r="P1760">
        <f t="shared" si="163"/>
        <v>42.48</v>
      </c>
      <c r="Q1760" t="str">
        <f t="shared" si="164"/>
        <v>photography</v>
      </c>
      <c r="R1760" s="10">
        <f t="shared" si="165"/>
        <v>42505.955925925926</v>
      </c>
      <c r="S1760" s="10">
        <f t="shared" si="166"/>
        <v>42565.955925925926</v>
      </c>
      <c r="T1760" s="12" t="str">
        <f t="shared" si="167"/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62"/>
        <v>1.0660000000000001</v>
      </c>
      <c r="P1761">
        <f t="shared" si="163"/>
        <v>108.78</v>
      </c>
      <c r="Q1761" t="str">
        <f t="shared" si="164"/>
        <v>photography</v>
      </c>
      <c r="R1761" s="10">
        <f t="shared" si="165"/>
        <v>42068.829039351855</v>
      </c>
      <c r="S1761" s="10">
        <f t="shared" si="166"/>
        <v>42088.787372685183</v>
      </c>
      <c r="T1761" s="12" t="str">
        <f t="shared" si="167"/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62"/>
        <v>1.6544000000000001</v>
      </c>
      <c r="P1762">
        <f t="shared" si="163"/>
        <v>81.099999999999994</v>
      </c>
      <c r="Q1762" t="str">
        <f t="shared" si="164"/>
        <v>photography</v>
      </c>
      <c r="R1762" s="10">
        <f t="shared" si="165"/>
        <v>42405.67260416667</v>
      </c>
      <c r="S1762" s="10">
        <f t="shared" si="166"/>
        <v>42425.67260416667</v>
      </c>
      <c r="T1762" s="12" t="str">
        <f t="shared" si="167"/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62"/>
        <v>1.55</v>
      </c>
      <c r="P1763">
        <f t="shared" si="163"/>
        <v>51.67</v>
      </c>
      <c r="Q1763" t="str">
        <f t="shared" si="164"/>
        <v>photography</v>
      </c>
      <c r="R1763" s="10">
        <f t="shared" si="165"/>
        <v>42209.567824074074</v>
      </c>
      <c r="S1763" s="10">
        <f t="shared" si="166"/>
        <v>42259.567824074074</v>
      </c>
      <c r="T1763" s="12" t="str">
        <f t="shared" si="167"/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62"/>
        <v>8.85</v>
      </c>
      <c r="P1764">
        <f t="shared" si="163"/>
        <v>35.4</v>
      </c>
      <c r="Q1764" t="str">
        <f t="shared" si="164"/>
        <v>photography</v>
      </c>
      <c r="R1764" s="10">
        <f t="shared" si="165"/>
        <v>42410.982002314813</v>
      </c>
      <c r="S1764" s="10">
        <f t="shared" si="166"/>
        <v>42440.982002314813</v>
      </c>
      <c r="T1764" s="12" t="str">
        <f t="shared" si="167"/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62"/>
        <v>1.0190999999999999</v>
      </c>
      <c r="P1765">
        <f t="shared" si="163"/>
        <v>103.64</v>
      </c>
      <c r="Q1765" t="str">
        <f t="shared" si="164"/>
        <v>photography</v>
      </c>
      <c r="R1765" s="10">
        <f t="shared" si="165"/>
        <v>42636.868518518517</v>
      </c>
      <c r="S1765" s="10">
        <f t="shared" si="166"/>
        <v>42666.868518518517</v>
      </c>
      <c r="T1765" s="12" t="str">
        <f t="shared" si="167"/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62"/>
        <v>0.19600000000000001</v>
      </c>
      <c r="P1766">
        <f t="shared" si="163"/>
        <v>55.28</v>
      </c>
      <c r="Q1766" t="str">
        <f t="shared" si="164"/>
        <v>photography</v>
      </c>
      <c r="R1766" s="10">
        <f t="shared" si="165"/>
        <v>41825.485868055555</v>
      </c>
      <c r="S1766" s="10">
        <f t="shared" si="166"/>
        <v>41854.485868055555</v>
      </c>
      <c r="T1766" s="12" t="str">
        <f t="shared" si="167"/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62"/>
        <v>0.59470000000000001</v>
      </c>
      <c r="P1767">
        <f t="shared" si="163"/>
        <v>72.17</v>
      </c>
      <c r="Q1767" t="str">
        <f t="shared" si="164"/>
        <v>photography</v>
      </c>
      <c r="R1767" s="10">
        <f t="shared" si="165"/>
        <v>41834.980462962965</v>
      </c>
      <c r="S1767" s="10">
        <f t="shared" si="166"/>
        <v>41864.980462962965</v>
      </c>
      <c r="T1767" s="12" t="str">
        <f t="shared" si="167"/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62"/>
        <v>0</v>
      </c>
      <c r="P1768">
        <f t="shared" si="163"/>
        <v>0</v>
      </c>
      <c r="Q1768" t="str">
        <f t="shared" si="164"/>
        <v>photography</v>
      </c>
      <c r="R1768" s="10">
        <f t="shared" si="165"/>
        <v>41855.859814814816</v>
      </c>
      <c r="S1768" s="10">
        <f t="shared" si="166"/>
        <v>41876.859814814816</v>
      </c>
      <c r="T1768" s="12" t="str">
        <f t="shared" si="167"/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62"/>
        <v>0.4572</v>
      </c>
      <c r="P1769">
        <f t="shared" si="163"/>
        <v>58.62</v>
      </c>
      <c r="Q1769" t="str">
        <f t="shared" si="164"/>
        <v>photography</v>
      </c>
      <c r="R1769" s="10">
        <f t="shared" si="165"/>
        <v>41824.658379629633</v>
      </c>
      <c r="S1769" s="10">
        <f t="shared" si="166"/>
        <v>41854.658379629633</v>
      </c>
      <c r="T1769" s="12" t="str">
        <f t="shared" si="167"/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62"/>
        <v>3.7400000000000003E-2</v>
      </c>
      <c r="P1770">
        <f t="shared" si="163"/>
        <v>12.47</v>
      </c>
      <c r="Q1770" t="str">
        <f t="shared" si="164"/>
        <v>photography</v>
      </c>
      <c r="R1770" s="10">
        <f t="shared" si="165"/>
        <v>41849.560694444444</v>
      </c>
      <c r="S1770" s="10">
        <f t="shared" si="166"/>
        <v>41909.560694444444</v>
      </c>
      <c r="T1770" s="12" t="str">
        <f t="shared" si="167"/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62"/>
        <v>2.7E-2</v>
      </c>
      <c r="P1771">
        <f t="shared" si="163"/>
        <v>49.14</v>
      </c>
      <c r="Q1771" t="str">
        <f t="shared" si="164"/>
        <v>photography</v>
      </c>
      <c r="R1771" s="10">
        <f t="shared" si="165"/>
        <v>41987.818969907406</v>
      </c>
      <c r="S1771" s="10">
        <f t="shared" si="166"/>
        <v>42017.818969907406</v>
      </c>
      <c r="T1771" s="12" t="str">
        <f t="shared" si="167"/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62"/>
        <v>0.56510000000000005</v>
      </c>
      <c r="P1772">
        <f t="shared" si="163"/>
        <v>150.5</v>
      </c>
      <c r="Q1772" t="str">
        <f t="shared" si="164"/>
        <v>photography</v>
      </c>
      <c r="R1772" s="10">
        <f t="shared" si="165"/>
        <v>41891.780023148152</v>
      </c>
      <c r="S1772" s="10">
        <f t="shared" si="166"/>
        <v>41926.780023148152</v>
      </c>
      <c r="T1772" s="12" t="str">
        <f t="shared" si="167"/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62"/>
        <v>0.21310000000000001</v>
      </c>
      <c r="P1773">
        <f t="shared" si="163"/>
        <v>35.799999999999997</v>
      </c>
      <c r="Q1773" t="str">
        <f t="shared" si="164"/>
        <v>photography</v>
      </c>
      <c r="R1773" s="10">
        <f t="shared" si="165"/>
        <v>41905.979629629634</v>
      </c>
      <c r="S1773" s="10">
        <f t="shared" si="166"/>
        <v>41935.979629629634</v>
      </c>
      <c r="T1773" s="12" t="str">
        <f t="shared" si="167"/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62"/>
        <v>0.156</v>
      </c>
      <c r="P1774">
        <f t="shared" si="163"/>
        <v>45.16</v>
      </c>
      <c r="Q1774" t="str">
        <f t="shared" si="164"/>
        <v>photography</v>
      </c>
      <c r="R1774" s="10">
        <f t="shared" si="165"/>
        <v>41766.718009259261</v>
      </c>
      <c r="S1774" s="10">
        <f t="shared" si="166"/>
        <v>41826.718009259261</v>
      </c>
      <c r="T1774" s="12" t="str">
        <f t="shared" si="167"/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62"/>
        <v>6.2600000000000003E-2</v>
      </c>
      <c r="P1775">
        <f t="shared" si="163"/>
        <v>98.79</v>
      </c>
      <c r="Q1775" t="str">
        <f t="shared" si="164"/>
        <v>photography</v>
      </c>
      <c r="R1775" s="10">
        <f t="shared" si="165"/>
        <v>41978.760393518518</v>
      </c>
      <c r="S1775" s="10">
        <f t="shared" si="166"/>
        <v>42023.760393518518</v>
      </c>
      <c r="T1775" s="12" t="str">
        <f t="shared" si="167"/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62"/>
        <v>0.4592</v>
      </c>
      <c r="P1776">
        <f t="shared" si="163"/>
        <v>88.31</v>
      </c>
      <c r="Q1776" t="str">
        <f t="shared" si="164"/>
        <v>photography</v>
      </c>
      <c r="R1776" s="10">
        <f t="shared" si="165"/>
        <v>41930.218657407408</v>
      </c>
      <c r="S1776" s="10">
        <f t="shared" si="166"/>
        <v>41972.624305555553</v>
      </c>
      <c r="T1776" s="12" t="str">
        <f t="shared" si="167"/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62"/>
        <v>0.65100000000000002</v>
      </c>
      <c r="P1777">
        <f t="shared" si="163"/>
        <v>170.63</v>
      </c>
      <c r="Q1777" t="str">
        <f t="shared" si="164"/>
        <v>photography</v>
      </c>
      <c r="R1777" s="10">
        <f t="shared" si="165"/>
        <v>41891.976388888892</v>
      </c>
      <c r="S1777" s="10">
        <f t="shared" si="166"/>
        <v>41936.976388888892</v>
      </c>
      <c r="T1777" s="12" t="str">
        <f t="shared" si="167"/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62"/>
        <v>6.7000000000000004E-2</v>
      </c>
      <c r="P1778">
        <f t="shared" si="163"/>
        <v>83.75</v>
      </c>
      <c r="Q1778" t="str">
        <f t="shared" si="164"/>
        <v>photography</v>
      </c>
      <c r="R1778" s="10">
        <f t="shared" si="165"/>
        <v>41905.95684027778</v>
      </c>
      <c r="S1778" s="10">
        <f t="shared" si="166"/>
        <v>41941.95684027778</v>
      </c>
      <c r="T1778" s="12" t="str">
        <f t="shared" si="167"/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62"/>
        <v>0.1356</v>
      </c>
      <c r="P1779">
        <f t="shared" si="163"/>
        <v>65.099999999999994</v>
      </c>
      <c r="Q1779" t="str">
        <f t="shared" si="164"/>
        <v>photography</v>
      </c>
      <c r="R1779" s="10">
        <f t="shared" si="165"/>
        <v>42025.357094907406</v>
      </c>
      <c r="S1779" s="10">
        <f t="shared" si="166"/>
        <v>42055.357094907406</v>
      </c>
      <c r="T1779" s="12" t="str">
        <f t="shared" si="167"/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62"/>
        <v>1.9900000000000001E-2</v>
      </c>
      <c r="P1780">
        <f t="shared" si="163"/>
        <v>66.33</v>
      </c>
      <c r="Q1780" t="str">
        <f t="shared" si="164"/>
        <v>photography</v>
      </c>
      <c r="R1780" s="10">
        <f t="shared" si="165"/>
        <v>42045.86336805555</v>
      </c>
      <c r="S1780" s="10">
        <f t="shared" si="166"/>
        <v>42090.821701388893</v>
      </c>
      <c r="T1780" s="12" t="str">
        <f t="shared" si="167"/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62"/>
        <v>0.3624</v>
      </c>
      <c r="P1781">
        <f t="shared" si="163"/>
        <v>104.89</v>
      </c>
      <c r="Q1781" t="str">
        <f t="shared" si="164"/>
        <v>photography</v>
      </c>
      <c r="R1781" s="10">
        <f t="shared" si="165"/>
        <v>42585.691898148143</v>
      </c>
      <c r="S1781" s="10">
        <f t="shared" si="166"/>
        <v>42615.691898148143</v>
      </c>
      <c r="T1781" s="12" t="str">
        <f t="shared" si="167"/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62"/>
        <v>0.39739999999999998</v>
      </c>
      <c r="P1782">
        <f t="shared" si="163"/>
        <v>78.44</v>
      </c>
      <c r="Q1782" t="str">
        <f t="shared" si="164"/>
        <v>photography</v>
      </c>
      <c r="R1782" s="10">
        <f t="shared" si="165"/>
        <v>42493.600810185191</v>
      </c>
      <c r="S1782" s="10">
        <f t="shared" si="166"/>
        <v>42553.600810185191</v>
      </c>
      <c r="T1782" s="12" t="str">
        <f t="shared" si="167"/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62"/>
        <v>0.2576</v>
      </c>
      <c r="P1783">
        <f t="shared" si="163"/>
        <v>59.04</v>
      </c>
      <c r="Q1783" t="str">
        <f t="shared" si="164"/>
        <v>photography</v>
      </c>
      <c r="R1783" s="10">
        <f t="shared" si="165"/>
        <v>42597.617418981477</v>
      </c>
      <c r="S1783" s="10">
        <f t="shared" si="166"/>
        <v>42628.617418981477</v>
      </c>
      <c r="T1783" s="12" t="str">
        <f t="shared" si="167"/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62"/>
        <v>0.15490000000000001</v>
      </c>
      <c r="P1784">
        <f t="shared" si="163"/>
        <v>71.34</v>
      </c>
      <c r="Q1784" t="str">
        <f t="shared" si="164"/>
        <v>photography</v>
      </c>
      <c r="R1784" s="10">
        <f t="shared" si="165"/>
        <v>42388.575104166666</v>
      </c>
      <c r="S1784" s="10">
        <f t="shared" si="166"/>
        <v>42421.575104166666</v>
      </c>
      <c r="T1784" s="12" t="str">
        <f t="shared" si="167"/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62"/>
        <v>0.2369</v>
      </c>
      <c r="P1785">
        <f t="shared" si="163"/>
        <v>51.23</v>
      </c>
      <c r="Q1785" t="str">
        <f t="shared" si="164"/>
        <v>photography</v>
      </c>
      <c r="R1785" s="10">
        <f t="shared" si="165"/>
        <v>42115.949976851851</v>
      </c>
      <c r="S1785" s="10">
        <f t="shared" si="166"/>
        <v>42145.949976851851</v>
      </c>
      <c r="T1785" s="12" t="str">
        <f t="shared" si="167"/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62"/>
        <v>0.39760000000000001</v>
      </c>
      <c r="P1786">
        <f t="shared" si="163"/>
        <v>60.24</v>
      </c>
      <c r="Q1786" t="str">
        <f t="shared" si="164"/>
        <v>photography</v>
      </c>
      <c r="R1786" s="10">
        <f t="shared" si="165"/>
        <v>42003.655555555553</v>
      </c>
      <c r="S1786" s="10">
        <f t="shared" si="166"/>
        <v>42035.142361111109</v>
      </c>
      <c r="T1786" s="12" t="str">
        <f t="shared" si="167"/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62"/>
        <v>0.20219999999999999</v>
      </c>
      <c r="P1787">
        <f t="shared" si="163"/>
        <v>44.94</v>
      </c>
      <c r="Q1787" t="str">
        <f t="shared" si="164"/>
        <v>photography</v>
      </c>
      <c r="R1787" s="10">
        <f t="shared" si="165"/>
        <v>41897.134895833333</v>
      </c>
      <c r="S1787" s="10">
        <f t="shared" si="166"/>
        <v>41928</v>
      </c>
      <c r="T1787" s="12" t="str">
        <f t="shared" si="167"/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62"/>
        <v>0.4763</v>
      </c>
      <c r="P1788">
        <f t="shared" si="163"/>
        <v>31.21</v>
      </c>
      <c r="Q1788" t="str">
        <f t="shared" si="164"/>
        <v>photography</v>
      </c>
      <c r="R1788" s="10">
        <f t="shared" si="165"/>
        <v>41958.550659722227</v>
      </c>
      <c r="S1788" s="10">
        <f t="shared" si="166"/>
        <v>41988.550659722227</v>
      </c>
      <c r="T1788" s="12" t="str">
        <f t="shared" si="167"/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62"/>
        <v>0.15329999999999999</v>
      </c>
      <c r="P1789">
        <f t="shared" si="163"/>
        <v>63.88</v>
      </c>
      <c r="Q1789" t="str">
        <f t="shared" si="164"/>
        <v>photography</v>
      </c>
      <c r="R1789" s="10">
        <f t="shared" si="165"/>
        <v>42068.65552083333</v>
      </c>
      <c r="S1789" s="10">
        <f t="shared" si="166"/>
        <v>42098.613854166666</v>
      </c>
      <c r="T1789" s="12" t="str">
        <f t="shared" si="167"/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62"/>
        <v>1.38E-2</v>
      </c>
      <c r="P1790">
        <f t="shared" si="163"/>
        <v>19</v>
      </c>
      <c r="Q1790" t="str">
        <f t="shared" si="164"/>
        <v>photography</v>
      </c>
      <c r="R1790" s="10">
        <f t="shared" si="165"/>
        <v>41913.94840277778</v>
      </c>
      <c r="S1790" s="10">
        <f t="shared" si="166"/>
        <v>41943.94840277778</v>
      </c>
      <c r="T1790" s="12" t="str">
        <f t="shared" si="167"/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62"/>
        <v>5.0000000000000001E-3</v>
      </c>
      <c r="P1791">
        <f t="shared" si="163"/>
        <v>10</v>
      </c>
      <c r="Q1791" t="str">
        <f t="shared" si="164"/>
        <v>photography</v>
      </c>
      <c r="R1791" s="10">
        <f t="shared" si="165"/>
        <v>41956.250034722223</v>
      </c>
      <c r="S1791" s="10">
        <f t="shared" si="166"/>
        <v>42016.250034722223</v>
      </c>
      <c r="T1791" s="12" t="str">
        <f t="shared" si="167"/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62"/>
        <v>4.9599999999999998E-2</v>
      </c>
      <c r="P1792">
        <f t="shared" si="163"/>
        <v>109.07</v>
      </c>
      <c r="Q1792" t="str">
        <f t="shared" si="164"/>
        <v>photography</v>
      </c>
      <c r="R1792" s="10">
        <f t="shared" si="165"/>
        <v>42010.674513888895</v>
      </c>
      <c r="S1792" s="10">
        <f t="shared" si="166"/>
        <v>42040.674513888895</v>
      </c>
      <c r="T1792" s="12" t="str">
        <f t="shared" si="167"/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62"/>
        <v>3.5700000000000003E-2</v>
      </c>
      <c r="P1793">
        <f t="shared" si="163"/>
        <v>26.75</v>
      </c>
      <c r="Q1793" t="str">
        <f t="shared" si="164"/>
        <v>photography</v>
      </c>
      <c r="R1793" s="10">
        <f t="shared" si="165"/>
        <v>41973.740335648152</v>
      </c>
      <c r="S1793" s="10">
        <f t="shared" si="166"/>
        <v>42033.740335648152</v>
      </c>
      <c r="T1793" s="12" t="str">
        <f t="shared" si="167"/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62"/>
        <v>0.61119999999999997</v>
      </c>
      <c r="P1794">
        <f t="shared" si="163"/>
        <v>109.94</v>
      </c>
      <c r="Q1794" t="str">
        <f t="shared" si="164"/>
        <v>photography</v>
      </c>
      <c r="R1794" s="10">
        <f t="shared" si="165"/>
        <v>42189.031041666662</v>
      </c>
      <c r="S1794" s="10">
        <f t="shared" si="166"/>
        <v>42226.290972222225</v>
      </c>
      <c r="T1794" s="12" t="str">
        <f t="shared" si="167"/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68">ROUND(IMDIV(E1795,D1795),4)</f>
        <v>1.3299999999999999E-2</v>
      </c>
      <c r="P1795">
        <f t="shared" ref="P1795:P1858" si="169">IF(L1795&gt;0,ROUND(IMDIV(E1795,L1795),2),0)</f>
        <v>20</v>
      </c>
      <c r="Q1795" t="str">
        <f t="shared" ref="Q1795:Q1858" si="170">LEFT(N1795,FIND("/",N1795)-1)</f>
        <v>photography</v>
      </c>
      <c r="R1795" s="10">
        <f t="shared" ref="R1795:R1858" si="171">(((J1795/60)/60)/24)+DATE(1970,1,1)</f>
        <v>41940.89166666667</v>
      </c>
      <c r="S1795" s="10">
        <f t="shared" ref="S1795:S1858" si="172">(((I1795/60)/60)/24)+DATE(1970,1,1)</f>
        <v>41970.933333333334</v>
      </c>
      <c r="T1795" s="12" t="str">
        <f t="shared" ref="T1795:T1858" si="173">RIGHT(N1795, LEN(N1795)-FIND("/",N1795))</f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68"/>
        <v>0.1108</v>
      </c>
      <c r="P1796">
        <f t="shared" si="169"/>
        <v>55.39</v>
      </c>
      <c r="Q1796" t="str">
        <f t="shared" si="170"/>
        <v>photography</v>
      </c>
      <c r="R1796" s="10">
        <f t="shared" si="171"/>
        <v>42011.551180555558</v>
      </c>
      <c r="S1796" s="10">
        <f t="shared" si="172"/>
        <v>42046.551180555558</v>
      </c>
      <c r="T1796" s="12" t="str">
        <f t="shared" si="173"/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68"/>
        <v>0.38740000000000002</v>
      </c>
      <c r="P1797">
        <f t="shared" si="169"/>
        <v>133.9</v>
      </c>
      <c r="Q1797" t="str">
        <f t="shared" si="170"/>
        <v>photography</v>
      </c>
      <c r="R1797" s="10">
        <f t="shared" si="171"/>
        <v>42628.288668981477</v>
      </c>
      <c r="S1797" s="10">
        <f t="shared" si="172"/>
        <v>42657.666666666672</v>
      </c>
      <c r="T1797" s="12" t="str">
        <f t="shared" si="173"/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68"/>
        <v>0.2205</v>
      </c>
      <c r="P1798">
        <f t="shared" si="169"/>
        <v>48.72</v>
      </c>
      <c r="Q1798" t="str">
        <f t="shared" si="170"/>
        <v>photography</v>
      </c>
      <c r="R1798" s="10">
        <f t="shared" si="171"/>
        <v>42515.439421296294</v>
      </c>
      <c r="S1798" s="10">
        <f t="shared" si="172"/>
        <v>42575.439421296294</v>
      </c>
      <c r="T1798" s="12" t="str">
        <f t="shared" si="173"/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68"/>
        <v>0.67549999999999999</v>
      </c>
      <c r="P1799">
        <f t="shared" si="169"/>
        <v>48.25</v>
      </c>
      <c r="Q1799" t="str">
        <f t="shared" si="170"/>
        <v>photography</v>
      </c>
      <c r="R1799" s="10">
        <f t="shared" si="171"/>
        <v>42689.56931712963</v>
      </c>
      <c r="S1799" s="10">
        <f t="shared" si="172"/>
        <v>42719.56931712963</v>
      </c>
      <c r="T1799" s="12" t="str">
        <f t="shared" si="173"/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68"/>
        <v>0.13639999999999999</v>
      </c>
      <c r="P1800">
        <f t="shared" si="169"/>
        <v>58.97</v>
      </c>
      <c r="Q1800" t="str">
        <f t="shared" si="170"/>
        <v>photography</v>
      </c>
      <c r="R1800" s="10">
        <f t="shared" si="171"/>
        <v>42344.32677083333</v>
      </c>
      <c r="S1800" s="10">
        <f t="shared" si="172"/>
        <v>42404.32677083333</v>
      </c>
      <c r="T1800" s="12" t="str">
        <f t="shared" si="173"/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68"/>
        <v>1.7500000000000002E-2</v>
      </c>
      <c r="P1801">
        <f t="shared" si="169"/>
        <v>11.64</v>
      </c>
      <c r="Q1801" t="str">
        <f t="shared" si="170"/>
        <v>photography</v>
      </c>
      <c r="R1801" s="10">
        <f t="shared" si="171"/>
        <v>41934.842685185184</v>
      </c>
      <c r="S1801" s="10">
        <f t="shared" si="172"/>
        <v>41954.884351851855</v>
      </c>
      <c r="T1801" s="12" t="str">
        <f t="shared" si="173"/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68"/>
        <v>0.20449999999999999</v>
      </c>
      <c r="P1802">
        <f t="shared" si="169"/>
        <v>83.72</v>
      </c>
      <c r="Q1802" t="str">
        <f t="shared" si="170"/>
        <v>photography</v>
      </c>
      <c r="R1802" s="10">
        <f t="shared" si="171"/>
        <v>42623.606134259258</v>
      </c>
      <c r="S1802" s="10">
        <f t="shared" si="172"/>
        <v>42653.606134259258</v>
      </c>
      <c r="T1802" s="12" t="str">
        <f t="shared" si="173"/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68"/>
        <v>0.13850000000000001</v>
      </c>
      <c r="P1803">
        <f t="shared" si="169"/>
        <v>63.65</v>
      </c>
      <c r="Q1803" t="str">
        <f t="shared" si="170"/>
        <v>photography</v>
      </c>
      <c r="R1803" s="10">
        <f t="shared" si="171"/>
        <v>42321.660509259258</v>
      </c>
      <c r="S1803" s="10">
        <f t="shared" si="172"/>
        <v>42353.506944444445</v>
      </c>
      <c r="T1803" s="12" t="str">
        <f t="shared" si="173"/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68"/>
        <v>0.4849</v>
      </c>
      <c r="P1804">
        <f t="shared" si="169"/>
        <v>94.28</v>
      </c>
      <c r="Q1804" t="str">
        <f t="shared" si="170"/>
        <v>photography</v>
      </c>
      <c r="R1804" s="10">
        <f t="shared" si="171"/>
        <v>42159.47256944445</v>
      </c>
      <c r="S1804" s="10">
        <f t="shared" si="172"/>
        <v>42182.915972222225</v>
      </c>
      <c r="T1804" s="12" t="str">
        <f t="shared" si="173"/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68"/>
        <v>0.308</v>
      </c>
      <c r="P1805">
        <f t="shared" si="169"/>
        <v>71.87</v>
      </c>
      <c r="Q1805" t="str">
        <f t="shared" si="170"/>
        <v>photography</v>
      </c>
      <c r="R1805" s="10">
        <f t="shared" si="171"/>
        <v>42018.071550925932</v>
      </c>
      <c r="S1805" s="10">
        <f t="shared" si="172"/>
        <v>42049.071550925932</v>
      </c>
      <c r="T1805" s="12" t="str">
        <f t="shared" si="173"/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68"/>
        <v>0.35170000000000001</v>
      </c>
      <c r="P1806">
        <f t="shared" si="169"/>
        <v>104.85</v>
      </c>
      <c r="Q1806" t="str">
        <f t="shared" si="170"/>
        <v>photography</v>
      </c>
      <c r="R1806" s="10">
        <f t="shared" si="171"/>
        <v>42282.678287037037</v>
      </c>
      <c r="S1806" s="10">
        <f t="shared" si="172"/>
        <v>42322.719953703709</v>
      </c>
      <c r="T1806" s="12" t="str">
        <f t="shared" si="173"/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68"/>
        <v>0.36399999999999999</v>
      </c>
      <c r="P1807">
        <f t="shared" si="169"/>
        <v>67.14</v>
      </c>
      <c r="Q1807" t="str">
        <f t="shared" si="170"/>
        <v>photography</v>
      </c>
      <c r="R1807" s="10">
        <f t="shared" si="171"/>
        <v>42247.803912037038</v>
      </c>
      <c r="S1807" s="10">
        <f t="shared" si="172"/>
        <v>42279.75</v>
      </c>
      <c r="T1807" s="12" t="str">
        <f t="shared" si="173"/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68"/>
        <v>2.9600000000000001E-2</v>
      </c>
      <c r="P1808">
        <f t="shared" si="169"/>
        <v>73.88</v>
      </c>
      <c r="Q1808" t="str">
        <f t="shared" si="170"/>
        <v>photography</v>
      </c>
      <c r="R1808" s="10">
        <f t="shared" si="171"/>
        <v>41877.638298611113</v>
      </c>
      <c r="S1808" s="10">
        <f t="shared" si="172"/>
        <v>41912.638298611113</v>
      </c>
      <c r="T1808" s="12" t="str">
        <f t="shared" si="173"/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68"/>
        <v>0.1106</v>
      </c>
      <c r="P1809">
        <f t="shared" si="169"/>
        <v>69.13</v>
      </c>
      <c r="Q1809" t="str">
        <f t="shared" si="170"/>
        <v>photography</v>
      </c>
      <c r="R1809" s="10">
        <f t="shared" si="171"/>
        <v>41880.068437499998</v>
      </c>
      <c r="S1809" s="10">
        <f t="shared" si="172"/>
        <v>41910.068437499998</v>
      </c>
      <c r="T1809" s="12" t="str">
        <f t="shared" si="173"/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68"/>
        <v>0.41410000000000002</v>
      </c>
      <c r="P1810">
        <f t="shared" si="169"/>
        <v>120.77</v>
      </c>
      <c r="Q1810" t="str">
        <f t="shared" si="170"/>
        <v>photography</v>
      </c>
      <c r="R1810" s="10">
        <f t="shared" si="171"/>
        <v>42742.680902777778</v>
      </c>
      <c r="S1810" s="10">
        <f t="shared" si="172"/>
        <v>42777.680902777778</v>
      </c>
      <c r="T1810" s="12" t="str">
        <f t="shared" si="173"/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68"/>
        <v>0.1086</v>
      </c>
      <c r="P1811">
        <f t="shared" si="169"/>
        <v>42.22</v>
      </c>
      <c r="Q1811" t="str">
        <f t="shared" si="170"/>
        <v>photography</v>
      </c>
      <c r="R1811" s="10">
        <f t="shared" si="171"/>
        <v>42029.907858796301</v>
      </c>
      <c r="S1811" s="10">
        <f t="shared" si="172"/>
        <v>42064.907858796301</v>
      </c>
      <c r="T1811" s="12" t="str">
        <f t="shared" si="173"/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68"/>
        <v>3.3300000000000003E-2</v>
      </c>
      <c r="P1812">
        <f t="shared" si="169"/>
        <v>7.5</v>
      </c>
      <c r="Q1812" t="str">
        <f t="shared" si="170"/>
        <v>photography</v>
      </c>
      <c r="R1812" s="10">
        <f t="shared" si="171"/>
        <v>41860.91002314815</v>
      </c>
      <c r="S1812" s="10">
        <f t="shared" si="172"/>
        <v>41872.91002314815</v>
      </c>
      <c r="T1812" s="12" t="str">
        <f t="shared" si="173"/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68"/>
        <v>6.9999999999999999E-4</v>
      </c>
      <c r="P1813">
        <f t="shared" si="169"/>
        <v>1.54</v>
      </c>
      <c r="Q1813" t="str">
        <f t="shared" si="170"/>
        <v>photography</v>
      </c>
      <c r="R1813" s="10">
        <f t="shared" si="171"/>
        <v>41876.433680555558</v>
      </c>
      <c r="S1813" s="10">
        <f t="shared" si="172"/>
        <v>41936.166666666664</v>
      </c>
      <c r="T1813" s="12" t="str">
        <f t="shared" si="173"/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68"/>
        <v>0.1331</v>
      </c>
      <c r="P1814">
        <f t="shared" si="169"/>
        <v>37.61</v>
      </c>
      <c r="Q1814" t="str">
        <f t="shared" si="170"/>
        <v>photography</v>
      </c>
      <c r="R1814" s="10">
        <f t="shared" si="171"/>
        <v>42524.318703703699</v>
      </c>
      <c r="S1814" s="10">
        <f t="shared" si="172"/>
        <v>42554.318703703699</v>
      </c>
      <c r="T1814" s="12" t="str">
        <f t="shared" si="173"/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68"/>
        <v>0</v>
      </c>
      <c r="P1815">
        <f t="shared" si="169"/>
        <v>0</v>
      </c>
      <c r="Q1815" t="str">
        <f t="shared" si="170"/>
        <v>photography</v>
      </c>
      <c r="R1815" s="10">
        <f t="shared" si="171"/>
        <v>41829.889027777775</v>
      </c>
      <c r="S1815" s="10">
        <f t="shared" si="172"/>
        <v>41859.889027777775</v>
      </c>
      <c r="T1815" s="12" t="str">
        <f t="shared" si="173"/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68"/>
        <v>0.49180000000000001</v>
      </c>
      <c r="P1816">
        <f t="shared" si="169"/>
        <v>42.16</v>
      </c>
      <c r="Q1816" t="str">
        <f t="shared" si="170"/>
        <v>photography</v>
      </c>
      <c r="R1816" s="10">
        <f t="shared" si="171"/>
        <v>42033.314074074078</v>
      </c>
      <c r="S1816" s="10">
        <f t="shared" si="172"/>
        <v>42063.314074074078</v>
      </c>
      <c r="T1816" s="12" t="str">
        <f t="shared" si="173"/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68"/>
        <v>0</v>
      </c>
      <c r="P1817">
        <f t="shared" si="169"/>
        <v>0</v>
      </c>
      <c r="Q1817" t="str">
        <f t="shared" si="170"/>
        <v>photography</v>
      </c>
      <c r="R1817" s="10">
        <f t="shared" si="171"/>
        <v>42172.906678240746</v>
      </c>
      <c r="S1817" s="10">
        <f t="shared" si="172"/>
        <v>42186.906678240746</v>
      </c>
      <c r="T1817" s="12" t="str">
        <f t="shared" si="173"/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68"/>
        <v>2.0400000000000001E-2</v>
      </c>
      <c r="P1818">
        <f t="shared" si="169"/>
        <v>84.83</v>
      </c>
      <c r="Q1818" t="str">
        <f t="shared" si="170"/>
        <v>photography</v>
      </c>
      <c r="R1818" s="10">
        <f t="shared" si="171"/>
        <v>42548.876192129625</v>
      </c>
      <c r="S1818" s="10">
        <f t="shared" si="172"/>
        <v>42576.791666666672</v>
      </c>
      <c r="T1818" s="12" t="str">
        <f t="shared" si="173"/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68"/>
        <v>0.52329999999999999</v>
      </c>
      <c r="P1819">
        <f t="shared" si="169"/>
        <v>94.19</v>
      </c>
      <c r="Q1819" t="str">
        <f t="shared" si="170"/>
        <v>photography</v>
      </c>
      <c r="R1819" s="10">
        <f t="shared" si="171"/>
        <v>42705.662118055552</v>
      </c>
      <c r="S1819" s="10">
        <f t="shared" si="172"/>
        <v>42765.290972222225</v>
      </c>
      <c r="T1819" s="12" t="str">
        <f t="shared" si="173"/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68"/>
        <v>0</v>
      </c>
      <c r="P1820">
        <f t="shared" si="169"/>
        <v>0</v>
      </c>
      <c r="Q1820" t="str">
        <f t="shared" si="170"/>
        <v>photography</v>
      </c>
      <c r="R1820" s="10">
        <f t="shared" si="171"/>
        <v>42067.234375</v>
      </c>
      <c r="S1820" s="10">
        <f t="shared" si="172"/>
        <v>42097.192708333328</v>
      </c>
      <c r="T1820" s="12" t="str">
        <f t="shared" si="173"/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68"/>
        <v>2.0799999999999999E-2</v>
      </c>
      <c r="P1821">
        <f t="shared" si="169"/>
        <v>6.25</v>
      </c>
      <c r="Q1821" t="str">
        <f t="shared" si="170"/>
        <v>photography</v>
      </c>
      <c r="R1821" s="10">
        <f t="shared" si="171"/>
        <v>41820.752268518518</v>
      </c>
      <c r="S1821" s="10">
        <f t="shared" si="172"/>
        <v>41850.752268518518</v>
      </c>
      <c r="T1821" s="12" t="str">
        <f t="shared" si="173"/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68"/>
        <v>6.5699999999999995E-2</v>
      </c>
      <c r="P1822">
        <f t="shared" si="169"/>
        <v>213.38</v>
      </c>
      <c r="Q1822" t="str">
        <f t="shared" si="170"/>
        <v>photography</v>
      </c>
      <c r="R1822" s="10">
        <f t="shared" si="171"/>
        <v>42065.084375000006</v>
      </c>
      <c r="S1822" s="10">
        <f t="shared" si="172"/>
        <v>42095.042708333334</v>
      </c>
      <c r="T1822" s="12" t="str">
        <f t="shared" si="173"/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68"/>
        <v>1.3489</v>
      </c>
      <c r="P1823">
        <f t="shared" si="169"/>
        <v>59.16</v>
      </c>
      <c r="Q1823" t="str">
        <f t="shared" si="170"/>
        <v>music</v>
      </c>
      <c r="R1823" s="10">
        <f t="shared" si="171"/>
        <v>40926.319062499999</v>
      </c>
      <c r="S1823" s="10">
        <f t="shared" si="172"/>
        <v>40971.319062499999</v>
      </c>
      <c r="T1823" s="12" t="str">
        <f t="shared" si="173"/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68"/>
        <v>1</v>
      </c>
      <c r="P1824">
        <f t="shared" si="169"/>
        <v>27.27</v>
      </c>
      <c r="Q1824" t="str">
        <f t="shared" si="170"/>
        <v>music</v>
      </c>
      <c r="R1824" s="10">
        <f t="shared" si="171"/>
        <v>41634.797013888885</v>
      </c>
      <c r="S1824" s="10">
        <f t="shared" si="172"/>
        <v>41670.792361111111</v>
      </c>
      <c r="T1824" s="12" t="str">
        <f t="shared" si="173"/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68"/>
        <v>1.1586000000000001</v>
      </c>
      <c r="P1825">
        <f t="shared" si="169"/>
        <v>24.58</v>
      </c>
      <c r="Q1825" t="str">
        <f t="shared" si="170"/>
        <v>music</v>
      </c>
      <c r="R1825" s="10">
        <f t="shared" si="171"/>
        <v>41176.684907407405</v>
      </c>
      <c r="S1825" s="10">
        <f t="shared" si="172"/>
        <v>41206.684907407405</v>
      </c>
      <c r="T1825" s="12" t="str">
        <f t="shared" si="173"/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68"/>
        <v>1.0006999999999999</v>
      </c>
      <c r="P1826">
        <f t="shared" si="169"/>
        <v>75.05</v>
      </c>
      <c r="Q1826" t="str">
        <f t="shared" si="170"/>
        <v>music</v>
      </c>
      <c r="R1826" s="10">
        <f t="shared" si="171"/>
        <v>41626.916284722225</v>
      </c>
      <c r="S1826" s="10">
        <f t="shared" si="172"/>
        <v>41647.088888888888</v>
      </c>
      <c r="T1826" s="12" t="str">
        <f t="shared" si="173"/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68"/>
        <v>1.0505</v>
      </c>
      <c r="P1827">
        <f t="shared" si="169"/>
        <v>42.02</v>
      </c>
      <c r="Q1827" t="str">
        <f t="shared" si="170"/>
        <v>music</v>
      </c>
      <c r="R1827" s="10">
        <f t="shared" si="171"/>
        <v>41443.83452546296</v>
      </c>
      <c r="S1827" s="10">
        <f t="shared" si="172"/>
        <v>41466.83452546296</v>
      </c>
      <c r="T1827" s="12" t="str">
        <f t="shared" si="173"/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68"/>
        <v>1.01</v>
      </c>
      <c r="P1828">
        <f t="shared" si="169"/>
        <v>53.16</v>
      </c>
      <c r="Q1828" t="str">
        <f t="shared" si="170"/>
        <v>music</v>
      </c>
      <c r="R1828" s="10">
        <f t="shared" si="171"/>
        <v>41657.923807870371</v>
      </c>
      <c r="S1828" s="10">
        <f t="shared" si="172"/>
        <v>41687.923807870371</v>
      </c>
      <c r="T1828" s="12" t="str">
        <f t="shared" si="173"/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68"/>
        <v>1.0065999999999999</v>
      </c>
      <c r="P1829">
        <f t="shared" si="169"/>
        <v>83.89</v>
      </c>
      <c r="Q1829" t="str">
        <f t="shared" si="170"/>
        <v>music</v>
      </c>
      <c r="R1829" s="10">
        <f t="shared" si="171"/>
        <v>40555.325937499998</v>
      </c>
      <c r="S1829" s="10">
        <f t="shared" si="172"/>
        <v>40605.325937499998</v>
      </c>
      <c r="T1829" s="12" t="str">
        <f t="shared" si="173"/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68"/>
        <v>1.0016</v>
      </c>
      <c r="P1830">
        <f t="shared" si="169"/>
        <v>417.33</v>
      </c>
      <c r="Q1830" t="str">
        <f t="shared" si="170"/>
        <v>music</v>
      </c>
      <c r="R1830" s="10">
        <f t="shared" si="171"/>
        <v>41736.899652777778</v>
      </c>
      <c r="S1830" s="10">
        <f t="shared" si="172"/>
        <v>41768.916666666664</v>
      </c>
      <c r="T1830" s="12" t="str">
        <f t="shared" si="173"/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68"/>
        <v>1.6668000000000001</v>
      </c>
      <c r="P1831">
        <f t="shared" si="169"/>
        <v>75.77</v>
      </c>
      <c r="Q1831" t="str">
        <f t="shared" si="170"/>
        <v>music</v>
      </c>
      <c r="R1831" s="10">
        <f t="shared" si="171"/>
        <v>40516.087627314817</v>
      </c>
      <c r="S1831" s="10">
        <f t="shared" si="172"/>
        <v>40564.916666666664</v>
      </c>
      <c r="T1831" s="12" t="str">
        <f t="shared" si="173"/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68"/>
        <v>1.0153000000000001</v>
      </c>
      <c r="P1832">
        <f t="shared" si="169"/>
        <v>67.39</v>
      </c>
      <c r="Q1832" t="str">
        <f t="shared" si="170"/>
        <v>music</v>
      </c>
      <c r="R1832" s="10">
        <f t="shared" si="171"/>
        <v>41664.684108796297</v>
      </c>
      <c r="S1832" s="10">
        <f t="shared" si="172"/>
        <v>41694.684108796297</v>
      </c>
      <c r="T1832" s="12" t="str">
        <f t="shared" si="173"/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68"/>
        <v>1.03</v>
      </c>
      <c r="P1833">
        <f t="shared" si="169"/>
        <v>73.569999999999993</v>
      </c>
      <c r="Q1833" t="str">
        <f t="shared" si="170"/>
        <v>music</v>
      </c>
      <c r="R1833" s="10">
        <f t="shared" si="171"/>
        <v>41026.996099537035</v>
      </c>
      <c r="S1833" s="10">
        <f t="shared" si="172"/>
        <v>41041.996099537035</v>
      </c>
      <c r="T1833" s="12" t="str">
        <f t="shared" si="173"/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68"/>
        <v>1.4286000000000001</v>
      </c>
      <c r="P1834">
        <f t="shared" si="169"/>
        <v>25</v>
      </c>
      <c r="Q1834" t="str">
        <f t="shared" si="170"/>
        <v>music</v>
      </c>
      <c r="R1834" s="10">
        <f t="shared" si="171"/>
        <v>40576.539664351854</v>
      </c>
      <c r="S1834" s="10">
        <f t="shared" si="172"/>
        <v>40606.539664351854</v>
      </c>
      <c r="T1834" s="12" t="str">
        <f t="shared" si="173"/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68"/>
        <v>2.625</v>
      </c>
      <c r="P1835">
        <f t="shared" si="169"/>
        <v>42</v>
      </c>
      <c r="Q1835" t="str">
        <f t="shared" si="170"/>
        <v>music</v>
      </c>
      <c r="R1835" s="10">
        <f t="shared" si="171"/>
        <v>41303.044016203705</v>
      </c>
      <c r="S1835" s="10">
        <f t="shared" si="172"/>
        <v>41335.332638888889</v>
      </c>
      <c r="T1835" s="12" t="str">
        <f t="shared" si="173"/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68"/>
        <v>1.1805000000000001</v>
      </c>
      <c r="P1836">
        <f t="shared" si="169"/>
        <v>131.16999999999999</v>
      </c>
      <c r="Q1836" t="str">
        <f t="shared" si="170"/>
        <v>music</v>
      </c>
      <c r="R1836" s="10">
        <f t="shared" si="171"/>
        <v>41988.964062500003</v>
      </c>
      <c r="S1836" s="10">
        <f t="shared" si="172"/>
        <v>42028.964062500003</v>
      </c>
      <c r="T1836" s="12" t="str">
        <f t="shared" si="173"/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68"/>
        <v>1.04</v>
      </c>
      <c r="P1837">
        <f t="shared" si="169"/>
        <v>47.27</v>
      </c>
      <c r="Q1837" t="str">
        <f t="shared" si="170"/>
        <v>music</v>
      </c>
      <c r="R1837" s="10">
        <f t="shared" si="171"/>
        <v>42430.702210648145</v>
      </c>
      <c r="S1837" s="10">
        <f t="shared" si="172"/>
        <v>42460.660543981481</v>
      </c>
      <c r="T1837" s="12" t="str">
        <f t="shared" si="173"/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68"/>
        <v>2.0034000000000001</v>
      </c>
      <c r="P1838">
        <f t="shared" si="169"/>
        <v>182.13</v>
      </c>
      <c r="Q1838" t="str">
        <f t="shared" si="170"/>
        <v>music</v>
      </c>
      <c r="R1838" s="10">
        <f t="shared" si="171"/>
        <v>41305.809363425928</v>
      </c>
      <c r="S1838" s="10">
        <f t="shared" si="172"/>
        <v>41322.809363425928</v>
      </c>
      <c r="T1838" s="12" t="str">
        <f t="shared" si="173"/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68"/>
        <v>3.0682999999999998</v>
      </c>
      <c r="P1839">
        <f t="shared" si="169"/>
        <v>61.37</v>
      </c>
      <c r="Q1839" t="str">
        <f t="shared" si="170"/>
        <v>music</v>
      </c>
      <c r="R1839" s="10">
        <f t="shared" si="171"/>
        <v>40926.047858796301</v>
      </c>
      <c r="S1839" s="10">
        <f t="shared" si="172"/>
        <v>40986.006192129629</v>
      </c>
      <c r="T1839" s="12" t="str">
        <f t="shared" si="173"/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68"/>
        <v>1.0015000000000001</v>
      </c>
      <c r="P1840">
        <f t="shared" si="169"/>
        <v>35.770000000000003</v>
      </c>
      <c r="Q1840" t="str">
        <f t="shared" si="170"/>
        <v>music</v>
      </c>
      <c r="R1840" s="10">
        <f t="shared" si="171"/>
        <v>40788.786539351851</v>
      </c>
      <c r="S1840" s="10">
        <f t="shared" si="172"/>
        <v>40817.125</v>
      </c>
      <c r="T1840" s="12" t="str">
        <f t="shared" si="173"/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68"/>
        <v>2.0529999999999999</v>
      </c>
      <c r="P1841">
        <f t="shared" si="169"/>
        <v>45.62</v>
      </c>
      <c r="Q1841" t="str">
        <f t="shared" si="170"/>
        <v>music</v>
      </c>
      <c r="R1841" s="10">
        <f t="shared" si="171"/>
        <v>42614.722013888888</v>
      </c>
      <c r="S1841" s="10">
        <f t="shared" si="172"/>
        <v>42644.722013888888</v>
      </c>
      <c r="T1841" s="12" t="str">
        <f t="shared" si="173"/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68"/>
        <v>1.0889</v>
      </c>
      <c r="P1842">
        <f t="shared" si="169"/>
        <v>75.38</v>
      </c>
      <c r="Q1842" t="str">
        <f t="shared" si="170"/>
        <v>music</v>
      </c>
      <c r="R1842" s="10">
        <f t="shared" si="171"/>
        <v>41382.096180555556</v>
      </c>
      <c r="S1842" s="10">
        <f t="shared" si="172"/>
        <v>41401.207638888889</v>
      </c>
      <c r="T1842" s="12" t="str">
        <f t="shared" si="173"/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68"/>
        <v>1.0175000000000001</v>
      </c>
      <c r="P1843">
        <f t="shared" si="169"/>
        <v>50.88</v>
      </c>
      <c r="Q1843" t="str">
        <f t="shared" si="170"/>
        <v>music</v>
      </c>
      <c r="R1843" s="10">
        <f t="shared" si="171"/>
        <v>41745.84542824074</v>
      </c>
      <c r="S1843" s="10">
        <f t="shared" si="172"/>
        <v>41779.207638888889</v>
      </c>
      <c r="T1843" s="12" t="str">
        <f t="shared" si="173"/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68"/>
        <v>1.2524999999999999</v>
      </c>
      <c r="P1844">
        <f t="shared" si="169"/>
        <v>119.29</v>
      </c>
      <c r="Q1844" t="str">
        <f t="shared" si="170"/>
        <v>music</v>
      </c>
      <c r="R1844" s="10">
        <f t="shared" si="171"/>
        <v>42031.631724537037</v>
      </c>
      <c r="S1844" s="10">
        <f t="shared" si="172"/>
        <v>42065.249305555553</v>
      </c>
      <c r="T1844" s="12" t="str">
        <f t="shared" si="173"/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68"/>
        <v>1.2401</v>
      </c>
      <c r="P1845">
        <f t="shared" si="169"/>
        <v>92.54</v>
      </c>
      <c r="Q1845" t="str">
        <f t="shared" si="170"/>
        <v>music</v>
      </c>
      <c r="R1845" s="10">
        <f t="shared" si="171"/>
        <v>40564.994837962964</v>
      </c>
      <c r="S1845" s="10">
        <f t="shared" si="172"/>
        <v>40594.994837962964</v>
      </c>
      <c r="T1845" s="12" t="str">
        <f t="shared" si="173"/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68"/>
        <v>1.014</v>
      </c>
      <c r="P1846">
        <f t="shared" si="169"/>
        <v>76.05</v>
      </c>
      <c r="Q1846" t="str">
        <f t="shared" si="170"/>
        <v>music</v>
      </c>
      <c r="R1846" s="10">
        <f t="shared" si="171"/>
        <v>40666.973541666666</v>
      </c>
      <c r="S1846" s="10">
        <f t="shared" si="172"/>
        <v>40705.125</v>
      </c>
      <c r="T1846" s="12" t="str">
        <f t="shared" si="173"/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68"/>
        <v>1</v>
      </c>
      <c r="P1847">
        <f t="shared" si="169"/>
        <v>52.63</v>
      </c>
      <c r="Q1847" t="str">
        <f t="shared" si="170"/>
        <v>music</v>
      </c>
      <c r="R1847" s="10">
        <f t="shared" si="171"/>
        <v>42523.333310185189</v>
      </c>
      <c r="S1847" s="10">
        <f t="shared" si="172"/>
        <v>42538.204861111109</v>
      </c>
      <c r="T1847" s="12" t="str">
        <f t="shared" si="173"/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68"/>
        <v>1.3793</v>
      </c>
      <c r="P1848">
        <f t="shared" si="169"/>
        <v>98.99</v>
      </c>
      <c r="Q1848" t="str">
        <f t="shared" si="170"/>
        <v>music</v>
      </c>
      <c r="R1848" s="10">
        <f t="shared" si="171"/>
        <v>41228.650196759263</v>
      </c>
      <c r="S1848" s="10">
        <f t="shared" si="172"/>
        <v>41258.650196759263</v>
      </c>
      <c r="T1848" s="12" t="str">
        <f t="shared" si="173"/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68"/>
        <v>1.2088000000000001</v>
      </c>
      <c r="P1849">
        <f t="shared" si="169"/>
        <v>79.53</v>
      </c>
      <c r="Q1849" t="str">
        <f t="shared" si="170"/>
        <v>music</v>
      </c>
      <c r="R1849" s="10">
        <f t="shared" si="171"/>
        <v>42094.236481481479</v>
      </c>
      <c r="S1849" s="10">
        <f t="shared" si="172"/>
        <v>42115.236481481479</v>
      </c>
      <c r="T1849" s="12" t="str">
        <f t="shared" si="173"/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68"/>
        <v>1.0737000000000001</v>
      </c>
      <c r="P1850">
        <f t="shared" si="169"/>
        <v>134.21</v>
      </c>
      <c r="Q1850" t="str">
        <f t="shared" si="170"/>
        <v>music</v>
      </c>
      <c r="R1850" s="10">
        <f t="shared" si="171"/>
        <v>40691.788055555553</v>
      </c>
      <c r="S1850" s="10">
        <f t="shared" si="172"/>
        <v>40755.290972222225</v>
      </c>
      <c r="T1850" s="12" t="str">
        <f t="shared" si="173"/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68"/>
        <v>1.0033000000000001</v>
      </c>
      <c r="P1851">
        <f t="shared" si="169"/>
        <v>37.630000000000003</v>
      </c>
      <c r="Q1851" t="str">
        <f t="shared" si="170"/>
        <v>music</v>
      </c>
      <c r="R1851" s="10">
        <f t="shared" si="171"/>
        <v>41169.845590277779</v>
      </c>
      <c r="S1851" s="10">
        <f t="shared" si="172"/>
        <v>41199.845590277779</v>
      </c>
      <c r="T1851" s="12" t="str">
        <f t="shared" si="173"/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68"/>
        <v>1.0152000000000001</v>
      </c>
      <c r="P1852">
        <f t="shared" si="169"/>
        <v>51.04</v>
      </c>
      <c r="Q1852" t="str">
        <f t="shared" si="170"/>
        <v>music</v>
      </c>
      <c r="R1852" s="10">
        <f t="shared" si="171"/>
        <v>41800.959490740745</v>
      </c>
      <c r="S1852" s="10">
        <f t="shared" si="172"/>
        <v>41830.959490740745</v>
      </c>
      <c r="T1852" s="12" t="str">
        <f t="shared" si="173"/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68"/>
        <v>1.0007999999999999</v>
      </c>
      <c r="P1853">
        <f t="shared" si="169"/>
        <v>50.04</v>
      </c>
      <c r="Q1853" t="str">
        <f t="shared" si="170"/>
        <v>music</v>
      </c>
      <c r="R1853" s="10">
        <f t="shared" si="171"/>
        <v>41827.906689814816</v>
      </c>
      <c r="S1853" s="10">
        <f t="shared" si="172"/>
        <v>41848.041666666664</v>
      </c>
      <c r="T1853" s="12" t="str">
        <f t="shared" si="173"/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68"/>
        <v>1.1697</v>
      </c>
      <c r="P1854">
        <f t="shared" si="169"/>
        <v>133.93</v>
      </c>
      <c r="Q1854" t="str">
        <f t="shared" si="170"/>
        <v>music</v>
      </c>
      <c r="R1854" s="10">
        <f t="shared" si="171"/>
        <v>42081.77143518519</v>
      </c>
      <c r="S1854" s="10">
        <f t="shared" si="172"/>
        <v>42119</v>
      </c>
      <c r="T1854" s="12" t="str">
        <f t="shared" si="173"/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68"/>
        <v>1.0187999999999999</v>
      </c>
      <c r="P1855">
        <f t="shared" si="169"/>
        <v>58.21</v>
      </c>
      <c r="Q1855" t="str">
        <f t="shared" si="170"/>
        <v>music</v>
      </c>
      <c r="R1855" s="10">
        <f t="shared" si="171"/>
        <v>41177.060381944444</v>
      </c>
      <c r="S1855" s="10">
        <f t="shared" si="172"/>
        <v>41227.102048611108</v>
      </c>
      <c r="T1855" s="12" t="str">
        <f t="shared" si="173"/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68"/>
        <v>1.0212000000000001</v>
      </c>
      <c r="P1856">
        <f t="shared" si="169"/>
        <v>88.04</v>
      </c>
      <c r="Q1856" t="str">
        <f t="shared" si="170"/>
        <v>music</v>
      </c>
      <c r="R1856" s="10">
        <f t="shared" si="171"/>
        <v>41388.021261574075</v>
      </c>
      <c r="S1856" s="10">
        <f t="shared" si="172"/>
        <v>41418.021261574075</v>
      </c>
      <c r="T1856" s="12" t="str">
        <f t="shared" si="173"/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68"/>
        <v>1.5406</v>
      </c>
      <c r="P1857">
        <f t="shared" si="169"/>
        <v>70.58</v>
      </c>
      <c r="Q1857" t="str">
        <f t="shared" si="170"/>
        <v>music</v>
      </c>
      <c r="R1857" s="10">
        <f t="shared" si="171"/>
        <v>41600.538657407407</v>
      </c>
      <c r="S1857" s="10">
        <f t="shared" si="172"/>
        <v>41645.538657407407</v>
      </c>
      <c r="T1857" s="12" t="str">
        <f t="shared" si="173"/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68"/>
        <v>1.0125</v>
      </c>
      <c r="P1858">
        <f t="shared" si="169"/>
        <v>53.29</v>
      </c>
      <c r="Q1858" t="str">
        <f t="shared" si="170"/>
        <v>music</v>
      </c>
      <c r="R1858" s="10">
        <f t="shared" si="171"/>
        <v>41817.854999999996</v>
      </c>
      <c r="S1858" s="10">
        <f t="shared" si="172"/>
        <v>41838.854999999996</v>
      </c>
      <c r="T1858" s="12" t="str">
        <f t="shared" si="173"/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74">ROUND(IMDIV(E1859,D1859),4)</f>
        <v>1</v>
      </c>
      <c r="P1859">
        <f t="shared" ref="P1859:P1922" si="175">IF(L1859&gt;0,ROUND(IMDIV(E1859,L1859),2),0)</f>
        <v>136.36000000000001</v>
      </c>
      <c r="Q1859" t="str">
        <f t="shared" ref="Q1859:Q1922" si="176">LEFT(N1859,FIND("/",N1859)-1)</f>
        <v>music</v>
      </c>
      <c r="R1859" s="10">
        <f t="shared" ref="R1859:R1922" si="177">(((J1859/60)/60)/24)+DATE(1970,1,1)</f>
        <v>41864.76866898148</v>
      </c>
      <c r="S1859" s="10">
        <f t="shared" ref="S1859:S1922" si="178">(((I1859/60)/60)/24)+DATE(1970,1,1)</f>
        <v>41894.76866898148</v>
      </c>
      <c r="T1859" s="12" t="str">
        <f t="shared" ref="T1859:T1922" si="179">RIGHT(N1859, LEN(N1859)-FIND("/",N1859))</f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74"/>
        <v>1.0874999999999999</v>
      </c>
      <c r="P1860">
        <f t="shared" si="175"/>
        <v>40.549999999999997</v>
      </c>
      <c r="Q1860" t="str">
        <f t="shared" si="176"/>
        <v>music</v>
      </c>
      <c r="R1860" s="10">
        <f t="shared" si="177"/>
        <v>40833.200474537036</v>
      </c>
      <c r="S1860" s="10">
        <f t="shared" si="178"/>
        <v>40893.242141203707</v>
      </c>
      <c r="T1860" s="12" t="str">
        <f t="shared" si="179"/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74"/>
        <v>1.3183</v>
      </c>
      <c r="P1861">
        <f t="shared" si="175"/>
        <v>70.63</v>
      </c>
      <c r="Q1861" t="str">
        <f t="shared" si="176"/>
        <v>music</v>
      </c>
      <c r="R1861" s="10">
        <f t="shared" si="177"/>
        <v>40778.770011574074</v>
      </c>
      <c r="S1861" s="10">
        <f t="shared" si="178"/>
        <v>40808.770011574074</v>
      </c>
      <c r="T1861" s="12" t="str">
        <f t="shared" si="179"/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74"/>
        <v>1.3347</v>
      </c>
      <c r="P1862">
        <f t="shared" si="175"/>
        <v>52.68</v>
      </c>
      <c r="Q1862" t="str">
        <f t="shared" si="176"/>
        <v>music</v>
      </c>
      <c r="R1862" s="10">
        <f t="shared" si="177"/>
        <v>41655.709305555552</v>
      </c>
      <c r="S1862" s="10">
        <f t="shared" si="178"/>
        <v>41676.709305555552</v>
      </c>
      <c r="T1862" s="12" t="str">
        <f t="shared" si="179"/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74"/>
        <v>0</v>
      </c>
      <c r="P1863">
        <f t="shared" si="175"/>
        <v>0</v>
      </c>
      <c r="Q1863" t="str">
        <f t="shared" si="176"/>
        <v>games</v>
      </c>
      <c r="R1863" s="10">
        <f t="shared" si="177"/>
        <v>42000.300243055557</v>
      </c>
      <c r="S1863" s="10">
        <f t="shared" si="178"/>
        <v>42030.300243055557</v>
      </c>
      <c r="T1863" s="12" t="str">
        <f t="shared" si="179"/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74"/>
        <v>8.0799999999999997E-2</v>
      </c>
      <c r="P1864">
        <f t="shared" si="175"/>
        <v>90.94</v>
      </c>
      <c r="Q1864" t="str">
        <f t="shared" si="176"/>
        <v>games</v>
      </c>
      <c r="R1864" s="10">
        <f t="shared" si="177"/>
        <v>42755.492754629624</v>
      </c>
      <c r="S1864" s="10">
        <f t="shared" si="178"/>
        <v>42802.3125</v>
      </c>
      <c r="T1864" s="12" t="str">
        <f t="shared" si="179"/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74"/>
        <v>4.0000000000000001E-3</v>
      </c>
      <c r="P1865">
        <f t="shared" si="175"/>
        <v>5</v>
      </c>
      <c r="Q1865" t="str">
        <f t="shared" si="176"/>
        <v>games</v>
      </c>
      <c r="R1865" s="10">
        <f t="shared" si="177"/>
        <v>41772.797280092593</v>
      </c>
      <c r="S1865" s="10">
        <f t="shared" si="178"/>
        <v>41802.797280092593</v>
      </c>
      <c r="T1865" s="12" t="str">
        <f t="shared" si="179"/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74"/>
        <v>0.4289</v>
      </c>
      <c r="P1866">
        <f t="shared" si="175"/>
        <v>58.08</v>
      </c>
      <c r="Q1866" t="str">
        <f t="shared" si="176"/>
        <v>games</v>
      </c>
      <c r="R1866" s="10">
        <f t="shared" si="177"/>
        <v>41733.716435185182</v>
      </c>
      <c r="S1866" s="10">
        <f t="shared" si="178"/>
        <v>41763.716435185182</v>
      </c>
      <c r="T1866" s="12" t="str">
        <f t="shared" si="179"/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74"/>
        <v>0</v>
      </c>
      <c r="P1867">
        <f t="shared" si="175"/>
        <v>2</v>
      </c>
      <c r="Q1867" t="str">
        <f t="shared" si="176"/>
        <v>games</v>
      </c>
      <c r="R1867" s="10">
        <f t="shared" si="177"/>
        <v>42645.367442129631</v>
      </c>
      <c r="S1867" s="10">
        <f t="shared" si="178"/>
        <v>42680.409108796302</v>
      </c>
      <c r="T1867" s="12" t="str">
        <f t="shared" si="179"/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74"/>
        <v>5.0000000000000001E-3</v>
      </c>
      <c r="P1868">
        <f t="shared" si="175"/>
        <v>62.5</v>
      </c>
      <c r="Q1868" t="str">
        <f t="shared" si="176"/>
        <v>games</v>
      </c>
      <c r="R1868" s="10">
        <f t="shared" si="177"/>
        <v>42742.246493055558</v>
      </c>
      <c r="S1868" s="10">
        <f t="shared" si="178"/>
        <v>42795.166666666672</v>
      </c>
      <c r="T1868" s="12" t="str">
        <f t="shared" si="179"/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74"/>
        <v>5.0000000000000001E-4</v>
      </c>
      <c r="P1869">
        <f t="shared" si="175"/>
        <v>10</v>
      </c>
      <c r="Q1869" t="str">
        <f t="shared" si="176"/>
        <v>games</v>
      </c>
      <c r="R1869" s="10">
        <f t="shared" si="177"/>
        <v>42649.924907407403</v>
      </c>
      <c r="S1869" s="10">
        <f t="shared" si="178"/>
        <v>42679.924907407403</v>
      </c>
      <c r="T1869" s="12" t="str">
        <f t="shared" si="179"/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74"/>
        <v>4.87E-2</v>
      </c>
      <c r="P1870">
        <f t="shared" si="175"/>
        <v>71.59</v>
      </c>
      <c r="Q1870" t="str">
        <f t="shared" si="176"/>
        <v>games</v>
      </c>
      <c r="R1870" s="10">
        <f t="shared" si="177"/>
        <v>42328.779224537036</v>
      </c>
      <c r="S1870" s="10">
        <f t="shared" si="178"/>
        <v>42353.332638888889</v>
      </c>
      <c r="T1870" s="12" t="str">
        <f t="shared" si="179"/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74"/>
        <v>0</v>
      </c>
      <c r="P1871">
        <f t="shared" si="175"/>
        <v>0</v>
      </c>
      <c r="Q1871" t="str">
        <f t="shared" si="176"/>
        <v>games</v>
      </c>
      <c r="R1871" s="10">
        <f t="shared" si="177"/>
        <v>42709.002881944441</v>
      </c>
      <c r="S1871" s="10">
        <f t="shared" si="178"/>
        <v>42739.002881944441</v>
      </c>
      <c r="T1871" s="12" t="str">
        <f t="shared" si="179"/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74"/>
        <v>0.1031</v>
      </c>
      <c r="P1872">
        <f t="shared" si="175"/>
        <v>32.82</v>
      </c>
      <c r="Q1872" t="str">
        <f t="shared" si="176"/>
        <v>games</v>
      </c>
      <c r="R1872" s="10">
        <f t="shared" si="177"/>
        <v>42371.355729166666</v>
      </c>
      <c r="S1872" s="10">
        <f t="shared" si="178"/>
        <v>42400.178472222222</v>
      </c>
      <c r="T1872" s="12" t="str">
        <f t="shared" si="179"/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74"/>
        <v>0.71779999999999999</v>
      </c>
      <c r="P1873">
        <f t="shared" si="175"/>
        <v>49.12</v>
      </c>
      <c r="Q1873" t="str">
        <f t="shared" si="176"/>
        <v>games</v>
      </c>
      <c r="R1873" s="10">
        <f t="shared" si="177"/>
        <v>41923.783576388887</v>
      </c>
      <c r="S1873" s="10">
        <f t="shared" si="178"/>
        <v>41963.825243055559</v>
      </c>
      <c r="T1873" s="12" t="str">
        <f t="shared" si="179"/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74"/>
        <v>1.06E-2</v>
      </c>
      <c r="P1874">
        <f t="shared" si="175"/>
        <v>16.309999999999999</v>
      </c>
      <c r="Q1874" t="str">
        <f t="shared" si="176"/>
        <v>games</v>
      </c>
      <c r="R1874" s="10">
        <f t="shared" si="177"/>
        <v>42155.129652777774</v>
      </c>
      <c r="S1874" s="10">
        <f t="shared" si="178"/>
        <v>42185.129652777774</v>
      </c>
      <c r="T1874" s="12" t="str">
        <f t="shared" si="179"/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74"/>
        <v>4.4999999999999997E-3</v>
      </c>
      <c r="P1875">
        <f t="shared" si="175"/>
        <v>18</v>
      </c>
      <c r="Q1875" t="str">
        <f t="shared" si="176"/>
        <v>games</v>
      </c>
      <c r="R1875" s="10">
        <f t="shared" si="177"/>
        <v>42164.615856481483</v>
      </c>
      <c r="S1875" s="10">
        <f t="shared" si="178"/>
        <v>42193.697916666672</v>
      </c>
      <c r="T1875" s="12" t="str">
        <f t="shared" si="179"/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74"/>
        <v>2.0000000000000001E-4</v>
      </c>
      <c r="P1876">
        <f t="shared" si="175"/>
        <v>13</v>
      </c>
      <c r="Q1876" t="str">
        <f t="shared" si="176"/>
        <v>games</v>
      </c>
      <c r="R1876" s="10">
        <f t="shared" si="177"/>
        <v>42529.969131944439</v>
      </c>
      <c r="S1876" s="10">
        <f t="shared" si="178"/>
        <v>42549.969131944439</v>
      </c>
      <c r="T1876" s="12" t="str">
        <f t="shared" si="179"/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74"/>
        <v>5.1000000000000004E-3</v>
      </c>
      <c r="P1877">
        <f t="shared" si="175"/>
        <v>17</v>
      </c>
      <c r="Q1877" t="str">
        <f t="shared" si="176"/>
        <v>games</v>
      </c>
      <c r="R1877" s="10">
        <f t="shared" si="177"/>
        <v>42528.899398148147</v>
      </c>
      <c r="S1877" s="10">
        <f t="shared" si="178"/>
        <v>42588.899398148147</v>
      </c>
      <c r="T1877" s="12" t="str">
        <f t="shared" si="179"/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74"/>
        <v>0</v>
      </c>
      <c r="P1878">
        <f t="shared" si="175"/>
        <v>0</v>
      </c>
      <c r="Q1878" t="str">
        <f t="shared" si="176"/>
        <v>games</v>
      </c>
      <c r="R1878" s="10">
        <f t="shared" si="177"/>
        <v>41776.284780092588</v>
      </c>
      <c r="S1878" s="10">
        <f t="shared" si="178"/>
        <v>41806.284780092588</v>
      </c>
      <c r="T1878" s="12" t="str">
        <f t="shared" si="179"/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74"/>
        <v>0</v>
      </c>
      <c r="P1879">
        <f t="shared" si="175"/>
        <v>0</v>
      </c>
      <c r="Q1879" t="str">
        <f t="shared" si="176"/>
        <v>games</v>
      </c>
      <c r="R1879" s="10">
        <f t="shared" si="177"/>
        <v>42035.029224537036</v>
      </c>
      <c r="S1879" s="10">
        <f t="shared" si="178"/>
        <v>42064.029224537036</v>
      </c>
      <c r="T1879" s="12" t="str">
        <f t="shared" si="179"/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74"/>
        <v>0</v>
      </c>
      <c r="P1880">
        <f t="shared" si="175"/>
        <v>0</v>
      </c>
      <c r="Q1880" t="str">
        <f t="shared" si="176"/>
        <v>games</v>
      </c>
      <c r="R1880" s="10">
        <f t="shared" si="177"/>
        <v>41773.008738425924</v>
      </c>
      <c r="S1880" s="10">
        <f t="shared" si="178"/>
        <v>41803.008738425924</v>
      </c>
      <c r="T1880" s="12" t="str">
        <f t="shared" si="179"/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74"/>
        <v>1.1999999999999999E-3</v>
      </c>
      <c r="P1881">
        <f t="shared" si="175"/>
        <v>3</v>
      </c>
      <c r="Q1881" t="str">
        <f t="shared" si="176"/>
        <v>games</v>
      </c>
      <c r="R1881" s="10">
        <f t="shared" si="177"/>
        <v>42413.649641203709</v>
      </c>
      <c r="S1881" s="10">
        <f t="shared" si="178"/>
        <v>42443.607974537037</v>
      </c>
      <c r="T1881" s="12" t="str">
        <f t="shared" si="179"/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74"/>
        <v>0.20080000000000001</v>
      </c>
      <c r="P1882">
        <f t="shared" si="175"/>
        <v>41.83</v>
      </c>
      <c r="Q1882" t="str">
        <f t="shared" si="176"/>
        <v>games</v>
      </c>
      <c r="R1882" s="10">
        <f t="shared" si="177"/>
        <v>42430.566898148143</v>
      </c>
      <c r="S1882" s="10">
        <f t="shared" si="178"/>
        <v>42459.525231481486</v>
      </c>
      <c r="T1882" s="12" t="str">
        <f t="shared" si="179"/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74"/>
        <v>1.7267999999999999</v>
      </c>
      <c r="P1883">
        <f t="shared" si="175"/>
        <v>49.34</v>
      </c>
      <c r="Q1883" t="str">
        <f t="shared" si="176"/>
        <v>music</v>
      </c>
      <c r="R1883" s="10">
        <f t="shared" si="177"/>
        <v>42043.152650462958</v>
      </c>
      <c r="S1883" s="10">
        <f t="shared" si="178"/>
        <v>42073.110983796301</v>
      </c>
      <c r="T1883" s="12" t="str">
        <f t="shared" si="179"/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74"/>
        <v>1.0089999999999999</v>
      </c>
      <c r="P1884">
        <f t="shared" si="175"/>
        <v>41.73</v>
      </c>
      <c r="Q1884" t="str">
        <f t="shared" si="176"/>
        <v>music</v>
      </c>
      <c r="R1884" s="10">
        <f t="shared" si="177"/>
        <v>41067.949212962965</v>
      </c>
      <c r="S1884" s="10">
        <f t="shared" si="178"/>
        <v>41100.991666666669</v>
      </c>
      <c r="T1884" s="12" t="str">
        <f t="shared" si="179"/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74"/>
        <v>1.048</v>
      </c>
      <c r="P1885">
        <f t="shared" si="175"/>
        <v>32.72</v>
      </c>
      <c r="Q1885" t="str">
        <f t="shared" si="176"/>
        <v>music</v>
      </c>
      <c r="R1885" s="10">
        <f t="shared" si="177"/>
        <v>40977.948009259257</v>
      </c>
      <c r="S1885" s="10">
        <f t="shared" si="178"/>
        <v>41007.906342592592</v>
      </c>
      <c r="T1885" s="12" t="str">
        <f t="shared" si="179"/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74"/>
        <v>1.351</v>
      </c>
      <c r="P1886">
        <f t="shared" si="175"/>
        <v>51.96</v>
      </c>
      <c r="Q1886" t="str">
        <f t="shared" si="176"/>
        <v>music</v>
      </c>
      <c r="R1886" s="10">
        <f t="shared" si="177"/>
        <v>41205.198321759257</v>
      </c>
      <c r="S1886" s="10">
        <f t="shared" si="178"/>
        <v>41240.5</v>
      </c>
      <c r="T1886" s="12" t="str">
        <f t="shared" si="179"/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74"/>
        <v>1.1633</v>
      </c>
      <c r="P1887">
        <f t="shared" si="175"/>
        <v>50.69</v>
      </c>
      <c r="Q1887" t="str">
        <f t="shared" si="176"/>
        <v>music</v>
      </c>
      <c r="R1887" s="10">
        <f t="shared" si="177"/>
        <v>41099.093865740739</v>
      </c>
      <c r="S1887" s="10">
        <f t="shared" si="178"/>
        <v>41131.916666666664</v>
      </c>
      <c r="T1887" s="12" t="str">
        <f t="shared" si="179"/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74"/>
        <v>1.0207999999999999</v>
      </c>
      <c r="P1888">
        <f t="shared" si="175"/>
        <v>42.24</v>
      </c>
      <c r="Q1888" t="str">
        <f t="shared" si="176"/>
        <v>music</v>
      </c>
      <c r="R1888" s="10">
        <f t="shared" si="177"/>
        <v>41925.906689814816</v>
      </c>
      <c r="S1888" s="10">
        <f t="shared" si="178"/>
        <v>41955.94835648148</v>
      </c>
      <c r="T1888" s="12" t="str">
        <f t="shared" si="179"/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74"/>
        <v>1.1116999999999999</v>
      </c>
      <c r="P1889">
        <f t="shared" si="175"/>
        <v>416.88</v>
      </c>
      <c r="Q1889" t="str">
        <f t="shared" si="176"/>
        <v>music</v>
      </c>
      <c r="R1889" s="10">
        <f t="shared" si="177"/>
        <v>42323.800138888888</v>
      </c>
      <c r="S1889" s="10">
        <f t="shared" si="178"/>
        <v>42341.895833333328</v>
      </c>
      <c r="T1889" s="12" t="str">
        <f t="shared" si="179"/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74"/>
        <v>1.6608000000000001</v>
      </c>
      <c r="P1890">
        <f t="shared" si="175"/>
        <v>46.65</v>
      </c>
      <c r="Q1890" t="str">
        <f t="shared" si="176"/>
        <v>music</v>
      </c>
      <c r="R1890" s="10">
        <f t="shared" si="177"/>
        <v>40299.239953703705</v>
      </c>
      <c r="S1890" s="10">
        <f t="shared" si="178"/>
        <v>40330.207638888889</v>
      </c>
      <c r="T1890" s="12" t="str">
        <f t="shared" si="179"/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74"/>
        <v>1.0660000000000001</v>
      </c>
      <c r="P1891">
        <f t="shared" si="175"/>
        <v>48.45</v>
      </c>
      <c r="Q1891" t="str">
        <f t="shared" si="176"/>
        <v>music</v>
      </c>
      <c r="R1891" s="10">
        <f t="shared" si="177"/>
        <v>41299.793356481481</v>
      </c>
      <c r="S1891" s="10">
        <f t="shared" si="178"/>
        <v>41344.751689814817</v>
      </c>
      <c r="T1891" s="12" t="str">
        <f t="shared" si="179"/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74"/>
        <v>1.4458</v>
      </c>
      <c r="P1892">
        <f t="shared" si="175"/>
        <v>70.53</v>
      </c>
      <c r="Q1892" t="str">
        <f t="shared" si="176"/>
        <v>music</v>
      </c>
      <c r="R1892" s="10">
        <f t="shared" si="177"/>
        <v>41228.786203703705</v>
      </c>
      <c r="S1892" s="10">
        <f t="shared" si="178"/>
        <v>41258.786203703705</v>
      </c>
      <c r="T1892" s="12" t="str">
        <f t="shared" si="179"/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74"/>
        <v>1.0555000000000001</v>
      </c>
      <c r="P1893">
        <f t="shared" si="175"/>
        <v>87.96</v>
      </c>
      <c r="Q1893" t="str">
        <f t="shared" si="176"/>
        <v>music</v>
      </c>
      <c r="R1893" s="10">
        <f t="shared" si="177"/>
        <v>40335.798078703701</v>
      </c>
      <c r="S1893" s="10">
        <f t="shared" si="178"/>
        <v>40381.25</v>
      </c>
      <c r="T1893" s="12" t="str">
        <f t="shared" si="179"/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74"/>
        <v>1.3660000000000001</v>
      </c>
      <c r="P1894">
        <f t="shared" si="175"/>
        <v>26.27</v>
      </c>
      <c r="Q1894" t="str">
        <f t="shared" si="176"/>
        <v>music</v>
      </c>
      <c r="R1894" s="10">
        <f t="shared" si="177"/>
        <v>40671.637511574074</v>
      </c>
      <c r="S1894" s="10">
        <f t="shared" si="178"/>
        <v>40701.637511574074</v>
      </c>
      <c r="T1894" s="12" t="str">
        <f t="shared" si="179"/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74"/>
        <v>1.04</v>
      </c>
      <c r="P1895">
        <f t="shared" si="175"/>
        <v>57.78</v>
      </c>
      <c r="Q1895" t="str">
        <f t="shared" si="176"/>
        <v>music</v>
      </c>
      <c r="R1895" s="10">
        <f t="shared" si="177"/>
        <v>40632.94195601852</v>
      </c>
      <c r="S1895" s="10">
        <f t="shared" si="178"/>
        <v>40649.165972222225</v>
      </c>
      <c r="T1895" s="12" t="str">
        <f t="shared" si="179"/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74"/>
        <v>1.145</v>
      </c>
      <c r="P1896">
        <f t="shared" si="175"/>
        <v>57.25</v>
      </c>
      <c r="Q1896" t="str">
        <f t="shared" si="176"/>
        <v>music</v>
      </c>
      <c r="R1896" s="10">
        <f t="shared" si="177"/>
        <v>40920.904895833337</v>
      </c>
      <c r="S1896" s="10">
        <f t="shared" si="178"/>
        <v>40951.904895833337</v>
      </c>
      <c r="T1896" s="12" t="str">
        <f t="shared" si="179"/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74"/>
        <v>1.0172000000000001</v>
      </c>
      <c r="P1897">
        <f t="shared" si="175"/>
        <v>196.34</v>
      </c>
      <c r="Q1897" t="str">
        <f t="shared" si="176"/>
        <v>music</v>
      </c>
      <c r="R1897" s="10">
        <f t="shared" si="177"/>
        <v>42267.746782407412</v>
      </c>
      <c r="S1897" s="10">
        <f t="shared" si="178"/>
        <v>42297.746782407412</v>
      </c>
      <c r="T1897" s="12" t="str">
        <f t="shared" si="179"/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74"/>
        <v>1.2395</v>
      </c>
      <c r="P1898">
        <f t="shared" si="175"/>
        <v>43</v>
      </c>
      <c r="Q1898" t="str">
        <f t="shared" si="176"/>
        <v>music</v>
      </c>
      <c r="R1898" s="10">
        <f t="shared" si="177"/>
        <v>40981.710243055553</v>
      </c>
      <c r="S1898" s="10">
        <f t="shared" si="178"/>
        <v>41011.710243055553</v>
      </c>
      <c r="T1898" s="12" t="str">
        <f t="shared" si="179"/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74"/>
        <v>1.0246</v>
      </c>
      <c r="P1899">
        <f t="shared" si="175"/>
        <v>35.549999999999997</v>
      </c>
      <c r="Q1899" t="str">
        <f t="shared" si="176"/>
        <v>music</v>
      </c>
      <c r="R1899" s="10">
        <f t="shared" si="177"/>
        <v>41680.583402777782</v>
      </c>
      <c r="S1899" s="10">
        <f t="shared" si="178"/>
        <v>41702.875</v>
      </c>
      <c r="T1899" s="12" t="str">
        <f t="shared" si="179"/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74"/>
        <v>1.4450000000000001</v>
      </c>
      <c r="P1900">
        <f t="shared" si="175"/>
        <v>68.81</v>
      </c>
      <c r="Q1900" t="str">
        <f t="shared" si="176"/>
        <v>music</v>
      </c>
      <c r="R1900" s="10">
        <f t="shared" si="177"/>
        <v>42366.192974537036</v>
      </c>
      <c r="S1900" s="10">
        <f t="shared" si="178"/>
        <v>42401.75</v>
      </c>
      <c r="T1900" s="12" t="str">
        <f t="shared" si="179"/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74"/>
        <v>1.3332999999999999</v>
      </c>
      <c r="P1901">
        <f t="shared" si="175"/>
        <v>28.57</v>
      </c>
      <c r="Q1901" t="str">
        <f t="shared" si="176"/>
        <v>music</v>
      </c>
      <c r="R1901" s="10">
        <f t="shared" si="177"/>
        <v>42058.941736111112</v>
      </c>
      <c r="S1901" s="10">
        <f t="shared" si="178"/>
        <v>42088.90006944444</v>
      </c>
      <c r="T1901" s="12" t="str">
        <f t="shared" si="179"/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74"/>
        <v>1.0935999999999999</v>
      </c>
      <c r="P1902">
        <f t="shared" si="175"/>
        <v>50.63</v>
      </c>
      <c r="Q1902" t="str">
        <f t="shared" si="176"/>
        <v>music</v>
      </c>
      <c r="R1902" s="10">
        <f t="shared" si="177"/>
        <v>41160.871886574074</v>
      </c>
      <c r="S1902" s="10">
        <f t="shared" si="178"/>
        <v>41188.415972222225</v>
      </c>
      <c r="T1902" s="12" t="str">
        <f t="shared" si="179"/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74"/>
        <v>2.7E-2</v>
      </c>
      <c r="P1903">
        <f t="shared" si="175"/>
        <v>106.8</v>
      </c>
      <c r="Q1903" t="str">
        <f t="shared" si="176"/>
        <v>technology</v>
      </c>
      <c r="R1903" s="10">
        <f t="shared" si="177"/>
        <v>42116.54315972222</v>
      </c>
      <c r="S1903" s="10">
        <f t="shared" si="178"/>
        <v>42146.541666666672</v>
      </c>
      <c r="T1903" s="12" t="str">
        <f t="shared" si="179"/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74"/>
        <v>1.2E-2</v>
      </c>
      <c r="P1904">
        <f t="shared" si="175"/>
        <v>4</v>
      </c>
      <c r="Q1904" t="str">
        <f t="shared" si="176"/>
        <v>technology</v>
      </c>
      <c r="R1904" s="10">
        <f t="shared" si="177"/>
        <v>42037.789895833332</v>
      </c>
      <c r="S1904" s="10">
        <f t="shared" si="178"/>
        <v>42067.789895833332</v>
      </c>
      <c r="T1904" s="12" t="str">
        <f t="shared" si="179"/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74"/>
        <v>0.46600000000000003</v>
      </c>
      <c r="P1905">
        <f t="shared" si="175"/>
        <v>34.1</v>
      </c>
      <c r="Q1905" t="str">
        <f t="shared" si="176"/>
        <v>technology</v>
      </c>
      <c r="R1905" s="10">
        <f t="shared" si="177"/>
        <v>42702.770729166667</v>
      </c>
      <c r="S1905" s="10">
        <f t="shared" si="178"/>
        <v>42762.770729166667</v>
      </c>
      <c r="T1905" s="12" t="str">
        <f t="shared" si="179"/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74"/>
        <v>1E-3</v>
      </c>
      <c r="P1906">
        <f t="shared" si="175"/>
        <v>25</v>
      </c>
      <c r="Q1906" t="str">
        <f t="shared" si="176"/>
        <v>technology</v>
      </c>
      <c r="R1906" s="10">
        <f t="shared" si="177"/>
        <v>42326.685428240744</v>
      </c>
      <c r="S1906" s="10">
        <f t="shared" si="178"/>
        <v>42371.685428240744</v>
      </c>
      <c r="T1906" s="12" t="str">
        <f t="shared" si="179"/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74"/>
        <v>1.6999999999999999E-3</v>
      </c>
      <c r="P1907">
        <f t="shared" si="175"/>
        <v>10.5</v>
      </c>
      <c r="Q1907" t="str">
        <f t="shared" si="176"/>
        <v>technology</v>
      </c>
      <c r="R1907" s="10">
        <f t="shared" si="177"/>
        <v>41859.925856481481</v>
      </c>
      <c r="S1907" s="10">
        <f t="shared" si="178"/>
        <v>41889.925856481481</v>
      </c>
      <c r="T1907" s="12" t="str">
        <f t="shared" si="179"/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74"/>
        <v>0.42759999999999998</v>
      </c>
      <c r="P1908">
        <f t="shared" si="175"/>
        <v>215.96</v>
      </c>
      <c r="Q1908" t="str">
        <f t="shared" si="176"/>
        <v>technology</v>
      </c>
      <c r="R1908" s="10">
        <f t="shared" si="177"/>
        <v>42514.671099537038</v>
      </c>
      <c r="S1908" s="10">
        <f t="shared" si="178"/>
        <v>42544.671099537038</v>
      </c>
      <c r="T1908" s="12" t="str">
        <f t="shared" si="179"/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74"/>
        <v>2.8E-3</v>
      </c>
      <c r="P1909">
        <f t="shared" si="175"/>
        <v>21.25</v>
      </c>
      <c r="Q1909" t="str">
        <f t="shared" si="176"/>
        <v>technology</v>
      </c>
      <c r="R1909" s="10">
        <f t="shared" si="177"/>
        <v>41767.587094907409</v>
      </c>
      <c r="S1909" s="10">
        <f t="shared" si="178"/>
        <v>41782.587094907409</v>
      </c>
      <c r="T1909" s="12" t="str">
        <f t="shared" si="179"/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74"/>
        <v>1.7299999999999999E-2</v>
      </c>
      <c r="P1910">
        <f t="shared" si="175"/>
        <v>108.25</v>
      </c>
      <c r="Q1910" t="str">
        <f t="shared" si="176"/>
        <v>technology</v>
      </c>
      <c r="R1910" s="10">
        <f t="shared" si="177"/>
        <v>42703.917824074073</v>
      </c>
      <c r="S1910" s="10">
        <f t="shared" si="178"/>
        <v>42733.917824074073</v>
      </c>
      <c r="T1910" s="12" t="str">
        <f t="shared" si="179"/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74"/>
        <v>0.1411</v>
      </c>
      <c r="P1911">
        <f t="shared" si="175"/>
        <v>129.97</v>
      </c>
      <c r="Q1911" t="str">
        <f t="shared" si="176"/>
        <v>technology</v>
      </c>
      <c r="R1911" s="10">
        <f t="shared" si="177"/>
        <v>41905.429155092592</v>
      </c>
      <c r="S1911" s="10">
        <f t="shared" si="178"/>
        <v>41935.429155092592</v>
      </c>
      <c r="T1911" s="12" t="str">
        <f t="shared" si="179"/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74"/>
        <v>0.39400000000000002</v>
      </c>
      <c r="P1912">
        <f t="shared" si="175"/>
        <v>117.49</v>
      </c>
      <c r="Q1912" t="str">
        <f t="shared" si="176"/>
        <v>technology</v>
      </c>
      <c r="R1912" s="10">
        <f t="shared" si="177"/>
        <v>42264.963159722218</v>
      </c>
      <c r="S1912" s="10">
        <f t="shared" si="178"/>
        <v>42308.947916666672</v>
      </c>
      <c r="T1912" s="12" t="str">
        <f t="shared" si="179"/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74"/>
        <v>2.0000000000000001E-4</v>
      </c>
      <c r="P1913">
        <f t="shared" si="175"/>
        <v>10</v>
      </c>
      <c r="Q1913" t="str">
        <f t="shared" si="176"/>
        <v>technology</v>
      </c>
      <c r="R1913" s="10">
        <f t="shared" si="177"/>
        <v>41830.033958333333</v>
      </c>
      <c r="S1913" s="10">
        <f t="shared" si="178"/>
        <v>41860.033958333333</v>
      </c>
      <c r="T1913" s="12" t="str">
        <f t="shared" si="179"/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74"/>
        <v>0.59299999999999997</v>
      </c>
      <c r="P1914">
        <f t="shared" si="175"/>
        <v>70.599999999999994</v>
      </c>
      <c r="Q1914" t="str">
        <f t="shared" si="176"/>
        <v>technology</v>
      </c>
      <c r="R1914" s="10">
        <f t="shared" si="177"/>
        <v>42129.226388888885</v>
      </c>
      <c r="S1914" s="10">
        <f t="shared" si="178"/>
        <v>42159.226388888885</v>
      </c>
      <c r="T1914" s="12" t="str">
        <f t="shared" si="179"/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74"/>
        <v>1.3299999999999999E-2</v>
      </c>
      <c r="P1915">
        <f t="shared" si="175"/>
        <v>24.5</v>
      </c>
      <c r="Q1915" t="str">
        <f t="shared" si="176"/>
        <v>technology</v>
      </c>
      <c r="R1915" s="10">
        <f t="shared" si="177"/>
        <v>41890.511319444442</v>
      </c>
      <c r="S1915" s="10">
        <f t="shared" si="178"/>
        <v>41920.511319444442</v>
      </c>
      <c r="T1915" s="12" t="str">
        <f t="shared" si="179"/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74"/>
        <v>9.01E-2</v>
      </c>
      <c r="P1916">
        <f t="shared" si="175"/>
        <v>30</v>
      </c>
      <c r="Q1916" t="str">
        <f t="shared" si="176"/>
        <v>technology</v>
      </c>
      <c r="R1916" s="10">
        <f t="shared" si="177"/>
        <v>41929.174456018518</v>
      </c>
      <c r="S1916" s="10">
        <f t="shared" si="178"/>
        <v>41944.165972222225</v>
      </c>
      <c r="T1916" s="12" t="str">
        <f t="shared" si="179"/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74"/>
        <v>1.6E-2</v>
      </c>
      <c r="P1917">
        <f t="shared" si="175"/>
        <v>2</v>
      </c>
      <c r="Q1917" t="str">
        <f t="shared" si="176"/>
        <v>technology</v>
      </c>
      <c r="R1917" s="10">
        <f t="shared" si="177"/>
        <v>41864.04886574074</v>
      </c>
      <c r="S1917" s="10">
        <f t="shared" si="178"/>
        <v>41884.04886574074</v>
      </c>
      <c r="T1917" s="12" t="str">
        <f t="shared" si="179"/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74"/>
        <v>5.1000000000000004E-3</v>
      </c>
      <c r="P1918">
        <f t="shared" si="175"/>
        <v>17</v>
      </c>
      <c r="Q1918" t="str">
        <f t="shared" si="176"/>
        <v>technology</v>
      </c>
      <c r="R1918" s="10">
        <f t="shared" si="177"/>
        <v>42656.717303240745</v>
      </c>
      <c r="S1918" s="10">
        <f t="shared" si="178"/>
        <v>42681.758969907409</v>
      </c>
      <c r="T1918" s="12" t="str">
        <f t="shared" si="179"/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74"/>
        <v>0.52569999999999995</v>
      </c>
      <c r="P1919">
        <f t="shared" si="175"/>
        <v>2928.93</v>
      </c>
      <c r="Q1919" t="str">
        <f t="shared" si="176"/>
        <v>technology</v>
      </c>
      <c r="R1919" s="10">
        <f t="shared" si="177"/>
        <v>42746.270057870366</v>
      </c>
      <c r="S1919" s="10">
        <f t="shared" si="178"/>
        <v>42776.270057870366</v>
      </c>
      <c r="T1919" s="12" t="str">
        <f t="shared" si="179"/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74"/>
        <v>1.04E-2</v>
      </c>
      <c r="P1920">
        <f t="shared" si="175"/>
        <v>28.89</v>
      </c>
      <c r="Q1920" t="str">
        <f t="shared" si="176"/>
        <v>technology</v>
      </c>
      <c r="R1920" s="10">
        <f t="shared" si="177"/>
        <v>41828.789942129632</v>
      </c>
      <c r="S1920" s="10">
        <f t="shared" si="178"/>
        <v>41863.789942129632</v>
      </c>
      <c r="T1920" s="12" t="str">
        <f t="shared" si="179"/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74"/>
        <v>0.47399999999999998</v>
      </c>
      <c r="P1921">
        <f t="shared" si="175"/>
        <v>29.63</v>
      </c>
      <c r="Q1921" t="str">
        <f t="shared" si="176"/>
        <v>technology</v>
      </c>
      <c r="R1921" s="10">
        <f t="shared" si="177"/>
        <v>42113.875567129624</v>
      </c>
      <c r="S1921" s="10">
        <f t="shared" si="178"/>
        <v>42143.875567129624</v>
      </c>
      <c r="T1921" s="12" t="str">
        <f t="shared" si="179"/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74"/>
        <v>0.43030000000000002</v>
      </c>
      <c r="P1922">
        <f t="shared" si="175"/>
        <v>40.98</v>
      </c>
      <c r="Q1922" t="str">
        <f t="shared" si="176"/>
        <v>technology</v>
      </c>
      <c r="R1922" s="10">
        <f t="shared" si="177"/>
        <v>42270.875706018516</v>
      </c>
      <c r="S1922" s="10">
        <f t="shared" si="178"/>
        <v>42298.958333333328</v>
      </c>
      <c r="T1922" s="12" t="str">
        <f t="shared" si="179"/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80">ROUND(IMDIV(E1923,D1923),4)</f>
        <v>1.3680000000000001</v>
      </c>
      <c r="P1923">
        <f t="shared" ref="P1923:P1986" si="181">IF(L1923&gt;0,ROUND(IMDIV(E1923,L1923),2),0)</f>
        <v>54</v>
      </c>
      <c r="Q1923" t="str">
        <f t="shared" ref="Q1923:Q1986" si="182">LEFT(N1923,FIND("/",N1923)-1)</f>
        <v>music</v>
      </c>
      <c r="R1923" s="10">
        <f t="shared" ref="R1923:R1986" si="183">(((J1923/60)/60)/24)+DATE(1970,1,1)</f>
        <v>41074.221562500003</v>
      </c>
      <c r="S1923" s="10">
        <f t="shared" ref="S1923:S1986" si="184">(((I1923/60)/60)/24)+DATE(1970,1,1)</f>
        <v>41104.221562500003</v>
      </c>
      <c r="T1923" s="12" t="str">
        <f t="shared" ref="T1923:T1986" si="185">RIGHT(N1923, LEN(N1923)-FIND("/",N1923))</f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80"/>
        <v>1.1555</v>
      </c>
      <c r="P1924">
        <f t="shared" si="181"/>
        <v>36.11</v>
      </c>
      <c r="Q1924" t="str">
        <f t="shared" si="182"/>
        <v>music</v>
      </c>
      <c r="R1924" s="10">
        <f t="shared" si="183"/>
        <v>41590.255868055552</v>
      </c>
      <c r="S1924" s="10">
        <f t="shared" si="184"/>
        <v>41620.255868055552</v>
      </c>
      <c r="T1924" s="12" t="str">
        <f t="shared" si="185"/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80"/>
        <v>2.4079999999999999</v>
      </c>
      <c r="P1925">
        <f t="shared" si="181"/>
        <v>23.15</v>
      </c>
      <c r="Q1925" t="str">
        <f t="shared" si="182"/>
        <v>music</v>
      </c>
      <c r="R1925" s="10">
        <f t="shared" si="183"/>
        <v>40772.848749999997</v>
      </c>
      <c r="S1925" s="10">
        <f t="shared" si="184"/>
        <v>40813.207638888889</v>
      </c>
      <c r="T1925" s="12" t="str">
        <f t="shared" si="185"/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80"/>
        <v>1.1439999999999999</v>
      </c>
      <c r="P1926">
        <f t="shared" si="181"/>
        <v>104</v>
      </c>
      <c r="Q1926" t="str">
        <f t="shared" si="182"/>
        <v>music</v>
      </c>
      <c r="R1926" s="10">
        <f t="shared" si="183"/>
        <v>41626.761053240742</v>
      </c>
      <c r="S1926" s="10">
        <f t="shared" si="184"/>
        <v>41654.814583333333</v>
      </c>
      <c r="T1926" s="12" t="str">
        <f t="shared" si="185"/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80"/>
        <v>1.1032999999999999</v>
      </c>
      <c r="P1927">
        <f t="shared" si="181"/>
        <v>31.83</v>
      </c>
      <c r="Q1927" t="str">
        <f t="shared" si="182"/>
        <v>music</v>
      </c>
      <c r="R1927" s="10">
        <f t="shared" si="183"/>
        <v>41535.90148148148</v>
      </c>
      <c r="S1927" s="10">
        <f t="shared" si="184"/>
        <v>41558</v>
      </c>
      <c r="T1927" s="12" t="str">
        <f t="shared" si="185"/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80"/>
        <v>1.9538</v>
      </c>
      <c r="P1928">
        <f t="shared" si="181"/>
        <v>27.39</v>
      </c>
      <c r="Q1928" t="str">
        <f t="shared" si="182"/>
        <v>music</v>
      </c>
      <c r="R1928" s="10">
        <f t="shared" si="183"/>
        <v>40456.954351851848</v>
      </c>
      <c r="S1928" s="10">
        <f t="shared" si="184"/>
        <v>40484.018055555556</v>
      </c>
      <c r="T1928" s="12" t="str">
        <f t="shared" si="185"/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80"/>
        <v>1.0333000000000001</v>
      </c>
      <c r="P1929">
        <f t="shared" si="181"/>
        <v>56.36</v>
      </c>
      <c r="Q1929" t="str">
        <f t="shared" si="182"/>
        <v>music</v>
      </c>
      <c r="R1929" s="10">
        <f t="shared" si="183"/>
        <v>40960.861562500002</v>
      </c>
      <c r="S1929" s="10">
        <f t="shared" si="184"/>
        <v>40976.207638888889</v>
      </c>
      <c r="T1929" s="12" t="str">
        <f t="shared" si="185"/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80"/>
        <v>1.0314000000000001</v>
      </c>
      <c r="P1930">
        <f t="shared" si="181"/>
        <v>77.349999999999994</v>
      </c>
      <c r="Q1930" t="str">
        <f t="shared" si="182"/>
        <v>music</v>
      </c>
      <c r="R1930" s="10">
        <f t="shared" si="183"/>
        <v>41371.648078703707</v>
      </c>
      <c r="S1930" s="10">
        <f t="shared" si="184"/>
        <v>41401.648078703707</v>
      </c>
      <c r="T1930" s="12" t="str">
        <f t="shared" si="185"/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80"/>
        <v>1.0031000000000001</v>
      </c>
      <c r="P1931">
        <f t="shared" si="181"/>
        <v>42.8</v>
      </c>
      <c r="Q1931" t="str">
        <f t="shared" si="182"/>
        <v>music</v>
      </c>
      <c r="R1931" s="10">
        <f t="shared" si="183"/>
        <v>40687.021597222221</v>
      </c>
      <c r="S1931" s="10">
        <f t="shared" si="184"/>
        <v>40729.021597222221</v>
      </c>
      <c r="T1931" s="12" t="str">
        <f t="shared" si="185"/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80"/>
        <v>1.27</v>
      </c>
      <c r="P1932">
        <f t="shared" si="181"/>
        <v>48.85</v>
      </c>
      <c r="Q1932" t="str">
        <f t="shared" si="182"/>
        <v>music</v>
      </c>
      <c r="R1932" s="10">
        <f t="shared" si="183"/>
        <v>41402.558819444443</v>
      </c>
      <c r="S1932" s="10">
        <f t="shared" si="184"/>
        <v>41462.558819444443</v>
      </c>
      <c r="T1932" s="12" t="str">
        <f t="shared" si="185"/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80"/>
        <v>1.206</v>
      </c>
      <c r="P1933">
        <f t="shared" si="181"/>
        <v>48.24</v>
      </c>
      <c r="Q1933" t="str">
        <f t="shared" si="182"/>
        <v>music</v>
      </c>
      <c r="R1933" s="10">
        <f t="shared" si="183"/>
        <v>41037.892465277779</v>
      </c>
      <c r="S1933" s="10">
        <f t="shared" si="184"/>
        <v>41051.145833333336</v>
      </c>
      <c r="T1933" s="12" t="str">
        <f t="shared" si="185"/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80"/>
        <v>1.0699000000000001</v>
      </c>
      <c r="P1934">
        <f t="shared" si="181"/>
        <v>70.209999999999994</v>
      </c>
      <c r="Q1934" t="str">
        <f t="shared" si="182"/>
        <v>music</v>
      </c>
      <c r="R1934" s="10">
        <f t="shared" si="183"/>
        <v>40911.809872685182</v>
      </c>
      <c r="S1934" s="10">
        <f t="shared" si="184"/>
        <v>40932.809872685182</v>
      </c>
      <c r="T1934" s="12" t="str">
        <f t="shared" si="185"/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80"/>
        <v>1.7242999999999999</v>
      </c>
      <c r="P1935">
        <f t="shared" si="181"/>
        <v>94.05</v>
      </c>
      <c r="Q1935" t="str">
        <f t="shared" si="182"/>
        <v>music</v>
      </c>
      <c r="R1935" s="10">
        <f t="shared" si="183"/>
        <v>41879.130868055552</v>
      </c>
      <c r="S1935" s="10">
        <f t="shared" si="184"/>
        <v>41909.130868055552</v>
      </c>
      <c r="T1935" s="12" t="str">
        <f t="shared" si="185"/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80"/>
        <v>1.2362</v>
      </c>
      <c r="P1936">
        <f t="shared" si="181"/>
        <v>80.27</v>
      </c>
      <c r="Q1936" t="str">
        <f t="shared" si="182"/>
        <v>music</v>
      </c>
      <c r="R1936" s="10">
        <f t="shared" si="183"/>
        <v>40865.867141203707</v>
      </c>
      <c r="S1936" s="10">
        <f t="shared" si="184"/>
        <v>40902.208333333336</v>
      </c>
      <c r="T1936" s="12" t="str">
        <f t="shared" si="185"/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80"/>
        <v>1.0840000000000001</v>
      </c>
      <c r="P1937">
        <f t="shared" si="181"/>
        <v>54.2</v>
      </c>
      <c r="Q1937" t="str">
        <f t="shared" si="182"/>
        <v>music</v>
      </c>
      <c r="R1937" s="10">
        <f t="shared" si="183"/>
        <v>41773.932534722226</v>
      </c>
      <c r="S1937" s="10">
        <f t="shared" si="184"/>
        <v>41811.207638888889</v>
      </c>
      <c r="T1937" s="12" t="str">
        <f t="shared" si="185"/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80"/>
        <v>1.1652</v>
      </c>
      <c r="P1938">
        <f t="shared" si="181"/>
        <v>60.27</v>
      </c>
      <c r="Q1938" t="str">
        <f t="shared" si="182"/>
        <v>music</v>
      </c>
      <c r="R1938" s="10">
        <f t="shared" si="183"/>
        <v>40852.889699074076</v>
      </c>
      <c r="S1938" s="10">
        <f t="shared" si="184"/>
        <v>40883.249305555553</v>
      </c>
      <c r="T1938" s="12" t="str">
        <f t="shared" si="185"/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80"/>
        <v>1.8725000000000001</v>
      </c>
      <c r="P1939">
        <f t="shared" si="181"/>
        <v>38.74</v>
      </c>
      <c r="Q1939" t="str">
        <f t="shared" si="182"/>
        <v>music</v>
      </c>
      <c r="R1939" s="10">
        <f t="shared" si="183"/>
        <v>41059.118993055556</v>
      </c>
      <c r="S1939" s="10">
        <f t="shared" si="184"/>
        <v>41075.165972222225</v>
      </c>
      <c r="T1939" s="12" t="str">
        <f t="shared" si="185"/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80"/>
        <v>1.1593</v>
      </c>
      <c r="P1940">
        <f t="shared" si="181"/>
        <v>152.54</v>
      </c>
      <c r="Q1940" t="str">
        <f t="shared" si="182"/>
        <v>music</v>
      </c>
      <c r="R1940" s="10">
        <f t="shared" si="183"/>
        <v>41426.259618055556</v>
      </c>
      <c r="S1940" s="10">
        <f t="shared" si="184"/>
        <v>41457.208333333336</v>
      </c>
      <c r="T1940" s="12" t="str">
        <f t="shared" si="185"/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80"/>
        <v>1.107</v>
      </c>
      <c r="P1941">
        <f t="shared" si="181"/>
        <v>115.31</v>
      </c>
      <c r="Q1941" t="str">
        <f t="shared" si="182"/>
        <v>music</v>
      </c>
      <c r="R1941" s="10">
        <f t="shared" si="183"/>
        <v>41313.985046296293</v>
      </c>
      <c r="S1941" s="10">
        <f t="shared" si="184"/>
        <v>41343.943379629629</v>
      </c>
      <c r="T1941" s="12" t="str">
        <f t="shared" si="185"/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80"/>
        <v>1.7092000000000001</v>
      </c>
      <c r="P1942">
        <f t="shared" si="181"/>
        <v>35.840000000000003</v>
      </c>
      <c r="Q1942" t="str">
        <f t="shared" si="182"/>
        <v>music</v>
      </c>
      <c r="R1942" s="10">
        <f t="shared" si="183"/>
        <v>40670.507326388892</v>
      </c>
      <c r="S1942" s="10">
        <f t="shared" si="184"/>
        <v>40709.165972222225</v>
      </c>
      <c r="T1942" s="12" t="str">
        <f t="shared" si="185"/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80"/>
        <v>1.2612000000000001</v>
      </c>
      <c r="P1943">
        <f t="shared" si="181"/>
        <v>64.569999999999993</v>
      </c>
      <c r="Q1943" t="str">
        <f t="shared" si="182"/>
        <v>technology</v>
      </c>
      <c r="R1943" s="10">
        <f t="shared" si="183"/>
        <v>41744.290868055556</v>
      </c>
      <c r="S1943" s="10">
        <f t="shared" si="184"/>
        <v>41774.290868055556</v>
      </c>
      <c r="T1943" s="12" t="str">
        <f t="shared" si="185"/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80"/>
        <v>1.3844000000000001</v>
      </c>
      <c r="P1944">
        <f t="shared" si="181"/>
        <v>87.44</v>
      </c>
      <c r="Q1944" t="str">
        <f t="shared" si="182"/>
        <v>technology</v>
      </c>
      <c r="R1944" s="10">
        <f t="shared" si="183"/>
        <v>40638.828009259261</v>
      </c>
      <c r="S1944" s="10">
        <f t="shared" si="184"/>
        <v>40728.828009259261</v>
      </c>
      <c r="T1944" s="12" t="str">
        <f t="shared" si="185"/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80"/>
        <v>17.052499999999998</v>
      </c>
      <c r="P1945">
        <f t="shared" si="181"/>
        <v>68.819999999999993</v>
      </c>
      <c r="Q1945" t="str">
        <f t="shared" si="182"/>
        <v>technology</v>
      </c>
      <c r="R1945" s="10">
        <f t="shared" si="183"/>
        <v>42548.269861111112</v>
      </c>
      <c r="S1945" s="10">
        <f t="shared" si="184"/>
        <v>42593.269861111112</v>
      </c>
      <c r="T1945" s="12" t="str">
        <f t="shared" si="185"/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80"/>
        <v>7.8806000000000003</v>
      </c>
      <c r="P1946">
        <f t="shared" si="181"/>
        <v>176.2</v>
      </c>
      <c r="Q1946" t="str">
        <f t="shared" si="182"/>
        <v>technology</v>
      </c>
      <c r="R1946" s="10">
        <f t="shared" si="183"/>
        <v>41730.584374999999</v>
      </c>
      <c r="S1946" s="10">
        <f t="shared" si="184"/>
        <v>41760.584374999999</v>
      </c>
      <c r="T1946" s="12" t="str">
        <f t="shared" si="185"/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80"/>
        <v>3.4802</v>
      </c>
      <c r="P1947">
        <f t="shared" si="181"/>
        <v>511.79</v>
      </c>
      <c r="Q1947" t="str">
        <f t="shared" si="182"/>
        <v>technology</v>
      </c>
      <c r="R1947" s="10">
        <f t="shared" si="183"/>
        <v>42157.251828703709</v>
      </c>
      <c r="S1947" s="10">
        <f t="shared" si="184"/>
        <v>42197.251828703709</v>
      </c>
      <c r="T1947" s="12" t="str">
        <f t="shared" si="185"/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80"/>
        <v>1.4975000000000001</v>
      </c>
      <c r="P1948">
        <f t="shared" si="181"/>
        <v>160.44</v>
      </c>
      <c r="Q1948" t="str">
        <f t="shared" si="182"/>
        <v>technology</v>
      </c>
      <c r="R1948" s="10">
        <f t="shared" si="183"/>
        <v>41689.150011574071</v>
      </c>
      <c r="S1948" s="10">
        <f t="shared" si="184"/>
        <v>41749.108344907407</v>
      </c>
      <c r="T1948" s="12" t="str">
        <f t="shared" si="185"/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80"/>
        <v>1.0063</v>
      </c>
      <c r="P1949">
        <f t="shared" si="181"/>
        <v>35</v>
      </c>
      <c r="Q1949" t="str">
        <f t="shared" si="182"/>
        <v>technology</v>
      </c>
      <c r="R1949" s="10">
        <f t="shared" si="183"/>
        <v>40102.918055555558</v>
      </c>
      <c r="S1949" s="10">
        <f t="shared" si="184"/>
        <v>40140.249305555553</v>
      </c>
      <c r="T1949" s="12" t="str">
        <f t="shared" si="185"/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80"/>
        <v>8.0021000000000004</v>
      </c>
      <c r="P1950">
        <f t="shared" si="181"/>
        <v>188.51</v>
      </c>
      <c r="Q1950" t="str">
        <f t="shared" si="182"/>
        <v>technology</v>
      </c>
      <c r="R1950" s="10">
        <f t="shared" si="183"/>
        <v>42473.604270833333</v>
      </c>
      <c r="S1950" s="10">
        <f t="shared" si="184"/>
        <v>42527.709722222222</v>
      </c>
      <c r="T1950" s="12" t="str">
        <f t="shared" si="185"/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80"/>
        <v>1.06</v>
      </c>
      <c r="P1951">
        <f t="shared" si="181"/>
        <v>56.2</v>
      </c>
      <c r="Q1951" t="str">
        <f t="shared" si="182"/>
        <v>technology</v>
      </c>
      <c r="R1951" s="10">
        <f t="shared" si="183"/>
        <v>41800.423043981478</v>
      </c>
      <c r="S1951" s="10">
        <f t="shared" si="184"/>
        <v>41830.423043981478</v>
      </c>
      <c r="T1951" s="12" t="str">
        <f t="shared" si="185"/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80"/>
        <v>2.0051999999999999</v>
      </c>
      <c r="P1952">
        <f t="shared" si="181"/>
        <v>51.31</v>
      </c>
      <c r="Q1952" t="str">
        <f t="shared" si="182"/>
        <v>technology</v>
      </c>
      <c r="R1952" s="10">
        <f t="shared" si="183"/>
        <v>40624.181400462963</v>
      </c>
      <c r="S1952" s="10">
        <f t="shared" si="184"/>
        <v>40655.181400462963</v>
      </c>
      <c r="T1952" s="12" t="str">
        <f t="shared" si="185"/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80"/>
        <v>2.1244000000000001</v>
      </c>
      <c r="P1953">
        <f t="shared" si="181"/>
        <v>127.36</v>
      </c>
      <c r="Q1953" t="str">
        <f t="shared" si="182"/>
        <v>technology</v>
      </c>
      <c r="R1953" s="10">
        <f t="shared" si="183"/>
        <v>42651.420567129629</v>
      </c>
      <c r="S1953" s="10">
        <f t="shared" si="184"/>
        <v>42681.462233796294</v>
      </c>
      <c r="T1953" s="12" t="str">
        <f t="shared" si="185"/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80"/>
        <v>1.9846999999999999</v>
      </c>
      <c r="P1954">
        <f t="shared" si="181"/>
        <v>101.86</v>
      </c>
      <c r="Q1954" t="str">
        <f t="shared" si="182"/>
        <v>technology</v>
      </c>
      <c r="R1954" s="10">
        <f t="shared" si="183"/>
        <v>41526.60665509259</v>
      </c>
      <c r="S1954" s="10">
        <f t="shared" si="184"/>
        <v>41563.60665509259</v>
      </c>
      <c r="T1954" s="12" t="str">
        <f t="shared" si="185"/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80"/>
        <v>2.2595000000000001</v>
      </c>
      <c r="P1955">
        <f t="shared" si="181"/>
        <v>230.56</v>
      </c>
      <c r="Q1955" t="str">
        <f t="shared" si="182"/>
        <v>technology</v>
      </c>
      <c r="R1955" s="10">
        <f t="shared" si="183"/>
        <v>40941.199826388889</v>
      </c>
      <c r="S1955" s="10">
        <f t="shared" si="184"/>
        <v>40970.125</v>
      </c>
      <c r="T1955" s="12" t="str">
        <f t="shared" si="185"/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80"/>
        <v>6.9894999999999996</v>
      </c>
      <c r="P1956">
        <f t="shared" si="181"/>
        <v>842.11</v>
      </c>
      <c r="Q1956" t="str">
        <f t="shared" si="182"/>
        <v>technology</v>
      </c>
      <c r="R1956" s="10">
        <f t="shared" si="183"/>
        <v>42394.580740740741</v>
      </c>
      <c r="S1956" s="10">
        <f t="shared" si="184"/>
        <v>42441.208333333328</v>
      </c>
      <c r="T1956" s="12" t="str">
        <f t="shared" si="185"/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80"/>
        <v>3.9860000000000002</v>
      </c>
      <c r="P1957">
        <f t="shared" si="181"/>
        <v>577.28</v>
      </c>
      <c r="Q1957" t="str">
        <f t="shared" si="182"/>
        <v>technology</v>
      </c>
      <c r="R1957" s="10">
        <f t="shared" si="183"/>
        <v>41020.271770833337</v>
      </c>
      <c r="S1957" s="10">
        <f t="shared" si="184"/>
        <v>41052.791666666664</v>
      </c>
      <c r="T1957" s="12" t="str">
        <f t="shared" si="185"/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80"/>
        <v>2.9403000000000001</v>
      </c>
      <c r="P1958">
        <f t="shared" si="181"/>
        <v>483.34</v>
      </c>
      <c r="Q1958" t="str">
        <f t="shared" si="182"/>
        <v>technology</v>
      </c>
      <c r="R1958" s="10">
        <f t="shared" si="183"/>
        <v>42067.923668981486</v>
      </c>
      <c r="S1958" s="10">
        <f t="shared" si="184"/>
        <v>42112.882002314815</v>
      </c>
      <c r="T1958" s="12" t="str">
        <f t="shared" si="185"/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80"/>
        <v>1.675</v>
      </c>
      <c r="P1959">
        <f t="shared" si="181"/>
        <v>76.14</v>
      </c>
      <c r="Q1959" t="str">
        <f t="shared" si="182"/>
        <v>technology</v>
      </c>
      <c r="R1959" s="10">
        <f t="shared" si="183"/>
        <v>41179.098530092589</v>
      </c>
      <c r="S1959" s="10">
        <f t="shared" si="184"/>
        <v>41209.098530092589</v>
      </c>
      <c r="T1959" s="12" t="str">
        <f t="shared" si="185"/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80"/>
        <v>14.355700000000001</v>
      </c>
      <c r="P1960">
        <f t="shared" si="181"/>
        <v>74.11</v>
      </c>
      <c r="Q1960" t="str">
        <f t="shared" si="182"/>
        <v>technology</v>
      </c>
      <c r="R1960" s="10">
        <f t="shared" si="183"/>
        <v>41326.987974537034</v>
      </c>
      <c r="S1960" s="10">
        <f t="shared" si="184"/>
        <v>41356.94630787037</v>
      </c>
      <c r="T1960" s="12" t="str">
        <f t="shared" si="185"/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80"/>
        <v>1.5672999999999999</v>
      </c>
      <c r="P1961">
        <f t="shared" si="181"/>
        <v>36.97</v>
      </c>
      <c r="Q1961" t="str">
        <f t="shared" si="182"/>
        <v>technology</v>
      </c>
      <c r="R1961" s="10">
        <f t="shared" si="183"/>
        <v>41871.845601851855</v>
      </c>
      <c r="S1961" s="10">
        <f t="shared" si="184"/>
        <v>41913</v>
      </c>
      <c r="T1961" s="12" t="str">
        <f t="shared" si="185"/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80"/>
        <v>1.179</v>
      </c>
      <c r="P1962">
        <f t="shared" si="181"/>
        <v>2500.9699999999998</v>
      </c>
      <c r="Q1962" t="str">
        <f t="shared" si="182"/>
        <v>technology</v>
      </c>
      <c r="R1962" s="10">
        <f t="shared" si="183"/>
        <v>41964.362743055557</v>
      </c>
      <c r="S1962" s="10">
        <f t="shared" si="184"/>
        <v>41994.362743055557</v>
      </c>
      <c r="T1962" s="12" t="str">
        <f t="shared" si="185"/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80"/>
        <v>11.053800000000001</v>
      </c>
      <c r="P1963">
        <f t="shared" si="181"/>
        <v>67.69</v>
      </c>
      <c r="Q1963" t="str">
        <f t="shared" si="182"/>
        <v>technology</v>
      </c>
      <c r="R1963" s="10">
        <f t="shared" si="183"/>
        <v>41148.194641203707</v>
      </c>
      <c r="S1963" s="10">
        <f t="shared" si="184"/>
        <v>41188.165972222225</v>
      </c>
      <c r="T1963" s="12" t="str">
        <f t="shared" si="185"/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80"/>
        <v>1.9293</v>
      </c>
      <c r="P1964">
        <f t="shared" si="181"/>
        <v>63.05</v>
      </c>
      <c r="Q1964" t="str">
        <f t="shared" si="182"/>
        <v>technology</v>
      </c>
      <c r="R1964" s="10">
        <f t="shared" si="183"/>
        <v>41742.780509259261</v>
      </c>
      <c r="S1964" s="10">
        <f t="shared" si="184"/>
        <v>41772.780509259261</v>
      </c>
      <c r="T1964" s="12" t="str">
        <f t="shared" si="185"/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80"/>
        <v>1.2687999999999999</v>
      </c>
      <c r="P1965">
        <f t="shared" si="181"/>
        <v>117.6</v>
      </c>
      <c r="Q1965" t="str">
        <f t="shared" si="182"/>
        <v>technology</v>
      </c>
      <c r="R1965" s="10">
        <f t="shared" si="183"/>
        <v>41863.429791666669</v>
      </c>
      <c r="S1965" s="10">
        <f t="shared" si="184"/>
        <v>41898.429791666669</v>
      </c>
      <c r="T1965" s="12" t="str">
        <f t="shared" si="185"/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80"/>
        <v>2.5958000000000001</v>
      </c>
      <c r="P1966">
        <f t="shared" si="181"/>
        <v>180.75</v>
      </c>
      <c r="Q1966" t="str">
        <f t="shared" si="182"/>
        <v>technology</v>
      </c>
      <c r="R1966" s="10">
        <f t="shared" si="183"/>
        <v>42452.272824074069</v>
      </c>
      <c r="S1966" s="10">
        <f t="shared" si="184"/>
        <v>42482.272824074069</v>
      </c>
      <c r="T1966" s="12" t="str">
        <f t="shared" si="185"/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80"/>
        <v>2.6227999999999998</v>
      </c>
      <c r="P1967">
        <f t="shared" si="181"/>
        <v>127.32</v>
      </c>
      <c r="Q1967" t="str">
        <f t="shared" si="182"/>
        <v>technology</v>
      </c>
      <c r="R1967" s="10">
        <f t="shared" si="183"/>
        <v>40898.089236111111</v>
      </c>
      <c r="S1967" s="10">
        <f t="shared" si="184"/>
        <v>40920.041666666664</v>
      </c>
      <c r="T1967" s="12" t="str">
        <f t="shared" si="185"/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80"/>
        <v>2.0674000000000001</v>
      </c>
      <c r="P1968">
        <f t="shared" si="181"/>
        <v>136.63999999999999</v>
      </c>
      <c r="Q1968" t="str">
        <f t="shared" si="182"/>
        <v>technology</v>
      </c>
      <c r="R1968" s="10">
        <f t="shared" si="183"/>
        <v>41835.540486111109</v>
      </c>
      <c r="S1968" s="10">
        <f t="shared" si="184"/>
        <v>41865.540486111109</v>
      </c>
      <c r="T1968" s="12" t="str">
        <f t="shared" si="185"/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80"/>
        <v>3.7012999999999998</v>
      </c>
      <c r="P1969">
        <f t="shared" si="181"/>
        <v>182.78</v>
      </c>
      <c r="Q1969" t="str">
        <f t="shared" si="182"/>
        <v>technology</v>
      </c>
      <c r="R1969" s="10">
        <f t="shared" si="183"/>
        <v>41730.663530092592</v>
      </c>
      <c r="S1969" s="10">
        <f t="shared" si="184"/>
        <v>41760.663530092592</v>
      </c>
      <c r="T1969" s="12" t="str">
        <f t="shared" si="185"/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80"/>
        <v>2.8496999999999999</v>
      </c>
      <c r="P1970">
        <f t="shared" si="181"/>
        <v>279.38</v>
      </c>
      <c r="Q1970" t="str">
        <f t="shared" si="182"/>
        <v>technology</v>
      </c>
      <c r="R1970" s="10">
        <f t="shared" si="183"/>
        <v>42676.586979166663</v>
      </c>
      <c r="S1970" s="10">
        <f t="shared" si="184"/>
        <v>42707.628645833334</v>
      </c>
      <c r="T1970" s="12" t="str">
        <f t="shared" si="185"/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80"/>
        <v>5.7907999999999999</v>
      </c>
      <c r="P1971">
        <f t="shared" si="181"/>
        <v>61.38</v>
      </c>
      <c r="Q1971" t="str">
        <f t="shared" si="182"/>
        <v>technology</v>
      </c>
      <c r="R1971" s="10">
        <f t="shared" si="183"/>
        <v>42557.792453703703</v>
      </c>
      <c r="S1971" s="10">
        <f t="shared" si="184"/>
        <v>42587.792453703703</v>
      </c>
      <c r="T1971" s="12" t="str">
        <f t="shared" si="185"/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80"/>
        <v>11.318</v>
      </c>
      <c r="P1972">
        <f t="shared" si="181"/>
        <v>80.73</v>
      </c>
      <c r="Q1972" t="str">
        <f t="shared" si="182"/>
        <v>technology</v>
      </c>
      <c r="R1972" s="10">
        <f t="shared" si="183"/>
        <v>41324.193298611113</v>
      </c>
      <c r="S1972" s="10">
        <f t="shared" si="184"/>
        <v>41384.151631944449</v>
      </c>
      <c r="T1972" s="12" t="str">
        <f t="shared" si="185"/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80"/>
        <v>2.6303000000000001</v>
      </c>
      <c r="P1973">
        <f t="shared" si="181"/>
        <v>272.36</v>
      </c>
      <c r="Q1973" t="str">
        <f t="shared" si="182"/>
        <v>technology</v>
      </c>
      <c r="R1973" s="10">
        <f t="shared" si="183"/>
        <v>41561.500706018516</v>
      </c>
      <c r="S1973" s="10">
        <f t="shared" si="184"/>
        <v>41593.166666666664</v>
      </c>
      <c r="T1973" s="12" t="str">
        <f t="shared" si="185"/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80"/>
        <v>6.7447999999999997</v>
      </c>
      <c r="P1974">
        <f t="shared" si="181"/>
        <v>70.849999999999994</v>
      </c>
      <c r="Q1974" t="str">
        <f t="shared" si="182"/>
        <v>technology</v>
      </c>
      <c r="R1974" s="10">
        <f t="shared" si="183"/>
        <v>41201.012083333335</v>
      </c>
      <c r="S1974" s="10">
        <f t="shared" si="184"/>
        <v>41231.053749999999</v>
      </c>
      <c r="T1974" s="12" t="str">
        <f t="shared" si="185"/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80"/>
        <v>2.5682999999999998</v>
      </c>
      <c r="P1975">
        <f t="shared" si="181"/>
        <v>247.94</v>
      </c>
      <c r="Q1975" t="str">
        <f t="shared" si="182"/>
        <v>technology</v>
      </c>
      <c r="R1975" s="10">
        <f t="shared" si="183"/>
        <v>42549.722962962958</v>
      </c>
      <c r="S1975" s="10">
        <f t="shared" si="184"/>
        <v>42588.291666666672</v>
      </c>
      <c r="T1975" s="12" t="str">
        <f t="shared" si="185"/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80"/>
        <v>3.7549999999999999</v>
      </c>
      <c r="P1976">
        <f t="shared" si="181"/>
        <v>186.81</v>
      </c>
      <c r="Q1976" t="str">
        <f t="shared" si="182"/>
        <v>technology</v>
      </c>
      <c r="R1976" s="10">
        <f t="shared" si="183"/>
        <v>41445.334131944444</v>
      </c>
      <c r="S1976" s="10">
        <f t="shared" si="184"/>
        <v>41505.334131944444</v>
      </c>
      <c r="T1976" s="12" t="str">
        <f t="shared" si="185"/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80"/>
        <v>2.0871</v>
      </c>
      <c r="P1977">
        <f t="shared" si="181"/>
        <v>131.99</v>
      </c>
      <c r="Q1977" t="str">
        <f t="shared" si="182"/>
        <v>technology</v>
      </c>
      <c r="R1977" s="10">
        <f t="shared" si="183"/>
        <v>41313.755219907405</v>
      </c>
      <c r="S1977" s="10">
        <f t="shared" si="184"/>
        <v>41343.755219907405</v>
      </c>
      <c r="T1977" s="12" t="str">
        <f t="shared" si="185"/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80"/>
        <v>3.4660000000000002</v>
      </c>
      <c r="P1978">
        <f t="shared" si="181"/>
        <v>29.31</v>
      </c>
      <c r="Q1978" t="str">
        <f t="shared" si="182"/>
        <v>technology</v>
      </c>
      <c r="R1978" s="10">
        <f t="shared" si="183"/>
        <v>41438.899594907409</v>
      </c>
      <c r="S1978" s="10">
        <f t="shared" si="184"/>
        <v>41468.899594907409</v>
      </c>
      <c r="T1978" s="12" t="str">
        <f t="shared" si="185"/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80"/>
        <v>4.0232999999999999</v>
      </c>
      <c r="P1979">
        <f t="shared" si="181"/>
        <v>245.02</v>
      </c>
      <c r="Q1979" t="str">
        <f t="shared" si="182"/>
        <v>technology</v>
      </c>
      <c r="R1979" s="10">
        <f t="shared" si="183"/>
        <v>42311.216898148152</v>
      </c>
      <c r="S1979" s="10">
        <f t="shared" si="184"/>
        <v>42357.332638888889</v>
      </c>
      <c r="T1979" s="12" t="str">
        <f t="shared" si="185"/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80"/>
        <v>10.2685</v>
      </c>
      <c r="P1980">
        <f t="shared" si="181"/>
        <v>1323.25</v>
      </c>
      <c r="Q1980" t="str">
        <f t="shared" si="182"/>
        <v>technology</v>
      </c>
      <c r="R1980" s="10">
        <f t="shared" si="183"/>
        <v>41039.225601851853</v>
      </c>
      <c r="S1980" s="10">
        <f t="shared" si="184"/>
        <v>41072.291666666664</v>
      </c>
      <c r="T1980" s="12" t="str">
        <f t="shared" si="185"/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80"/>
        <v>1.149</v>
      </c>
      <c r="P1981">
        <f t="shared" si="181"/>
        <v>282.66000000000003</v>
      </c>
      <c r="Q1981" t="str">
        <f t="shared" si="182"/>
        <v>technology</v>
      </c>
      <c r="R1981" s="10">
        <f t="shared" si="183"/>
        <v>42290.460023148145</v>
      </c>
      <c r="S1981" s="10">
        <f t="shared" si="184"/>
        <v>42327.207638888889</v>
      </c>
      <c r="T1981" s="12" t="str">
        <f t="shared" si="185"/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80"/>
        <v>3.5482</v>
      </c>
      <c r="P1982">
        <f t="shared" si="181"/>
        <v>91.21</v>
      </c>
      <c r="Q1982" t="str">
        <f t="shared" si="182"/>
        <v>technology</v>
      </c>
      <c r="R1982" s="10">
        <f t="shared" si="183"/>
        <v>42423.542384259257</v>
      </c>
      <c r="S1982" s="10">
        <f t="shared" si="184"/>
        <v>42463.500717592593</v>
      </c>
      <c r="T1982" s="12" t="str">
        <f t="shared" si="185"/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80"/>
        <v>5.0799999999999998E-2</v>
      </c>
      <c r="P1983">
        <f t="shared" si="181"/>
        <v>31.75</v>
      </c>
      <c r="Q1983" t="str">
        <f t="shared" si="182"/>
        <v>photography</v>
      </c>
      <c r="R1983" s="10">
        <f t="shared" si="183"/>
        <v>41799.725289351853</v>
      </c>
      <c r="S1983" s="10">
        <f t="shared" si="184"/>
        <v>41829.725289351853</v>
      </c>
      <c r="T1983" s="12" t="str">
        <f t="shared" si="185"/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80"/>
        <v>0</v>
      </c>
      <c r="P1984">
        <f t="shared" si="181"/>
        <v>0</v>
      </c>
      <c r="Q1984" t="str">
        <f t="shared" si="182"/>
        <v>photography</v>
      </c>
      <c r="R1984" s="10">
        <f t="shared" si="183"/>
        <v>42678.586655092593</v>
      </c>
      <c r="S1984" s="10">
        <f t="shared" si="184"/>
        <v>42708.628321759257</v>
      </c>
      <c r="T1984" s="12" t="str">
        <f t="shared" si="185"/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80"/>
        <v>4.2999999999999997E-2</v>
      </c>
      <c r="P1985">
        <f t="shared" si="181"/>
        <v>88.69</v>
      </c>
      <c r="Q1985" t="str">
        <f t="shared" si="182"/>
        <v>photography</v>
      </c>
      <c r="R1985" s="10">
        <f t="shared" si="183"/>
        <v>42593.011782407411</v>
      </c>
      <c r="S1985" s="10">
        <f t="shared" si="184"/>
        <v>42615.291666666672</v>
      </c>
      <c r="T1985" s="12" t="str">
        <f t="shared" si="185"/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80"/>
        <v>0.21149999999999999</v>
      </c>
      <c r="P1986">
        <f t="shared" si="181"/>
        <v>453.14</v>
      </c>
      <c r="Q1986" t="str">
        <f t="shared" si="182"/>
        <v>photography</v>
      </c>
      <c r="R1986" s="10">
        <f t="shared" si="183"/>
        <v>41913.790289351848</v>
      </c>
      <c r="S1986" s="10">
        <f t="shared" si="184"/>
        <v>41973.831956018519</v>
      </c>
      <c r="T1986" s="12" t="str">
        <f t="shared" si="185"/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86">ROUND(IMDIV(E1987,D1987),4)</f>
        <v>3.1899999999999998E-2</v>
      </c>
      <c r="P1987">
        <f t="shared" ref="P1987:P2050" si="187">IF(L1987&gt;0,ROUND(IMDIV(E1987,L1987),2),0)</f>
        <v>12.75</v>
      </c>
      <c r="Q1987" t="str">
        <f t="shared" ref="Q1987:Q2050" si="188">LEFT(N1987,FIND("/",N1987)-1)</f>
        <v>photography</v>
      </c>
      <c r="R1987" s="10">
        <f t="shared" ref="R1987:R2050" si="189">(((J1987/60)/60)/24)+DATE(1970,1,1)</f>
        <v>42555.698738425926</v>
      </c>
      <c r="S1987" s="10">
        <f t="shared" ref="S1987:S2050" si="190">(((I1987/60)/60)/24)+DATE(1970,1,1)</f>
        <v>42584.958333333328</v>
      </c>
      <c r="T1987" s="12" t="str">
        <f t="shared" ref="T1987:T2050" si="191">RIGHT(N1987, LEN(N1987)-FIND("/",N1987))</f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86"/>
        <v>5.0000000000000001E-4</v>
      </c>
      <c r="P1988">
        <f t="shared" si="187"/>
        <v>1</v>
      </c>
      <c r="Q1988" t="str">
        <f t="shared" si="188"/>
        <v>photography</v>
      </c>
      <c r="R1988" s="10">
        <f t="shared" si="189"/>
        <v>42413.433831018512</v>
      </c>
      <c r="S1988" s="10">
        <f t="shared" si="190"/>
        <v>42443.392164351855</v>
      </c>
      <c r="T1988" s="12" t="str">
        <f t="shared" si="191"/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86"/>
        <v>0.42470000000000002</v>
      </c>
      <c r="P1989">
        <f t="shared" si="187"/>
        <v>83.43</v>
      </c>
      <c r="Q1989" t="str">
        <f t="shared" si="188"/>
        <v>photography</v>
      </c>
      <c r="R1989" s="10">
        <f t="shared" si="189"/>
        <v>42034.639768518522</v>
      </c>
      <c r="S1989" s="10">
        <f t="shared" si="190"/>
        <v>42064.639768518522</v>
      </c>
      <c r="T1989" s="12" t="str">
        <f t="shared" si="191"/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86"/>
        <v>4.1999999999999997E-3</v>
      </c>
      <c r="P1990">
        <f t="shared" si="187"/>
        <v>25</v>
      </c>
      <c r="Q1990" t="str">
        <f t="shared" si="188"/>
        <v>photography</v>
      </c>
      <c r="R1990" s="10">
        <f t="shared" si="189"/>
        <v>42206.763217592597</v>
      </c>
      <c r="S1990" s="10">
        <f t="shared" si="190"/>
        <v>42236.763217592597</v>
      </c>
      <c r="T1990" s="12" t="str">
        <f t="shared" si="191"/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86"/>
        <v>0.01</v>
      </c>
      <c r="P1991">
        <f t="shared" si="187"/>
        <v>50</v>
      </c>
      <c r="Q1991" t="str">
        <f t="shared" si="188"/>
        <v>photography</v>
      </c>
      <c r="R1991" s="10">
        <f t="shared" si="189"/>
        <v>42685.680648148147</v>
      </c>
      <c r="S1991" s="10">
        <f t="shared" si="190"/>
        <v>42715.680648148147</v>
      </c>
      <c r="T1991" s="12" t="str">
        <f t="shared" si="191"/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86"/>
        <v>0.16969999999999999</v>
      </c>
      <c r="P1992">
        <f t="shared" si="187"/>
        <v>101.8</v>
      </c>
      <c r="Q1992" t="str">
        <f t="shared" si="188"/>
        <v>photography</v>
      </c>
      <c r="R1992" s="10">
        <f t="shared" si="189"/>
        <v>42398.195972222224</v>
      </c>
      <c r="S1992" s="10">
        <f t="shared" si="190"/>
        <v>42413.195972222224</v>
      </c>
      <c r="T1992" s="12" t="str">
        <f t="shared" si="191"/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86"/>
        <v>7.0000000000000007E-2</v>
      </c>
      <c r="P1993">
        <f t="shared" si="187"/>
        <v>46.67</v>
      </c>
      <c r="Q1993" t="str">
        <f t="shared" si="188"/>
        <v>photography</v>
      </c>
      <c r="R1993" s="10">
        <f t="shared" si="189"/>
        <v>42167.89335648148</v>
      </c>
      <c r="S1993" s="10">
        <f t="shared" si="190"/>
        <v>42188.89335648148</v>
      </c>
      <c r="T1993" s="12" t="str">
        <f t="shared" si="191"/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86"/>
        <v>1.2999999999999999E-3</v>
      </c>
      <c r="P1994">
        <f t="shared" si="187"/>
        <v>1</v>
      </c>
      <c r="Q1994" t="str">
        <f t="shared" si="188"/>
        <v>photography</v>
      </c>
      <c r="R1994" s="10">
        <f t="shared" si="189"/>
        <v>42023.143414351856</v>
      </c>
      <c r="S1994" s="10">
        <f t="shared" si="190"/>
        <v>42053.143414351856</v>
      </c>
      <c r="T1994" s="12" t="str">
        <f t="shared" si="191"/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86"/>
        <v>0</v>
      </c>
      <c r="P1995">
        <f t="shared" si="187"/>
        <v>0</v>
      </c>
      <c r="Q1995" t="str">
        <f t="shared" si="188"/>
        <v>photography</v>
      </c>
      <c r="R1995" s="10">
        <f t="shared" si="189"/>
        <v>42329.58839120371</v>
      </c>
      <c r="S1995" s="10">
        <f t="shared" si="190"/>
        <v>42359.58839120371</v>
      </c>
      <c r="T1995" s="12" t="str">
        <f t="shared" si="191"/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86"/>
        <v>0</v>
      </c>
      <c r="P1996">
        <f t="shared" si="187"/>
        <v>0</v>
      </c>
      <c r="Q1996" t="str">
        <f t="shared" si="188"/>
        <v>photography</v>
      </c>
      <c r="R1996" s="10">
        <f t="shared" si="189"/>
        <v>42651.006273148145</v>
      </c>
      <c r="S1996" s="10">
        <f t="shared" si="190"/>
        <v>42711.047939814816</v>
      </c>
      <c r="T1996" s="12" t="str">
        <f t="shared" si="191"/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86"/>
        <v>7.8E-2</v>
      </c>
      <c r="P1997">
        <f t="shared" si="187"/>
        <v>26</v>
      </c>
      <c r="Q1997" t="str">
        <f t="shared" si="188"/>
        <v>photography</v>
      </c>
      <c r="R1997" s="10">
        <f t="shared" si="189"/>
        <v>42181.902037037042</v>
      </c>
      <c r="S1997" s="10">
        <f t="shared" si="190"/>
        <v>42201.902037037042</v>
      </c>
      <c r="T1997" s="12" t="str">
        <f t="shared" si="191"/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86"/>
        <v>0</v>
      </c>
      <c r="P1998">
        <f t="shared" si="187"/>
        <v>0</v>
      </c>
      <c r="Q1998" t="str">
        <f t="shared" si="188"/>
        <v>photography</v>
      </c>
      <c r="R1998" s="10">
        <f t="shared" si="189"/>
        <v>41800.819571759261</v>
      </c>
      <c r="S1998" s="10">
        <f t="shared" si="190"/>
        <v>41830.819571759261</v>
      </c>
      <c r="T1998" s="12" t="str">
        <f t="shared" si="191"/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86"/>
        <v>0</v>
      </c>
      <c r="P1999">
        <f t="shared" si="187"/>
        <v>0</v>
      </c>
      <c r="Q1999" t="str">
        <f t="shared" si="188"/>
        <v>photography</v>
      </c>
      <c r="R1999" s="10">
        <f t="shared" si="189"/>
        <v>41847.930694444447</v>
      </c>
      <c r="S1999" s="10">
        <f t="shared" si="190"/>
        <v>41877.930694444447</v>
      </c>
      <c r="T1999" s="12" t="str">
        <f t="shared" si="191"/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86"/>
        <v>0.26200000000000001</v>
      </c>
      <c r="P2000">
        <f t="shared" si="187"/>
        <v>218.33</v>
      </c>
      <c r="Q2000" t="str">
        <f t="shared" si="188"/>
        <v>photography</v>
      </c>
      <c r="R2000" s="10">
        <f t="shared" si="189"/>
        <v>41807.118495370371</v>
      </c>
      <c r="S2000" s="10">
        <f t="shared" si="190"/>
        <v>41852.118495370371</v>
      </c>
      <c r="T2000" s="12" t="str">
        <f t="shared" si="191"/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86"/>
        <v>7.6E-3</v>
      </c>
      <c r="P2001">
        <f t="shared" si="187"/>
        <v>33.71</v>
      </c>
      <c r="Q2001" t="str">
        <f t="shared" si="188"/>
        <v>photography</v>
      </c>
      <c r="R2001" s="10">
        <f t="shared" si="189"/>
        <v>41926.482731481483</v>
      </c>
      <c r="S2001" s="10">
        <f t="shared" si="190"/>
        <v>41956.524398148147</v>
      </c>
      <c r="T2001" s="12" t="str">
        <f t="shared" si="191"/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86"/>
        <v>0.125</v>
      </c>
      <c r="P2002">
        <f t="shared" si="187"/>
        <v>25</v>
      </c>
      <c r="Q2002" t="str">
        <f t="shared" si="188"/>
        <v>photography</v>
      </c>
      <c r="R2002" s="10">
        <f t="shared" si="189"/>
        <v>42345.951539351852</v>
      </c>
      <c r="S2002" s="10">
        <f t="shared" si="190"/>
        <v>42375.951539351852</v>
      </c>
      <c r="T2002" s="12" t="str">
        <f t="shared" si="191"/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86"/>
        <v>3.8212999999999999</v>
      </c>
      <c r="P2003">
        <f t="shared" si="187"/>
        <v>128.38999999999999</v>
      </c>
      <c r="Q2003" t="str">
        <f t="shared" si="188"/>
        <v>technology</v>
      </c>
      <c r="R2003" s="10">
        <f t="shared" si="189"/>
        <v>42136.209675925929</v>
      </c>
      <c r="S2003" s="10">
        <f t="shared" si="190"/>
        <v>42167.833333333328</v>
      </c>
      <c r="T2003" s="12" t="str">
        <f t="shared" si="191"/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86"/>
        <v>2.1678999999999999</v>
      </c>
      <c r="P2004">
        <f t="shared" si="187"/>
        <v>78.83</v>
      </c>
      <c r="Q2004" t="str">
        <f t="shared" si="188"/>
        <v>technology</v>
      </c>
      <c r="R2004" s="10">
        <f t="shared" si="189"/>
        <v>42728.71230324074</v>
      </c>
      <c r="S2004" s="10">
        <f t="shared" si="190"/>
        <v>42758.71230324074</v>
      </c>
      <c r="T2004" s="12" t="str">
        <f t="shared" si="191"/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86"/>
        <v>3.12</v>
      </c>
      <c r="P2005">
        <f t="shared" si="187"/>
        <v>91.76</v>
      </c>
      <c r="Q2005" t="str">
        <f t="shared" si="188"/>
        <v>technology</v>
      </c>
      <c r="R2005" s="10">
        <f t="shared" si="189"/>
        <v>40347.125601851854</v>
      </c>
      <c r="S2005" s="10">
        <f t="shared" si="190"/>
        <v>40361.958333333336</v>
      </c>
      <c r="T2005" s="12" t="str">
        <f t="shared" si="191"/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86"/>
        <v>2.3441999999999998</v>
      </c>
      <c r="P2006">
        <f t="shared" si="187"/>
        <v>331.1</v>
      </c>
      <c r="Q2006" t="str">
        <f t="shared" si="188"/>
        <v>technology</v>
      </c>
      <c r="R2006" s="10">
        <f t="shared" si="189"/>
        <v>41800.604895833334</v>
      </c>
      <c r="S2006" s="10">
        <f t="shared" si="190"/>
        <v>41830.604895833334</v>
      </c>
      <c r="T2006" s="12" t="str">
        <f t="shared" si="191"/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86"/>
        <v>1.2367999999999999</v>
      </c>
      <c r="P2007">
        <f t="shared" si="187"/>
        <v>194.26</v>
      </c>
      <c r="Q2007" t="str">
        <f t="shared" si="188"/>
        <v>technology</v>
      </c>
      <c r="R2007" s="10">
        <f t="shared" si="189"/>
        <v>41535.812708333331</v>
      </c>
      <c r="S2007" s="10">
        <f t="shared" si="190"/>
        <v>41563.165972222225</v>
      </c>
      <c r="T2007" s="12" t="str">
        <f t="shared" si="191"/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86"/>
        <v>2.4784000000000002</v>
      </c>
      <c r="P2008">
        <f t="shared" si="187"/>
        <v>408.98</v>
      </c>
      <c r="Q2008" t="str">
        <f t="shared" si="188"/>
        <v>technology</v>
      </c>
      <c r="R2008" s="10">
        <f t="shared" si="189"/>
        <v>41941.500520833331</v>
      </c>
      <c r="S2008" s="10">
        <f t="shared" si="190"/>
        <v>41976.542187500003</v>
      </c>
      <c r="T2008" s="12" t="str">
        <f t="shared" si="191"/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86"/>
        <v>1.1571</v>
      </c>
      <c r="P2009">
        <f t="shared" si="187"/>
        <v>84.46</v>
      </c>
      <c r="Q2009" t="str">
        <f t="shared" si="188"/>
        <v>technology</v>
      </c>
      <c r="R2009" s="10">
        <f t="shared" si="189"/>
        <v>40347.837800925925</v>
      </c>
      <c r="S2009" s="10">
        <f t="shared" si="190"/>
        <v>40414.166666666664</v>
      </c>
      <c r="T2009" s="12" t="str">
        <f t="shared" si="191"/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86"/>
        <v>1.1707000000000001</v>
      </c>
      <c r="P2010">
        <f t="shared" si="187"/>
        <v>44.85</v>
      </c>
      <c r="Q2010" t="str">
        <f t="shared" si="188"/>
        <v>technology</v>
      </c>
      <c r="R2010" s="10">
        <f t="shared" si="189"/>
        <v>40761.604421296295</v>
      </c>
      <c r="S2010" s="10">
        <f t="shared" si="190"/>
        <v>40805.604421296295</v>
      </c>
      <c r="T2010" s="12" t="str">
        <f t="shared" si="191"/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86"/>
        <v>3.0516000000000001</v>
      </c>
      <c r="P2011">
        <f t="shared" si="187"/>
        <v>383.36</v>
      </c>
      <c r="Q2011" t="str">
        <f t="shared" si="188"/>
        <v>technology</v>
      </c>
      <c r="R2011" s="10">
        <f t="shared" si="189"/>
        <v>42661.323414351849</v>
      </c>
      <c r="S2011" s="10">
        <f t="shared" si="190"/>
        <v>42697.365081018521</v>
      </c>
      <c r="T2011" s="12" t="str">
        <f t="shared" si="191"/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86"/>
        <v>3.2004999999999999</v>
      </c>
      <c r="P2012">
        <f t="shared" si="187"/>
        <v>55.28</v>
      </c>
      <c r="Q2012" t="str">
        <f t="shared" si="188"/>
        <v>technology</v>
      </c>
      <c r="R2012" s="10">
        <f t="shared" si="189"/>
        <v>42570.996423611112</v>
      </c>
      <c r="S2012" s="10">
        <f t="shared" si="190"/>
        <v>42600.996423611112</v>
      </c>
      <c r="T2012" s="12" t="str">
        <f t="shared" si="191"/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86"/>
        <v>8.1956000000000007</v>
      </c>
      <c r="P2013">
        <f t="shared" si="187"/>
        <v>422.02</v>
      </c>
      <c r="Q2013" t="str">
        <f t="shared" si="188"/>
        <v>technology</v>
      </c>
      <c r="R2013" s="10">
        <f t="shared" si="189"/>
        <v>42347.358483796299</v>
      </c>
      <c r="S2013" s="10">
        <f t="shared" si="190"/>
        <v>42380.958333333328</v>
      </c>
      <c r="T2013" s="12" t="str">
        <f t="shared" si="191"/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86"/>
        <v>2.3490000000000002</v>
      </c>
      <c r="P2014">
        <f t="shared" si="187"/>
        <v>64.180000000000007</v>
      </c>
      <c r="Q2014" t="str">
        <f t="shared" si="188"/>
        <v>technology</v>
      </c>
      <c r="R2014" s="10">
        <f t="shared" si="189"/>
        <v>42010.822233796294</v>
      </c>
      <c r="S2014" s="10">
        <f t="shared" si="190"/>
        <v>42040.822233796294</v>
      </c>
      <c r="T2014" s="12" t="str">
        <f t="shared" si="191"/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86"/>
        <v>4.9490999999999996</v>
      </c>
      <c r="P2015">
        <f t="shared" si="187"/>
        <v>173.58</v>
      </c>
      <c r="Q2015" t="str">
        <f t="shared" si="188"/>
        <v>technology</v>
      </c>
      <c r="R2015" s="10">
        <f t="shared" si="189"/>
        <v>42499.960810185185</v>
      </c>
      <c r="S2015" s="10">
        <f t="shared" si="190"/>
        <v>42559.960810185185</v>
      </c>
      <c r="T2015" s="12" t="str">
        <f t="shared" si="191"/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86"/>
        <v>78.137799999999999</v>
      </c>
      <c r="P2016">
        <f t="shared" si="187"/>
        <v>88.6</v>
      </c>
      <c r="Q2016" t="str">
        <f t="shared" si="188"/>
        <v>technology</v>
      </c>
      <c r="R2016" s="10">
        <f t="shared" si="189"/>
        <v>41324.214571759258</v>
      </c>
      <c r="S2016" s="10">
        <f t="shared" si="190"/>
        <v>41358.172905092593</v>
      </c>
      <c r="T2016" s="12" t="str">
        <f t="shared" si="191"/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86"/>
        <v>1.1299999999999999</v>
      </c>
      <c r="P2017">
        <f t="shared" si="187"/>
        <v>50.22</v>
      </c>
      <c r="Q2017" t="str">
        <f t="shared" si="188"/>
        <v>technology</v>
      </c>
      <c r="R2017" s="10">
        <f t="shared" si="189"/>
        <v>40765.876886574071</v>
      </c>
      <c r="S2017" s="10">
        <f t="shared" si="190"/>
        <v>40795.876886574071</v>
      </c>
      <c r="T2017" s="12" t="str">
        <f t="shared" si="191"/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86"/>
        <v>9.2154000000000007</v>
      </c>
      <c r="P2018">
        <f t="shared" si="187"/>
        <v>192.39</v>
      </c>
      <c r="Q2018" t="str">
        <f t="shared" si="188"/>
        <v>technology</v>
      </c>
      <c r="R2018" s="10">
        <f t="shared" si="189"/>
        <v>41312.88077546296</v>
      </c>
      <c r="S2018" s="10">
        <f t="shared" si="190"/>
        <v>41342.88077546296</v>
      </c>
      <c r="T2018" s="12" t="str">
        <f t="shared" si="191"/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86"/>
        <v>1.2509999999999999</v>
      </c>
      <c r="P2019">
        <f t="shared" si="187"/>
        <v>73.42</v>
      </c>
      <c r="Q2019" t="str">
        <f t="shared" si="188"/>
        <v>technology</v>
      </c>
      <c r="R2019" s="10">
        <f t="shared" si="189"/>
        <v>40961.057349537034</v>
      </c>
      <c r="S2019" s="10">
        <f t="shared" si="190"/>
        <v>40992.166666666664</v>
      </c>
      <c r="T2019" s="12" t="str">
        <f t="shared" si="191"/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86"/>
        <v>1.0224</v>
      </c>
      <c r="P2020">
        <f t="shared" si="187"/>
        <v>147.68</v>
      </c>
      <c r="Q2020" t="str">
        <f t="shared" si="188"/>
        <v>technology</v>
      </c>
      <c r="R2020" s="10">
        <f t="shared" si="189"/>
        <v>42199.365844907406</v>
      </c>
      <c r="S2020" s="10">
        <f t="shared" si="190"/>
        <v>42229.365844907406</v>
      </c>
      <c r="T2020" s="12" t="str">
        <f t="shared" si="191"/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86"/>
        <v>4.8491</v>
      </c>
      <c r="P2021">
        <f t="shared" si="187"/>
        <v>108.97</v>
      </c>
      <c r="Q2021" t="str">
        <f t="shared" si="188"/>
        <v>technology</v>
      </c>
      <c r="R2021" s="10">
        <f t="shared" si="189"/>
        <v>42605.70857638889</v>
      </c>
      <c r="S2021" s="10">
        <f t="shared" si="190"/>
        <v>42635.70857638889</v>
      </c>
      <c r="T2021" s="12" t="str">
        <f t="shared" si="191"/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86"/>
        <v>1.9233</v>
      </c>
      <c r="P2022">
        <f t="shared" si="187"/>
        <v>23.65</v>
      </c>
      <c r="Q2022" t="str">
        <f t="shared" si="188"/>
        <v>technology</v>
      </c>
      <c r="R2022" s="10">
        <f t="shared" si="189"/>
        <v>41737.097499999996</v>
      </c>
      <c r="S2022" s="10">
        <f t="shared" si="190"/>
        <v>41773.961111111108</v>
      </c>
      <c r="T2022" s="12" t="str">
        <f t="shared" si="191"/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86"/>
        <v>2.8109999999999999</v>
      </c>
      <c r="P2023">
        <f t="shared" si="187"/>
        <v>147.94999999999999</v>
      </c>
      <c r="Q2023" t="str">
        <f t="shared" si="188"/>
        <v>technology</v>
      </c>
      <c r="R2023" s="10">
        <f t="shared" si="189"/>
        <v>41861.070567129631</v>
      </c>
      <c r="S2023" s="10">
        <f t="shared" si="190"/>
        <v>41906.070567129631</v>
      </c>
      <c r="T2023" s="12" t="str">
        <f t="shared" si="191"/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86"/>
        <v>1.2514000000000001</v>
      </c>
      <c r="P2024">
        <f t="shared" si="187"/>
        <v>385.04</v>
      </c>
      <c r="Q2024" t="str">
        <f t="shared" si="188"/>
        <v>technology</v>
      </c>
      <c r="R2024" s="10">
        <f t="shared" si="189"/>
        <v>42502.569120370375</v>
      </c>
      <c r="S2024" s="10">
        <f t="shared" si="190"/>
        <v>42532.569120370375</v>
      </c>
      <c r="T2024" s="12" t="str">
        <f t="shared" si="191"/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86"/>
        <v>1.6146</v>
      </c>
      <c r="P2025">
        <f t="shared" si="187"/>
        <v>457.39</v>
      </c>
      <c r="Q2025" t="str">
        <f t="shared" si="188"/>
        <v>technology</v>
      </c>
      <c r="R2025" s="10">
        <f t="shared" si="189"/>
        <v>42136.420752314814</v>
      </c>
      <c r="S2025" s="10">
        <f t="shared" si="190"/>
        <v>42166.420752314814</v>
      </c>
      <c r="T2025" s="12" t="str">
        <f t="shared" si="191"/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86"/>
        <v>5.8535000000000004</v>
      </c>
      <c r="P2026">
        <f t="shared" si="187"/>
        <v>222.99</v>
      </c>
      <c r="Q2026" t="str">
        <f t="shared" si="188"/>
        <v>technology</v>
      </c>
      <c r="R2026" s="10">
        <f t="shared" si="189"/>
        <v>41099.966944444444</v>
      </c>
      <c r="S2026" s="10">
        <f t="shared" si="190"/>
        <v>41134.125</v>
      </c>
      <c r="T2026" s="12" t="str">
        <f t="shared" si="191"/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86"/>
        <v>2.0114999999999998</v>
      </c>
      <c r="P2027">
        <f t="shared" si="187"/>
        <v>220.74</v>
      </c>
      <c r="Q2027" t="str">
        <f t="shared" si="188"/>
        <v>technology</v>
      </c>
      <c r="R2027" s="10">
        <f t="shared" si="189"/>
        <v>42136.184560185182</v>
      </c>
      <c r="S2027" s="10">
        <f t="shared" si="190"/>
        <v>42166.184560185182</v>
      </c>
      <c r="T2027" s="12" t="str">
        <f t="shared" si="191"/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86"/>
        <v>1.3348</v>
      </c>
      <c r="P2028">
        <f t="shared" si="187"/>
        <v>73.5</v>
      </c>
      <c r="Q2028" t="str">
        <f t="shared" si="188"/>
        <v>technology</v>
      </c>
      <c r="R2028" s="10">
        <f t="shared" si="189"/>
        <v>41704.735937500001</v>
      </c>
      <c r="S2028" s="10">
        <f t="shared" si="190"/>
        <v>41750.165972222225</v>
      </c>
      <c r="T2028" s="12" t="str">
        <f t="shared" si="191"/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86"/>
        <v>1.2024999999999999</v>
      </c>
      <c r="P2029">
        <f t="shared" si="187"/>
        <v>223.1</v>
      </c>
      <c r="Q2029" t="str">
        <f t="shared" si="188"/>
        <v>technology</v>
      </c>
      <c r="R2029" s="10">
        <f t="shared" si="189"/>
        <v>42048.813877314817</v>
      </c>
      <c r="S2029" s="10">
        <f t="shared" si="190"/>
        <v>42093.772210648152</v>
      </c>
      <c r="T2029" s="12" t="str">
        <f t="shared" si="191"/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86"/>
        <v>1.2617</v>
      </c>
      <c r="P2030">
        <f t="shared" si="187"/>
        <v>47.91</v>
      </c>
      <c r="Q2030" t="str">
        <f t="shared" si="188"/>
        <v>technology</v>
      </c>
      <c r="R2030" s="10">
        <f t="shared" si="189"/>
        <v>40215.919050925928</v>
      </c>
      <c r="S2030" s="10">
        <f t="shared" si="190"/>
        <v>40252.913194444445</v>
      </c>
      <c r="T2030" s="12" t="str">
        <f t="shared" si="191"/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86"/>
        <v>3.6120000000000001</v>
      </c>
      <c r="P2031">
        <f t="shared" si="187"/>
        <v>96.06</v>
      </c>
      <c r="Q2031" t="str">
        <f t="shared" si="188"/>
        <v>technology</v>
      </c>
      <c r="R2031" s="10">
        <f t="shared" si="189"/>
        <v>41848.021770833337</v>
      </c>
      <c r="S2031" s="10">
        <f t="shared" si="190"/>
        <v>41878.021770833337</v>
      </c>
      <c r="T2031" s="12" t="str">
        <f t="shared" si="191"/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86"/>
        <v>2.2624</v>
      </c>
      <c r="P2032">
        <f t="shared" si="187"/>
        <v>118.61</v>
      </c>
      <c r="Q2032" t="str">
        <f t="shared" si="188"/>
        <v>technology</v>
      </c>
      <c r="R2032" s="10">
        <f t="shared" si="189"/>
        <v>41212.996481481481</v>
      </c>
      <c r="S2032" s="10">
        <f t="shared" si="190"/>
        <v>41242.996481481481</v>
      </c>
      <c r="T2032" s="12" t="str">
        <f t="shared" si="191"/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86"/>
        <v>1.2035</v>
      </c>
      <c r="P2033">
        <f t="shared" si="187"/>
        <v>118.45</v>
      </c>
      <c r="Q2033" t="str">
        <f t="shared" si="188"/>
        <v>technology</v>
      </c>
      <c r="R2033" s="10">
        <f t="shared" si="189"/>
        <v>41975.329317129625</v>
      </c>
      <c r="S2033" s="10">
        <f t="shared" si="190"/>
        <v>42013.041666666672</v>
      </c>
      <c r="T2033" s="12" t="str">
        <f t="shared" si="191"/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86"/>
        <v>3.0419</v>
      </c>
      <c r="P2034">
        <f t="shared" si="187"/>
        <v>143.21</v>
      </c>
      <c r="Q2034" t="str">
        <f t="shared" si="188"/>
        <v>technology</v>
      </c>
      <c r="R2034" s="10">
        <f t="shared" si="189"/>
        <v>42689.565671296295</v>
      </c>
      <c r="S2034" s="10">
        <f t="shared" si="190"/>
        <v>42719.208333333328</v>
      </c>
      <c r="T2034" s="12" t="str">
        <f t="shared" si="191"/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86"/>
        <v>1.7867999999999999</v>
      </c>
      <c r="P2035">
        <f t="shared" si="187"/>
        <v>282.72000000000003</v>
      </c>
      <c r="Q2035" t="str">
        <f t="shared" si="188"/>
        <v>technology</v>
      </c>
      <c r="R2035" s="10">
        <f t="shared" si="189"/>
        <v>41725.082384259258</v>
      </c>
      <c r="S2035" s="10">
        <f t="shared" si="190"/>
        <v>41755.082384259258</v>
      </c>
      <c r="T2035" s="12" t="str">
        <f t="shared" si="191"/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86"/>
        <v>3.8681999999999999</v>
      </c>
      <c r="P2036">
        <f t="shared" si="187"/>
        <v>593.94000000000005</v>
      </c>
      <c r="Q2036" t="str">
        <f t="shared" si="188"/>
        <v>technology</v>
      </c>
      <c r="R2036" s="10">
        <f t="shared" si="189"/>
        <v>42076.130011574074</v>
      </c>
      <c r="S2036" s="10">
        <f t="shared" si="190"/>
        <v>42131.290277777778</v>
      </c>
      <c r="T2036" s="12" t="str">
        <f t="shared" si="191"/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86"/>
        <v>2.1103999999999998</v>
      </c>
      <c r="P2037">
        <f t="shared" si="187"/>
        <v>262.16000000000003</v>
      </c>
      <c r="Q2037" t="str">
        <f t="shared" si="188"/>
        <v>technology</v>
      </c>
      <c r="R2037" s="10">
        <f t="shared" si="189"/>
        <v>42311.625081018516</v>
      </c>
      <c r="S2037" s="10">
        <f t="shared" si="190"/>
        <v>42357.041666666672</v>
      </c>
      <c r="T2037" s="12" t="str">
        <f t="shared" si="191"/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86"/>
        <v>1.3167</v>
      </c>
      <c r="P2038">
        <f t="shared" si="187"/>
        <v>46.58</v>
      </c>
      <c r="Q2038" t="str">
        <f t="shared" si="188"/>
        <v>technology</v>
      </c>
      <c r="R2038" s="10">
        <f t="shared" si="189"/>
        <v>41738.864803240744</v>
      </c>
      <c r="S2038" s="10">
        <f t="shared" si="190"/>
        <v>41768.864803240744</v>
      </c>
      <c r="T2038" s="12" t="str">
        <f t="shared" si="191"/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86"/>
        <v>3.0047999999999999</v>
      </c>
      <c r="P2039">
        <f t="shared" si="187"/>
        <v>70.040000000000006</v>
      </c>
      <c r="Q2039" t="str">
        <f t="shared" si="188"/>
        <v>technology</v>
      </c>
      <c r="R2039" s="10">
        <f t="shared" si="189"/>
        <v>41578.210104166668</v>
      </c>
      <c r="S2039" s="10">
        <f t="shared" si="190"/>
        <v>41638.251770833333</v>
      </c>
      <c r="T2039" s="12" t="str">
        <f t="shared" si="191"/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86"/>
        <v>4.2050999999999998</v>
      </c>
      <c r="P2040">
        <f t="shared" si="187"/>
        <v>164.91</v>
      </c>
      <c r="Q2040" t="str">
        <f t="shared" si="188"/>
        <v>technology</v>
      </c>
      <c r="R2040" s="10">
        <f t="shared" si="189"/>
        <v>41424.27107638889</v>
      </c>
      <c r="S2040" s="10">
        <f t="shared" si="190"/>
        <v>41456.75</v>
      </c>
      <c r="T2040" s="12" t="str">
        <f t="shared" si="191"/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86"/>
        <v>1.3622000000000001</v>
      </c>
      <c r="P2041">
        <f t="shared" si="187"/>
        <v>449.26</v>
      </c>
      <c r="Q2041" t="str">
        <f t="shared" si="188"/>
        <v>technology</v>
      </c>
      <c r="R2041" s="10">
        <f t="shared" si="189"/>
        <v>42675.438946759255</v>
      </c>
      <c r="S2041" s="10">
        <f t="shared" si="190"/>
        <v>42705.207638888889</v>
      </c>
      <c r="T2041" s="12" t="str">
        <f t="shared" si="191"/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86"/>
        <v>2.4817</v>
      </c>
      <c r="P2042">
        <f t="shared" si="187"/>
        <v>27.47</v>
      </c>
      <c r="Q2042" t="str">
        <f t="shared" si="188"/>
        <v>technology</v>
      </c>
      <c r="R2042" s="10">
        <f t="shared" si="189"/>
        <v>41578.927118055559</v>
      </c>
      <c r="S2042" s="10">
        <f t="shared" si="190"/>
        <v>41593.968784722223</v>
      </c>
      <c r="T2042" s="12" t="str">
        <f t="shared" si="191"/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86"/>
        <v>1.8186</v>
      </c>
      <c r="P2043">
        <f t="shared" si="187"/>
        <v>143.97999999999999</v>
      </c>
      <c r="Q2043" t="str">
        <f t="shared" si="188"/>
        <v>technology</v>
      </c>
      <c r="R2043" s="10">
        <f t="shared" si="189"/>
        <v>42654.525775462964</v>
      </c>
      <c r="S2043" s="10">
        <f t="shared" si="190"/>
        <v>42684.567442129628</v>
      </c>
      <c r="T2043" s="12" t="str">
        <f t="shared" si="191"/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86"/>
        <v>1.2353000000000001</v>
      </c>
      <c r="P2044">
        <f t="shared" si="187"/>
        <v>88.24</v>
      </c>
      <c r="Q2044" t="str">
        <f t="shared" si="188"/>
        <v>technology</v>
      </c>
      <c r="R2044" s="10">
        <f t="shared" si="189"/>
        <v>42331.708032407405</v>
      </c>
      <c r="S2044" s="10">
        <f t="shared" si="190"/>
        <v>42391.708032407405</v>
      </c>
      <c r="T2044" s="12" t="str">
        <f t="shared" si="191"/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86"/>
        <v>5.0621</v>
      </c>
      <c r="P2045">
        <f t="shared" si="187"/>
        <v>36.33</v>
      </c>
      <c r="Q2045" t="str">
        <f t="shared" si="188"/>
        <v>technology</v>
      </c>
      <c r="R2045" s="10">
        <f t="shared" si="189"/>
        <v>42661.176817129628</v>
      </c>
      <c r="S2045" s="10">
        <f t="shared" si="190"/>
        <v>42715.207638888889</v>
      </c>
      <c r="T2045" s="12" t="str">
        <f t="shared" si="191"/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86"/>
        <v>1.0821000000000001</v>
      </c>
      <c r="P2046">
        <f t="shared" si="187"/>
        <v>90.18</v>
      </c>
      <c r="Q2046" t="str">
        <f t="shared" si="188"/>
        <v>technology</v>
      </c>
      <c r="R2046" s="10">
        <f t="shared" si="189"/>
        <v>42138.684189814812</v>
      </c>
      <c r="S2046" s="10">
        <f t="shared" si="190"/>
        <v>42168.684189814812</v>
      </c>
      <c r="T2046" s="12" t="str">
        <f t="shared" si="191"/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86"/>
        <v>8.1918000000000006</v>
      </c>
      <c r="P2047">
        <f t="shared" si="187"/>
        <v>152.62</v>
      </c>
      <c r="Q2047" t="str">
        <f t="shared" si="188"/>
        <v>technology</v>
      </c>
      <c r="R2047" s="10">
        <f t="shared" si="189"/>
        <v>41069.088506944441</v>
      </c>
      <c r="S2047" s="10">
        <f t="shared" si="190"/>
        <v>41099.088506944441</v>
      </c>
      <c r="T2047" s="12" t="str">
        <f t="shared" si="191"/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86"/>
        <v>1.2110000000000001</v>
      </c>
      <c r="P2048">
        <f t="shared" si="187"/>
        <v>55.81</v>
      </c>
      <c r="Q2048" t="str">
        <f t="shared" si="188"/>
        <v>technology</v>
      </c>
      <c r="R2048" s="10">
        <f t="shared" si="189"/>
        <v>41387.171805555554</v>
      </c>
      <c r="S2048" s="10">
        <f t="shared" si="190"/>
        <v>41417.171805555554</v>
      </c>
      <c r="T2048" s="12" t="str">
        <f t="shared" si="191"/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86"/>
        <v>1.03</v>
      </c>
      <c r="P2049">
        <f t="shared" si="187"/>
        <v>227.85</v>
      </c>
      <c r="Q2049" t="str">
        <f t="shared" si="188"/>
        <v>technology</v>
      </c>
      <c r="R2049" s="10">
        <f t="shared" si="189"/>
        <v>42081.903587962966</v>
      </c>
      <c r="S2049" s="10">
        <f t="shared" si="190"/>
        <v>42111</v>
      </c>
      <c r="T2049" s="12" t="str">
        <f t="shared" si="191"/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86"/>
        <v>1.4833000000000001</v>
      </c>
      <c r="P2050">
        <f t="shared" si="187"/>
        <v>91.83</v>
      </c>
      <c r="Q2050" t="str">
        <f t="shared" si="188"/>
        <v>technology</v>
      </c>
      <c r="R2050" s="10">
        <f t="shared" si="189"/>
        <v>41387.651516203703</v>
      </c>
      <c r="S2050" s="10">
        <f t="shared" si="190"/>
        <v>41417.651516203703</v>
      </c>
      <c r="T2050" s="12" t="str">
        <f t="shared" si="191"/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92">ROUND(IMDIV(E2051,D2051),4)</f>
        <v>1.2019</v>
      </c>
      <c r="P2051">
        <f t="shared" ref="P2051:P2114" si="193">IF(L2051&gt;0,ROUND(IMDIV(E2051,L2051),2),0)</f>
        <v>80.989999999999995</v>
      </c>
      <c r="Q2051" t="str">
        <f t="shared" ref="Q2051:Q2114" si="194">LEFT(N2051,FIND("/",N2051)-1)</f>
        <v>technology</v>
      </c>
      <c r="R2051" s="10">
        <f t="shared" ref="R2051:R2114" si="195">(((J2051/60)/60)/24)+DATE(1970,1,1)</f>
        <v>41575.527349537035</v>
      </c>
      <c r="S2051" s="10">
        <f t="shared" ref="S2051:S2114" si="196">(((I2051/60)/60)/24)+DATE(1970,1,1)</f>
        <v>41610.957638888889</v>
      </c>
      <c r="T2051" s="12" t="str">
        <f t="shared" ref="T2051:T2114" si="197">RIGHT(N2051, LEN(N2051)-FIND("/",N2051))</f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92"/>
        <v>4.7327000000000004</v>
      </c>
      <c r="P2052">
        <f t="shared" si="193"/>
        <v>278.39</v>
      </c>
      <c r="Q2052" t="str">
        <f t="shared" si="194"/>
        <v>technology</v>
      </c>
      <c r="R2052" s="10">
        <f t="shared" si="195"/>
        <v>42115.071504629625</v>
      </c>
      <c r="S2052" s="10">
        <f t="shared" si="196"/>
        <v>42155.071504629625</v>
      </c>
      <c r="T2052" s="12" t="str">
        <f t="shared" si="197"/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92"/>
        <v>1.3036000000000001</v>
      </c>
      <c r="P2053">
        <f t="shared" si="193"/>
        <v>43.1</v>
      </c>
      <c r="Q2053" t="str">
        <f t="shared" si="194"/>
        <v>technology</v>
      </c>
      <c r="R2053" s="10">
        <f t="shared" si="195"/>
        <v>41604.022418981483</v>
      </c>
      <c r="S2053" s="10">
        <f t="shared" si="196"/>
        <v>41634.022418981483</v>
      </c>
      <c r="T2053" s="12" t="str">
        <f t="shared" si="197"/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92"/>
        <v>3.5305</v>
      </c>
      <c r="P2054">
        <f t="shared" si="193"/>
        <v>326.29000000000002</v>
      </c>
      <c r="Q2054" t="str">
        <f t="shared" si="194"/>
        <v>technology</v>
      </c>
      <c r="R2054" s="10">
        <f t="shared" si="195"/>
        <v>42375.08394675926</v>
      </c>
      <c r="S2054" s="10">
        <f t="shared" si="196"/>
        <v>42420.08394675926</v>
      </c>
      <c r="T2054" s="12" t="str">
        <f t="shared" si="197"/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92"/>
        <v>1.0102</v>
      </c>
      <c r="P2055">
        <f t="shared" si="193"/>
        <v>41.74</v>
      </c>
      <c r="Q2055" t="str">
        <f t="shared" si="194"/>
        <v>technology</v>
      </c>
      <c r="R2055" s="10">
        <f t="shared" si="195"/>
        <v>42303.617488425924</v>
      </c>
      <c r="S2055" s="10">
        <f t="shared" si="196"/>
        <v>42333.659155092595</v>
      </c>
      <c r="T2055" s="12" t="str">
        <f t="shared" si="197"/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92"/>
        <v>1.1358999999999999</v>
      </c>
      <c r="P2056">
        <f t="shared" si="193"/>
        <v>64.02</v>
      </c>
      <c r="Q2056" t="str">
        <f t="shared" si="194"/>
        <v>technology</v>
      </c>
      <c r="R2056" s="10">
        <f t="shared" si="195"/>
        <v>41731.520949074074</v>
      </c>
      <c r="S2056" s="10">
        <f t="shared" si="196"/>
        <v>41761.520949074074</v>
      </c>
      <c r="T2056" s="12" t="str">
        <f t="shared" si="197"/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92"/>
        <v>1.6741999999999999</v>
      </c>
      <c r="P2057">
        <f t="shared" si="193"/>
        <v>99.46</v>
      </c>
      <c r="Q2057" t="str">
        <f t="shared" si="194"/>
        <v>technology</v>
      </c>
      <c r="R2057" s="10">
        <f t="shared" si="195"/>
        <v>41946.674108796295</v>
      </c>
      <c r="S2057" s="10">
        <f t="shared" si="196"/>
        <v>41976.166666666672</v>
      </c>
      <c r="T2057" s="12" t="str">
        <f t="shared" si="197"/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92"/>
        <v>1.5345</v>
      </c>
      <c r="P2058">
        <f t="shared" si="193"/>
        <v>138.49</v>
      </c>
      <c r="Q2058" t="str">
        <f t="shared" si="194"/>
        <v>technology</v>
      </c>
      <c r="R2058" s="10">
        <f t="shared" si="195"/>
        <v>41351.76090277778</v>
      </c>
      <c r="S2058" s="10">
        <f t="shared" si="196"/>
        <v>41381.76090277778</v>
      </c>
      <c r="T2058" s="12" t="str">
        <f t="shared" si="197"/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92"/>
        <v>2.0223</v>
      </c>
      <c r="P2059">
        <f t="shared" si="193"/>
        <v>45.55</v>
      </c>
      <c r="Q2059" t="str">
        <f t="shared" si="194"/>
        <v>technology</v>
      </c>
      <c r="R2059" s="10">
        <f t="shared" si="195"/>
        <v>42396.494583333333</v>
      </c>
      <c r="S2059" s="10">
        <f t="shared" si="196"/>
        <v>42426.494583333333</v>
      </c>
      <c r="T2059" s="12" t="str">
        <f t="shared" si="197"/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92"/>
        <v>1.6828000000000001</v>
      </c>
      <c r="P2060">
        <f t="shared" si="193"/>
        <v>10.51</v>
      </c>
      <c r="Q2060" t="str">
        <f t="shared" si="194"/>
        <v>technology</v>
      </c>
      <c r="R2060" s="10">
        <f t="shared" si="195"/>
        <v>42026.370717592596</v>
      </c>
      <c r="S2060" s="10">
        <f t="shared" si="196"/>
        <v>42065.833333333328</v>
      </c>
      <c r="T2060" s="12" t="str">
        <f t="shared" si="197"/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92"/>
        <v>1.4346000000000001</v>
      </c>
      <c r="P2061">
        <f t="shared" si="193"/>
        <v>114.77</v>
      </c>
      <c r="Q2061" t="str">
        <f t="shared" si="194"/>
        <v>technology</v>
      </c>
      <c r="R2061" s="10">
        <f t="shared" si="195"/>
        <v>42361.602476851855</v>
      </c>
      <c r="S2061" s="10">
        <f t="shared" si="196"/>
        <v>42400.915972222225</v>
      </c>
      <c r="T2061" s="12" t="str">
        <f t="shared" si="197"/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92"/>
        <v>1.964</v>
      </c>
      <c r="P2062">
        <f t="shared" si="193"/>
        <v>36</v>
      </c>
      <c r="Q2062" t="str">
        <f t="shared" si="194"/>
        <v>technology</v>
      </c>
      <c r="R2062" s="10">
        <f t="shared" si="195"/>
        <v>41783.642939814818</v>
      </c>
      <c r="S2062" s="10">
        <f t="shared" si="196"/>
        <v>41843.642939814818</v>
      </c>
      <c r="T2062" s="12" t="str">
        <f t="shared" si="197"/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92"/>
        <v>1.0791999999999999</v>
      </c>
      <c r="P2063">
        <f t="shared" si="193"/>
        <v>154.16999999999999</v>
      </c>
      <c r="Q2063" t="str">
        <f t="shared" si="194"/>
        <v>technology</v>
      </c>
      <c r="R2063" s="10">
        <f t="shared" si="195"/>
        <v>42705.764513888891</v>
      </c>
      <c r="S2063" s="10">
        <f t="shared" si="196"/>
        <v>42735.764513888891</v>
      </c>
      <c r="T2063" s="12" t="str">
        <f t="shared" si="197"/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92"/>
        <v>1.1497999999999999</v>
      </c>
      <c r="P2064">
        <f t="shared" si="193"/>
        <v>566.39</v>
      </c>
      <c r="Q2064" t="str">
        <f t="shared" si="194"/>
        <v>technology</v>
      </c>
      <c r="R2064" s="10">
        <f t="shared" si="195"/>
        <v>42423.3830787037</v>
      </c>
      <c r="S2064" s="10">
        <f t="shared" si="196"/>
        <v>42453.341412037036</v>
      </c>
      <c r="T2064" s="12" t="str">
        <f t="shared" si="197"/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92"/>
        <v>1.4804999999999999</v>
      </c>
      <c r="P2065">
        <f t="shared" si="193"/>
        <v>120.86</v>
      </c>
      <c r="Q2065" t="str">
        <f t="shared" si="194"/>
        <v>technology</v>
      </c>
      <c r="R2065" s="10">
        <f t="shared" si="195"/>
        <v>42472.73265046296</v>
      </c>
      <c r="S2065" s="10">
        <f t="shared" si="196"/>
        <v>42505.73265046296</v>
      </c>
      <c r="T2065" s="12" t="str">
        <f t="shared" si="197"/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92"/>
        <v>1.9117</v>
      </c>
      <c r="P2066">
        <f t="shared" si="193"/>
        <v>86.16</v>
      </c>
      <c r="Q2066" t="str">
        <f t="shared" si="194"/>
        <v>technology</v>
      </c>
      <c r="R2066" s="10">
        <f t="shared" si="195"/>
        <v>41389.364849537036</v>
      </c>
      <c r="S2066" s="10">
        <f t="shared" si="196"/>
        <v>41425.5</v>
      </c>
      <c r="T2066" s="12" t="str">
        <f t="shared" si="197"/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92"/>
        <v>1.9922</v>
      </c>
      <c r="P2067">
        <f t="shared" si="193"/>
        <v>51.21</v>
      </c>
      <c r="Q2067" t="str">
        <f t="shared" si="194"/>
        <v>technology</v>
      </c>
      <c r="R2067" s="10">
        <f t="shared" si="195"/>
        <v>41603.333668981482</v>
      </c>
      <c r="S2067" s="10">
        <f t="shared" si="196"/>
        <v>41633.333668981482</v>
      </c>
      <c r="T2067" s="12" t="str">
        <f t="shared" si="197"/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92"/>
        <v>2.1859999999999999</v>
      </c>
      <c r="P2068">
        <f t="shared" si="193"/>
        <v>67.260000000000005</v>
      </c>
      <c r="Q2068" t="str">
        <f t="shared" si="194"/>
        <v>technology</v>
      </c>
      <c r="R2068" s="10">
        <f t="shared" si="195"/>
        <v>41844.771793981483</v>
      </c>
      <c r="S2068" s="10">
        <f t="shared" si="196"/>
        <v>41874.771793981483</v>
      </c>
      <c r="T2068" s="12" t="str">
        <f t="shared" si="197"/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92"/>
        <v>1.2686999999999999</v>
      </c>
      <c r="P2069">
        <f t="shared" si="193"/>
        <v>62.8</v>
      </c>
      <c r="Q2069" t="str">
        <f t="shared" si="194"/>
        <v>technology</v>
      </c>
      <c r="R2069" s="10">
        <f t="shared" si="195"/>
        <v>42115.853888888887</v>
      </c>
      <c r="S2069" s="10">
        <f t="shared" si="196"/>
        <v>42148.853888888887</v>
      </c>
      <c r="T2069" s="12" t="str">
        <f t="shared" si="197"/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92"/>
        <v>1.0522</v>
      </c>
      <c r="P2070">
        <f t="shared" si="193"/>
        <v>346.13</v>
      </c>
      <c r="Q2070" t="str">
        <f t="shared" si="194"/>
        <v>technology</v>
      </c>
      <c r="R2070" s="10">
        <f t="shared" si="195"/>
        <v>42633.841608796298</v>
      </c>
      <c r="S2070" s="10">
        <f t="shared" si="196"/>
        <v>42663.841608796298</v>
      </c>
      <c r="T2070" s="12" t="str">
        <f t="shared" si="197"/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92"/>
        <v>1.2841</v>
      </c>
      <c r="P2071">
        <f t="shared" si="193"/>
        <v>244.12</v>
      </c>
      <c r="Q2071" t="str">
        <f t="shared" si="194"/>
        <v>technology</v>
      </c>
      <c r="R2071" s="10">
        <f t="shared" si="195"/>
        <v>42340.972118055557</v>
      </c>
      <c r="S2071" s="10">
        <f t="shared" si="196"/>
        <v>42371.972118055557</v>
      </c>
      <c r="T2071" s="12" t="str">
        <f t="shared" si="197"/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92"/>
        <v>3.1732999999999998</v>
      </c>
      <c r="P2072">
        <f t="shared" si="193"/>
        <v>259.25</v>
      </c>
      <c r="Q2072" t="str">
        <f t="shared" si="194"/>
        <v>technology</v>
      </c>
      <c r="R2072" s="10">
        <f t="shared" si="195"/>
        <v>42519.6565162037</v>
      </c>
      <c r="S2072" s="10">
        <f t="shared" si="196"/>
        <v>42549.6565162037</v>
      </c>
      <c r="T2072" s="12" t="str">
        <f t="shared" si="197"/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92"/>
        <v>2.8073000000000001</v>
      </c>
      <c r="P2073">
        <f t="shared" si="193"/>
        <v>201.96</v>
      </c>
      <c r="Q2073" t="str">
        <f t="shared" si="194"/>
        <v>technology</v>
      </c>
      <c r="R2073" s="10">
        <f t="shared" si="195"/>
        <v>42600.278749999998</v>
      </c>
      <c r="S2073" s="10">
        <f t="shared" si="196"/>
        <v>42645.278749999998</v>
      </c>
      <c r="T2073" s="12" t="str">
        <f t="shared" si="197"/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92"/>
        <v>1.1073</v>
      </c>
      <c r="P2074">
        <f t="shared" si="193"/>
        <v>226.21</v>
      </c>
      <c r="Q2074" t="str">
        <f t="shared" si="194"/>
        <v>technology</v>
      </c>
      <c r="R2074" s="10">
        <f t="shared" si="195"/>
        <v>42467.581388888888</v>
      </c>
      <c r="S2074" s="10">
        <f t="shared" si="196"/>
        <v>42497.581388888888</v>
      </c>
      <c r="T2074" s="12" t="str">
        <f t="shared" si="197"/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92"/>
        <v>1.526</v>
      </c>
      <c r="P2075">
        <f t="shared" si="193"/>
        <v>324.69</v>
      </c>
      <c r="Q2075" t="str">
        <f t="shared" si="194"/>
        <v>technology</v>
      </c>
      <c r="R2075" s="10">
        <f t="shared" si="195"/>
        <v>42087.668032407411</v>
      </c>
      <c r="S2075" s="10">
        <f t="shared" si="196"/>
        <v>42132.668032407411</v>
      </c>
      <c r="T2075" s="12" t="str">
        <f t="shared" si="197"/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92"/>
        <v>1.0249999999999999</v>
      </c>
      <c r="P2076">
        <f t="shared" si="193"/>
        <v>205</v>
      </c>
      <c r="Q2076" t="str">
        <f t="shared" si="194"/>
        <v>technology</v>
      </c>
      <c r="R2076" s="10">
        <f t="shared" si="195"/>
        <v>42466.826180555552</v>
      </c>
      <c r="S2076" s="10">
        <f t="shared" si="196"/>
        <v>42496.826180555552</v>
      </c>
      <c r="T2076" s="12" t="str">
        <f t="shared" si="197"/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92"/>
        <v>16.7837</v>
      </c>
      <c r="P2077">
        <f t="shared" si="193"/>
        <v>20.47</v>
      </c>
      <c r="Q2077" t="str">
        <f t="shared" si="194"/>
        <v>technology</v>
      </c>
      <c r="R2077" s="10">
        <f t="shared" si="195"/>
        <v>41450.681574074071</v>
      </c>
      <c r="S2077" s="10">
        <f t="shared" si="196"/>
        <v>41480.681574074071</v>
      </c>
      <c r="T2077" s="12" t="str">
        <f t="shared" si="197"/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92"/>
        <v>5.4335000000000004</v>
      </c>
      <c r="P2078">
        <f t="shared" si="193"/>
        <v>116.35</v>
      </c>
      <c r="Q2078" t="str">
        <f t="shared" si="194"/>
        <v>technology</v>
      </c>
      <c r="R2078" s="10">
        <f t="shared" si="195"/>
        <v>41803.880659722221</v>
      </c>
      <c r="S2078" s="10">
        <f t="shared" si="196"/>
        <v>41843.880659722221</v>
      </c>
      <c r="T2078" s="12" t="str">
        <f t="shared" si="197"/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92"/>
        <v>1.1551</v>
      </c>
      <c r="P2079">
        <f t="shared" si="193"/>
        <v>307.2</v>
      </c>
      <c r="Q2079" t="str">
        <f t="shared" si="194"/>
        <v>technology</v>
      </c>
      <c r="R2079" s="10">
        <f t="shared" si="195"/>
        <v>42103.042546296296</v>
      </c>
      <c r="S2079" s="10">
        <f t="shared" si="196"/>
        <v>42160.875</v>
      </c>
      <c r="T2079" s="12" t="str">
        <f t="shared" si="197"/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92"/>
        <v>1.3121</v>
      </c>
      <c r="P2080">
        <f t="shared" si="193"/>
        <v>546.69000000000005</v>
      </c>
      <c r="Q2080" t="str">
        <f t="shared" si="194"/>
        <v>technology</v>
      </c>
      <c r="R2080" s="10">
        <f t="shared" si="195"/>
        <v>42692.771493055552</v>
      </c>
      <c r="S2080" s="10">
        <f t="shared" si="196"/>
        <v>42722.771493055552</v>
      </c>
      <c r="T2080" s="12" t="str">
        <f t="shared" si="197"/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92"/>
        <v>2.8816999999999999</v>
      </c>
      <c r="P2081">
        <f t="shared" si="193"/>
        <v>47.47</v>
      </c>
      <c r="Q2081" t="str">
        <f t="shared" si="194"/>
        <v>technology</v>
      </c>
      <c r="R2081" s="10">
        <f t="shared" si="195"/>
        <v>42150.71056712963</v>
      </c>
      <c r="S2081" s="10">
        <f t="shared" si="196"/>
        <v>42180.791666666672</v>
      </c>
      <c r="T2081" s="12" t="str">
        <f t="shared" si="197"/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92"/>
        <v>5.0780000000000003</v>
      </c>
      <c r="P2082">
        <f t="shared" si="193"/>
        <v>101.56</v>
      </c>
      <c r="Q2082" t="str">
        <f t="shared" si="194"/>
        <v>technology</v>
      </c>
      <c r="R2082" s="10">
        <f t="shared" si="195"/>
        <v>42289.957175925927</v>
      </c>
      <c r="S2082" s="10">
        <f t="shared" si="196"/>
        <v>42319.998842592591</v>
      </c>
      <c r="T2082" s="12" t="str">
        <f t="shared" si="197"/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92"/>
        <v>1.1456999999999999</v>
      </c>
      <c r="P2083">
        <f t="shared" si="193"/>
        <v>72.91</v>
      </c>
      <c r="Q2083" t="str">
        <f t="shared" si="194"/>
        <v>music</v>
      </c>
      <c r="R2083" s="10">
        <f t="shared" si="195"/>
        <v>41004.156886574077</v>
      </c>
      <c r="S2083" s="10">
        <f t="shared" si="196"/>
        <v>41045.207638888889</v>
      </c>
      <c r="T2083" s="12" t="str">
        <f t="shared" si="197"/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92"/>
        <v>1.1073</v>
      </c>
      <c r="P2084">
        <f t="shared" si="193"/>
        <v>43.71</v>
      </c>
      <c r="Q2084" t="str">
        <f t="shared" si="194"/>
        <v>music</v>
      </c>
      <c r="R2084" s="10">
        <f t="shared" si="195"/>
        <v>40811.120324074072</v>
      </c>
      <c r="S2084" s="10">
        <f t="shared" si="196"/>
        <v>40871.161990740737</v>
      </c>
      <c r="T2084" s="12" t="str">
        <f t="shared" si="197"/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92"/>
        <v>1.1333</v>
      </c>
      <c r="P2085">
        <f t="shared" si="193"/>
        <v>34</v>
      </c>
      <c r="Q2085" t="str">
        <f t="shared" si="194"/>
        <v>music</v>
      </c>
      <c r="R2085" s="10">
        <f t="shared" si="195"/>
        <v>41034.72216435185</v>
      </c>
      <c r="S2085" s="10">
        <f t="shared" si="196"/>
        <v>41064.72216435185</v>
      </c>
      <c r="T2085" s="12" t="str">
        <f t="shared" si="197"/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92"/>
        <v>1.0832999999999999</v>
      </c>
      <c r="P2086">
        <f t="shared" si="193"/>
        <v>70.650000000000006</v>
      </c>
      <c r="Q2086" t="str">
        <f t="shared" si="194"/>
        <v>music</v>
      </c>
      <c r="R2086" s="10">
        <f t="shared" si="195"/>
        <v>41731.833124999997</v>
      </c>
      <c r="S2086" s="10">
        <f t="shared" si="196"/>
        <v>41763.290972222225</v>
      </c>
      <c r="T2086" s="12" t="str">
        <f t="shared" si="197"/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92"/>
        <v>1.2353000000000001</v>
      </c>
      <c r="P2087">
        <f t="shared" si="193"/>
        <v>89.3</v>
      </c>
      <c r="Q2087" t="str">
        <f t="shared" si="194"/>
        <v>music</v>
      </c>
      <c r="R2087" s="10">
        <f t="shared" si="195"/>
        <v>41075.835497685184</v>
      </c>
      <c r="S2087" s="10">
        <f t="shared" si="196"/>
        <v>41105.835497685184</v>
      </c>
      <c r="T2087" s="12" t="str">
        <f t="shared" si="197"/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92"/>
        <v>1.0069999999999999</v>
      </c>
      <c r="P2088">
        <f t="shared" si="193"/>
        <v>115.09</v>
      </c>
      <c r="Q2088" t="str">
        <f t="shared" si="194"/>
        <v>music</v>
      </c>
      <c r="R2088" s="10">
        <f t="shared" si="195"/>
        <v>40860.67050925926</v>
      </c>
      <c r="S2088" s="10">
        <f t="shared" si="196"/>
        <v>40891.207638888889</v>
      </c>
      <c r="T2088" s="12" t="str">
        <f t="shared" si="197"/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92"/>
        <v>1.0353000000000001</v>
      </c>
      <c r="P2089">
        <f t="shared" si="193"/>
        <v>62.12</v>
      </c>
      <c r="Q2089" t="str">
        <f t="shared" si="194"/>
        <v>music</v>
      </c>
      <c r="R2089" s="10">
        <f t="shared" si="195"/>
        <v>40764.204375000001</v>
      </c>
      <c r="S2089" s="10">
        <f t="shared" si="196"/>
        <v>40794.204375000001</v>
      </c>
      <c r="T2089" s="12" t="str">
        <f t="shared" si="197"/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92"/>
        <v>1.1551</v>
      </c>
      <c r="P2090">
        <f t="shared" si="193"/>
        <v>46.2</v>
      </c>
      <c r="Q2090" t="str">
        <f t="shared" si="194"/>
        <v>music</v>
      </c>
      <c r="R2090" s="10">
        <f t="shared" si="195"/>
        <v>40395.714722222219</v>
      </c>
      <c r="S2090" s="10">
        <f t="shared" si="196"/>
        <v>40432.165972222225</v>
      </c>
      <c r="T2090" s="12" t="str">
        <f t="shared" si="197"/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92"/>
        <v>1.204</v>
      </c>
      <c r="P2091">
        <f t="shared" si="193"/>
        <v>48.55</v>
      </c>
      <c r="Q2091" t="str">
        <f t="shared" si="194"/>
        <v>music</v>
      </c>
      <c r="R2091" s="10">
        <f t="shared" si="195"/>
        <v>41453.076319444444</v>
      </c>
      <c r="S2091" s="10">
        <f t="shared" si="196"/>
        <v>41488.076319444444</v>
      </c>
      <c r="T2091" s="12" t="str">
        <f t="shared" si="197"/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92"/>
        <v>1.1504000000000001</v>
      </c>
      <c r="P2092">
        <f t="shared" si="193"/>
        <v>57.52</v>
      </c>
      <c r="Q2092" t="str">
        <f t="shared" si="194"/>
        <v>music</v>
      </c>
      <c r="R2092" s="10">
        <f t="shared" si="195"/>
        <v>41299.381423611114</v>
      </c>
      <c r="S2092" s="10">
        <f t="shared" si="196"/>
        <v>41329.381423611114</v>
      </c>
      <c r="T2092" s="12" t="str">
        <f t="shared" si="197"/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92"/>
        <v>1.2047000000000001</v>
      </c>
      <c r="P2093">
        <f t="shared" si="193"/>
        <v>88.15</v>
      </c>
      <c r="Q2093" t="str">
        <f t="shared" si="194"/>
        <v>music</v>
      </c>
      <c r="R2093" s="10">
        <f t="shared" si="195"/>
        <v>40555.322662037033</v>
      </c>
      <c r="S2093" s="10">
        <f t="shared" si="196"/>
        <v>40603.833333333336</v>
      </c>
      <c r="T2093" s="12" t="str">
        <f t="shared" si="197"/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92"/>
        <v>1.0127999999999999</v>
      </c>
      <c r="P2094">
        <f t="shared" si="193"/>
        <v>110.49</v>
      </c>
      <c r="Q2094" t="str">
        <f t="shared" si="194"/>
        <v>music</v>
      </c>
      <c r="R2094" s="10">
        <f t="shared" si="195"/>
        <v>40763.707546296297</v>
      </c>
      <c r="S2094" s="10">
        <f t="shared" si="196"/>
        <v>40823.707546296297</v>
      </c>
      <c r="T2094" s="12" t="str">
        <f t="shared" si="197"/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92"/>
        <v>1.0246999999999999</v>
      </c>
      <c r="P2095">
        <f t="shared" si="193"/>
        <v>66.83</v>
      </c>
      <c r="Q2095" t="str">
        <f t="shared" si="194"/>
        <v>music</v>
      </c>
      <c r="R2095" s="10">
        <f t="shared" si="195"/>
        <v>41205.854537037041</v>
      </c>
      <c r="S2095" s="10">
        <f t="shared" si="196"/>
        <v>41265.896203703705</v>
      </c>
      <c r="T2095" s="12" t="str">
        <f t="shared" si="197"/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92"/>
        <v>1.2054</v>
      </c>
      <c r="P2096">
        <f t="shared" si="193"/>
        <v>58.6</v>
      </c>
      <c r="Q2096" t="str">
        <f t="shared" si="194"/>
        <v>music</v>
      </c>
      <c r="R2096" s="10">
        <f t="shared" si="195"/>
        <v>40939.02002314815</v>
      </c>
      <c r="S2096" s="10">
        <f t="shared" si="196"/>
        <v>40973.125</v>
      </c>
      <c r="T2096" s="12" t="str">
        <f t="shared" si="197"/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92"/>
        <v>1</v>
      </c>
      <c r="P2097">
        <f t="shared" si="193"/>
        <v>113.64</v>
      </c>
      <c r="Q2097" t="str">
        <f t="shared" si="194"/>
        <v>music</v>
      </c>
      <c r="R2097" s="10">
        <f t="shared" si="195"/>
        <v>40758.733483796292</v>
      </c>
      <c r="S2097" s="10">
        <f t="shared" si="196"/>
        <v>40818.733483796292</v>
      </c>
      <c r="T2097" s="12" t="str">
        <f t="shared" si="197"/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92"/>
        <v>1.0166999999999999</v>
      </c>
      <c r="P2098">
        <f t="shared" si="193"/>
        <v>43.57</v>
      </c>
      <c r="Q2098" t="str">
        <f t="shared" si="194"/>
        <v>music</v>
      </c>
      <c r="R2098" s="10">
        <f t="shared" si="195"/>
        <v>41192.758506944447</v>
      </c>
      <c r="S2098" s="10">
        <f t="shared" si="196"/>
        <v>41208.165972222225</v>
      </c>
      <c r="T2098" s="12" t="str">
        <f t="shared" si="197"/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92"/>
        <v>1</v>
      </c>
      <c r="P2099">
        <f t="shared" si="193"/>
        <v>78.95</v>
      </c>
      <c r="Q2099" t="str">
        <f t="shared" si="194"/>
        <v>music</v>
      </c>
      <c r="R2099" s="10">
        <f t="shared" si="195"/>
        <v>40818.58489583333</v>
      </c>
      <c r="S2099" s="10">
        <f t="shared" si="196"/>
        <v>40878.626562500001</v>
      </c>
      <c r="T2099" s="12" t="str">
        <f t="shared" si="197"/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92"/>
        <v>1.0033000000000001</v>
      </c>
      <c r="P2100">
        <f t="shared" si="193"/>
        <v>188.13</v>
      </c>
      <c r="Q2100" t="str">
        <f t="shared" si="194"/>
        <v>music</v>
      </c>
      <c r="R2100" s="10">
        <f t="shared" si="195"/>
        <v>40946.11383101852</v>
      </c>
      <c r="S2100" s="10">
        <f t="shared" si="196"/>
        <v>40976.11383101852</v>
      </c>
      <c r="T2100" s="12" t="str">
        <f t="shared" si="197"/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92"/>
        <v>1.3237000000000001</v>
      </c>
      <c r="P2101">
        <f t="shared" si="193"/>
        <v>63.03</v>
      </c>
      <c r="Q2101" t="str">
        <f t="shared" si="194"/>
        <v>music</v>
      </c>
      <c r="R2101" s="10">
        <f t="shared" si="195"/>
        <v>42173.746342592596</v>
      </c>
      <c r="S2101" s="10">
        <f t="shared" si="196"/>
        <v>42187.152777777781</v>
      </c>
      <c r="T2101" s="12" t="str">
        <f t="shared" si="197"/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92"/>
        <v>1.3667</v>
      </c>
      <c r="P2102">
        <f t="shared" si="193"/>
        <v>30.37</v>
      </c>
      <c r="Q2102" t="str">
        <f t="shared" si="194"/>
        <v>music</v>
      </c>
      <c r="R2102" s="10">
        <f t="shared" si="195"/>
        <v>41074.834965277776</v>
      </c>
      <c r="S2102" s="10">
        <f t="shared" si="196"/>
        <v>41090.165972222225</v>
      </c>
      <c r="T2102" s="12" t="str">
        <f t="shared" si="197"/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92"/>
        <v>1.1325000000000001</v>
      </c>
      <c r="P2103">
        <f t="shared" si="193"/>
        <v>51.48</v>
      </c>
      <c r="Q2103" t="str">
        <f t="shared" si="194"/>
        <v>music</v>
      </c>
      <c r="R2103" s="10">
        <f t="shared" si="195"/>
        <v>40892.149467592593</v>
      </c>
      <c r="S2103" s="10">
        <f t="shared" si="196"/>
        <v>40952.149467592593</v>
      </c>
      <c r="T2103" s="12" t="str">
        <f t="shared" si="197"/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92"/>
        <v>1.36</v>
      </c>
      <c r="P2104">
        <f t="shared" si="193"/>
        <v>35.79</v>
      </c>
      <c r="Q2104" t="str">
        <f t="shared" si="194"/>
        <v>music</v>
      </c>
      <c r="R2104" s="10">
        <f t="shared" si="195"/>
        <v>40638.868611111109</v>
      </c>
      <c r="S2104" s="10">
        <f t="shared" si="196"/>
        <v>40668.868611111109</v>
      </c>
      <c r="T2104" s="12" t="str">
        <f t="shared" si="197"/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92"/>
        <v>1.4612000000000001</v>
      </c>
      <c r="P2105">
        <f t="shared" si="193"/>
        <v>98.82</v>
      </c>
      <c r="Q2105" t="str">
        <f t="shared" si="194"/>
        <v>music</v>
      </c>
      <c r="R2105" s="10">
        <f t="shared" si="195"/>
        <v>41192.754942129628</v>
      </c>
      <c r="S2105" s="10">
        <f t="shared" si="196"/>
        <v>41222.7966087963</v>
      </c>
      <c r="T2105" s="12" t="str">
        <f t="shared" si="197"/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92"/>
        <v>1.2949999999999999</v>
      </c>
      <c r="P2106">
        <f t="shared" si="193"/>
        <v>28</v>
      </c>
      <c r="Q2106" t="str">
        <f t="shared" si="194"/>
        <v>music</v>
      </c>
      <c r="R2106" s="10">
        <f t="shared" si="195"/>
        <v>41394.074467592596</v>
      </c>
      <c r="S2106" s="10">
        <f t="shared" si="196"/>
        <v>41425</v>
      </c>
      <c r="T2106" s="12" t="str">
        <f t="shared" si="197"/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92"/>
        <v>2.54</v>
      </c>
      <c r="P2107">
        <f t="shared" si="193"/>
        <v>51.31</v>
      </c>
      <c r="Q2107" t="str">
        <f t="shared" si="194"/>
        <v>music</v>
      </c>
      <c r="R2107" s="10">
        <f t="shared" si="195"/>
        <v>41951.788807870369</v>
      </c>
      <c r="S2107" s="10">
        <f t="shared" si="196"/>
        <v>41964.166666666672</v>
      </c>
      <c r="T2107" s="12" t="str">
        <f t="shared" si="197"/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92"/>
        <v>1.0705</v>
      </c>
      <c r="P2108">
        <f t="shared" si="193"/>
        <v>53.52</v>
      </c>
      <c r="Q2108" t="str">
        <f t="shared" si="194"/>
        <v>music</v>
      </c>
      <c r="R2108" s="10">
        <f t="shared" si="195"/>
        <v>41270.21497685185</v>
      </c>
      <c r="S2108" s="10">
        <f t="shared" si="196"/>
        <v>41300.21497685185</v>
      </c>
      <c r="T2108" s="12" t="str">
        <f t="shared" si="197"/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92"/>
        <v>1.0772999999999999</v>
      </c>
      <c r="P2109">
        <f t="shared" si="193"/>
        <v>37.15</v>
      </c>
      <c r="Q2109" t="str">
        <f t="shared" si="194"/>
        <v>music</v>
      </c>
      <c r="R2109" s="10">
        <f t="shared" si="195"/>
        <v>41934.71056712963</v>
      </c>
      <c r="S2109" s="10">
        <f t="shared" si="196"/>
        <v>41955.752233796295</v>
      </c>
      <c r="T2109" s="12" t="str">
        <f t="shared" si="197"/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92"/>
        <v>1.0730999999999999</v>
      </c>
      <c r="P2110">
        <f t="shared" si="193"/>
        <v>89.9</v>
      </c>
      <c r="Q2110" t="str">
        <f t="shared" si="194"/>
        <v>music</v>
      </c>
      <c r="R2110" s="10">
        <f t="shared" si="195"/>
        <v>41135.175694444442</v>
      </c>
      <c r="S2110" s="10">
        <f t="shared" si="196"/>
        <v>41162.163194444445</v>
      </c>
      <c r="T2110" s="12" t="str">
        <f t="shared" si="197"/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92"/>
        <v>1.0652999999999999</v>
      </c>
      <c r="P2111">
        <f t="shared" si="193"/>
        <v>106.53</v>
      </c>
      <c r="Q2111" t="str">
        <f t="shared" si="194"/>
        <v>music</v>
      </c>
      <c r="R2111" s="10">
        <f t="shared" si="195"/>
        <v>42160.708530092597</v>
      </c>
      <c r="S2111" s="10">
        <f t="shared" si="196"/>
        <v>42190.708530092597</v>
      </c>
      <c r="T2111" s="12" t="str">
        <f t="shared" si="197"/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92"/>
        <v>1.0035000000000001</v>
      </c>
      <c r="P2112">
        <f t="shared" si="193"/>
        <v>52.82</v>
      </c>
      <c r="Q2112" t="str">
        <f t="shared" si="194"/>
        <v>music</v>
      </c>
      <c r="R2112" s="10">
        <f t="shared" si="195"/>
        <v>41759.670937499999</v>
      </c>
      <c r="S2112" s="10">
        <f t="shared" si="196"/>
        <v>41787.207638888889</v>
      </c>
      <c r="T2112" s="12" t="str">
        <f t="shared" si="197"/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92"/>
        <v>1.0649999999999999</v>
      </c>
      <c r="P2113">
        <f t="shared" si="193"/>
        <v>54.62</v>
      </c>
      <c r="Q2113" t="str">
        <f t="shared" si="194"/>
        <v>music</v>
      </c>
      <c r="R2113" s="10">
        <f t="shared" si="195"/>
        <v>40703.197048611109</v>
      </c>
      <c r="S2113" s="10">
        <f t="shared" si="196"/>
        <v>40770.041666666664</v>
      </c>
      <c r="T2113" s="12" t="str">
        <f t="shared" si="197"/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92"/>
        <v>1</v>
      </c>
      <c r="P2114">
        <f t="shared" si="193"/>
        <v>27.27</v>
      </c>
      <c r="Q2114" t="str">
        <f t="shared" si="194"/>
        <v>music</v>
      </c>
      <c r="R2114" s="10">
        <f t="shared" si="195"/>
        <v>41365.928159722222</v>
      </c>
      <c r="S2114" s="10">
        <f t="shared" si="196"/>
        <v>41379.928159722222</v>
      </c>
      <c r="T2114" s="12" t="str">
        <f t="shared" si="197"/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98">ROUND(IMDIV(E2115,D2115),4)</f>
        <v>1.0486</v>
      </c>
      <c r="P2115">
        <f t="shared" ref="P2115:P2178" si="199">IF(L2115&gt;0,ROUND(IMDIV(E2115,L2115),2),0)</f>
        <v>68.599999999999994</v>
      </c>
      <c r="Q2115" t="str">
        <f t="shared" ref="Q2115:Q2178" si="200">LEFT(N2115,FIND("/",N2115)-1)</f>
        <v>music</v>
      </c>
      <c r="R2115" s="10">
        <f t="shared" ref="R2115:R2178" si="201">(((J2115/60)/60)/24)+DATE(1970,1,1)</f>
        <v>41870.86546296296</v>
      </c>
      <c r="S2115" s="10">
        <f t="shared" ref="S2115:S2178" si="202">(((I2115/60)/60)/24)+DATE(1970,1,1)</f>
        <v>41905.86546296296</v>
      </c>
      <c r="T2115" s="12" t="str">
        <f t="shared" ref="T2115:T2178" si="203">RIGHT(N2115, LEN(N2115)-FIND("/",N2115))</f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98"/>
        <v>1.0469999999999999</v>
      </c>
      <c r="P2116">
        <f t="shared" si="199"/>
        <v>35.61</v>
      </c>
      <c r="Q2116" t="str">
        <f t="shared" si="200"/>
        <v>music</v>
      </c>
      <c r="R2116" s="10">
        <f t="shared" si="201"/>
        <v>40458.815625000003</v>
      </c>
      <c r="S2116" s="10">
        <f t="shared" si="202"/>
        <v>40521.207638888889</v>
      </c>
      <c r="T2116" s="12" t="str">
        <f t="shared" si="203"/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98"/>
        <v>2.2566999999999999</v>
      </c>
      <c r="P2117">
        <f t="shared" si="199"/>
        <v>94.03</v>
      </c>
      <c r="Q2117" t="str">
        <f t="shared" si="200"/>
        <v>music</v>
      </c>
      <c r="R2117" s="10">
        <f t="shared" si="201"/>
        <v>40564.081030092595</v>
      </c>
      <c r="S2117" s="10">
        <f t="shared" si="202"/>
        <v>40594.081030092595</v>
      </c>
      <c r="T2117" s="12" t="str">
        <f t="shared" si="203"/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98"/>
        <v>1.0089999999999999</v>
      </c>
      <c r="P2118">
        <f t="shared" si="199"/>
        <v>526.46</v>
      </c>
      <c r="Q2118" t="str">
        <f t="shared" si="200"/>
        <v>music</v>
      </c>
      <c r="R2118" s="10">
        <f t="shared" si="201"/>
        <v>41136.777812500004</v>
      </c>
      <c r="S2118" s="10">
        <f t="shared" si="202"/>
        <v>41184.777812500004</v>
      </c>
      <c r="T2118" s="12" t="str">
        <f t="shared" si="203"/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98"/>
        <v>1.4775</v>
      </c>
      <c r="P2119">
        <f t="shared" si="199"/>
        <v>50.66</v>
      </c>
      <c r="Q2119" t="str">
        <f t="shared" si="200"/>
        <v>music</v>
      </c>
      <c r="R2119" s="10">
        <f t="shared" si="201"/>
        <v>42290.059594907405</v>
      </c>
      <c r="S2119" s="10">
        <f t="shared" si="202"/>
        <v>42304.207638888889</v>
      </c>
      <c r="T2119" s="12" t="str">
        <f t="shared" si="203"/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98"/>
        <v>1.3461000000000001</v>
      </c>
      <c r="P2120">
        <f t="shared" si="199"/>
        <v>79.180000000000007</v>
      </c>
      <c r="Q2120" t="str">
        <f t="shared" si="200"/>
        <v>music</v>
      </c>
      <c r="R2120" s="10">
        <f t="shared" si="201"/>
        <v>40718.839537037034</v>
      </c>
      <c r="S2120" s="10">
        <f t="shared" si="202"/>
        <v>40748.839537037034</v>
      </c>
      <c r="T2120" s="12" t="str">
        <f t="shared" si="203"/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98"/>
        <v>1.0075000000000001</v>
      </c>
      <c r="P2121">
        <f t="shared" si="199"/>
        <v>91.59</v>
      </c>
      <c r="Q2121" t="str">
        <f t="shared" si="200"/>
        <v>music</v>
      </c>
      <c r="R2121" s="10">
        <f t="shared" si="201"/>
        <v>41107.130150462966</v>
      </c>
      <c r="S2121" s="10">
        <f t="shared" si="202"/>
        <v>41137.130150462966</v>
      </c>
      <c r="T2121" s="12" t="str">
        <f t="shared" si="203"/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98"/>
        <v>1.0087999999999999</v>
      </c>
      <c r="P2122">
        <f t="shared" si="199"/>
        <v>116.96</v>
      </c>
      <c r="Q2122" t="str">
        <f t="shared" si="200"/>
        <v>music</v>
      </c>
      <c r="R2122" s="10">
        <f t="shared" si="201"/>
        <v>41591.964537037034</v>
      </c>
      <c r="S2122" s="10">
        <f t="shared" si="202"/>
        <v>41640.964537037034</v>
      </c>
      <c r="T2122" s="12" t="str">
        <f t="shared" si="203"/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98"/>
        <v>5.7000000000000002E-3</v>
      </c>
      <c r="P2123">
        <f t="shared" si="199"/>
        <v>28.4</v>
      </c>
      <c r="Q2123" t="str">
        <f t="shared" si="200"/>
        <v>games</v>
      </c>
      <c r="R2123" s="10">
        <f t="shared" si="201"/>
        <v>42716.7424537037</v>
      </c>
      <c r="S2123" s="10">
        <f t="shared" si="202"/>
        <v>42746.7424537037</v>
      </c>
      <c r="T2123" s="12" t="str">
        <f t="shared" si="203"/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98"/>
        <v>3.8999999999999998E-3</v>
      </c>
      <c r="P2124">
        <f t="shared" si="199"/>
        <v>103.33</v>
      </c>
      <c r="Q2124" t="str">
        <f t="shared" si="200"/>
        <v>games</v>
      </c>
      <c r="R2124" s="10">
        <f t="shared" si="201"/>
        <v>42712.300567129627</v>
      </c>
      <c r="S2124" s="10">
        <f t="shared" si="202"/>
        <v>42742.300567129627</v>
      </c>
      <c r="T2124" s="12" t="str">
        <f t="shared" si="203"/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98"/>
        <v>0.1</v>
      </c>
      <c r="P2125">
        <f t="shared" si="199"/>
        <v>10</v>
      </c>
      <c r="Q2125" t="str">
        <f t="shared" si="200"/>
        <v>games</v>
      </c>
      <c r="R2125" s="10">
        <f t="shared" si="201"/>
        <v>40198.424849537041</v>
      </c>
      <c r="S2125" s="10">
        <f t="shared" si="202"/>
        <v>40252.290972222225</v>
      </c>
      <c r="T2125" s="12" t="str">
        <f t="shared" si="203"/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98"/>
        <v>0.1045</v>
      </c>
      <c r="P2126">
        <f t="shared" si="199"/>
        <v>23</v>
      </c>
      <c r="Q2126" t="str">
        <f t="shared" si="200"/>
        <v>games</v>
      </c>
      <c r="R2126" s="10">
        <f t="shared" si="201"/>
        <v>40464.028182870366</v>
      </c>
      <c r="S2126" s="10">
        <f t="shared" si="202"/>
        <v>40512.208333333336</v>
      </c>
      <c r="T2126" s="12" t="str">
        <f t="shared" si="203"/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98"/>
        <v>1.4200000000000001E-2</v>
      </c>
      <c r="P2127">
        <f t="shared" si="199"/>
        <v>31.56</v>
      </c>
      <c r="Q2127" t="str">
        <f t="shared" si="200"/>
        <v>games</v>
      </c>
      <c r="R2127" s="10">
        <f t="shared" si="201"/>
        <v>42191.023530092592</v>
      </c>
      <c r="S2127" s="10">
        <f t="shared" si="202"/>
        <v>42221.023530092592</v>
      </c>
      <c r="T2127" s="12" t="str">
        <f t="shared" si="203"/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98"/>
        <v>5.0000000000000001E-4</v>
      </c>
      <c r="P2128">
        <f t="shared" si="199"/>
        <v>5</v>
      </c>
      <c r="Q2128" t="str">
        <f t="shared" si="200"/>
        <v>games</v>
      </c>
      <c r="R2128" s="10">
        <f t="shared" si="201"/>
        <v>41951.973229166666</v>
      </c>
      <c r="S2128" s="10">
        <f t="shared" si="202"/>
        <v>41981.973229166666</v>
      </c>
      <c r="T2128" s="12" t="str">
        <f t="shared" si="203"/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98"/>
        <v>0.28839999999999999</v>
      </c>
      <c r="P2129">
        <f t="shared" si="199"/>
        <v>34.22</v>
      </c>
      <c r="Q2129" t="str">
        <f t="shared" si="200"/>
        <v>games</v>
      </c>
      <c r="R2129" s="10">
        <f t="shared" si="201"/>
        <v>42045.50535879629</v>
      </c>
      <c r="S2129" s="10">
        <f t="shared" si="202"/>
        <v>42075.463692129633</v>
      </c>
      <c r="T2129" s="12" t="str">
        <f t="shared" si="203"/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98"/>
        <v>1.6999999999999999E-3</v>
      </c>
      <c r="P2130">
        <f t="shared" si="199"/>
        <v>25</v>
      </c>
      <c r="Q2130" t="str">
        <f t="shared" si="200"/>
        <v>games</v>
      </c>
      <c r="R2130" s="10">
        <f t="shared" si="201"/>
        <v>41843.772789351853</v>
      </c>
      <c r="S2130" s="10">
        <f t="shared" si="202"/>
        <v>41903.772789351853</v>
      </c>
      <c r="T2130" s="12" t="str">
        <f t="shared" si="203"/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98"/>
        <v>0.11799999999999999</v>
      </c>
      <c r="P2131">
        <f t="shared" si="199"/>
        <v>19.670000000000002</v>
      </c>
      <c r="Q2131" t="str">
        <f t="shared" si="200"/>
        <v>games</v>
      </c>
      <c r="R2131" s="10">
        <f t="shared" si="201"/>
        <v>42409.024305555555</v>
      </c>
      <c r="S2131" s="10">
        <f t="shared" si="202"/>
        <v>42439.024305555555</v>
      </c>
      <c r="T2131" s="12" t="str">
        <f t="shared" si="203"/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98"/>
        <v>2E-3</v>
      </c>
      <c r="P2132">
        <f t="shared" si="199"/>
        <v>21.25</v>
      </c>
      <c r="Q2132" t="str">
        <f t="shared" si="200"/>
        <v>games</v>
      </c>
      <c r="R2132" s="10">
        <f t="shared" si="201"/>
        <v>41832.086377314816</v>
      </c>
      <c r="S2132" s="10">
        <f t="shared" si="202"/>
        <v>41867.086377314816</v>
      </c>
      <c r="T2132" s="12" t="str">
        <f t="shared" si="203"/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98"/>
        <v>0.05</v>
      </c>
      <c r="P2133">
        <f t="shared" si="199"/>
        <v>8.33</v>
      </c>
      <c r="Q2133" t="str">
        <f t="shared" si="200"/>
        <v>games</v>
      </c>
      <c r="R2133" s="10">
        <f t="shared" si="201"/>
        <v>42167.207071759258</v>
      </c>
      <c r="S2133" s="10">
        <f t="shared" si="202"/>
        <v>42197.207071759258</v>
      </c>
      <c r="T2133" s="12" t="str">
        <f t="shared" si="203"/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98"/>
        <v>2.1100000000000001E-2</v>
      </c>
      <c r="P2134">
        <f t="shared" si="199"/>
        <v>21.34</v>
      </c>
      <c r="Q2134" t="str">
        <f t="shared" si="200"/>
        <v>games</v>
      </c>
      <c r="R2134" s="10">
        <f t="shared" si="201"/>
        <v>41643.487175925926</v>
      </c>
      <c r="S2134" s="10">
        <f t="shared" si="202"/>
        <v>41673.487175925926</v>
      </c>
      <c r="T2134" s="12" t="str">
        <f t="shared" si="203"/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98"/>
        <v>1.6E-2</v>
      </c>
      <c r="P2135">
        <f t="shared" si="199"/>
        <v>5.33</v>
      </c>
      <c r="Q2135" t="str">
        <f t="shared" si="200"/>
        <v>games</v>
      </c>
      <c r="R2135" s="10">
        <f t="shared" si="201"/>
        <v>40619.097210648149</v>
      </c>
      <c r="S2135" s="10">
        <f t="shared" si="202"/>
        <v>40657.290972222225</v>
      </c>
      <c r="T2135" s="12" t="str">
        <f t="shared" si="203"/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98"/>
        <v>1.7299999999999999E-2</v>
      </c>
      <c r="P2136">
        <f t="shared" si="199"/>
        <v>34.67</v>
      </c>
      <c r="Q2136" t="str">
        <f t="shared" si="200"/>
        <v>games</v>
      </c>
      <c r="R2136" s="10">
        <f t="shared" si="201"/>
        <v>41361.886469907404</v>
      </c>
      <c r="S2136" s="10">
        <f t="shared" si="202"/>
        <v>41391.886469907404</v>
      </c>
      <c r="T2136" s="12" t="str">
        <f t="shared" si="203"/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98"/>
        <v>9.5600000000000004E-2</v>
      </c>
      <c r="P2137">
        <f t="shared" si="199"/>
        <v>21.73</v>
      </c>
      <c r="Q2137" t="str">
        <f t="shared" si="200"/>
        <v>games</v>
      </c>
      <c r="R2137" s="10">
        <f t="shared" si="201"/>
        <v>41156.963344907403</v>
      </c>
      <c r="S2137" s="10">
        <f t="shared" si="202"/>
        <v>41186.963344907403</v>
      </c>
      <c r="T2137" s="12" t="str">
        <f t="shared" si="203"/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98"/>
        <v>5.9999999999999995E-4</v>
      </c>
      <c r="P2138">
        <f t="shared" si="199"/>
        <v>11.92</v>
      </c>
      <c r="Q2138" t="str">
        <f t="shared" si="200"/>
        <v>games</v>
      </c>
      <c r="R2138" s="10">
        <f t="shared" si="201"/>
        <v>41536.509097222224</v>
      </c>
      <c r="S2138" s="10">
        <f t="shared" si="202"/>
        <v>41566.509097222224</v>
      </c>
      <c r="T2138" s="12" t="str">
        <f t="shared" si="203"/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98"/>
        <v>0.28410000000000002</v>
      </c>
      <c r="P2139">
        <f t="shared" si="199"/>
        <v>26.6</v>
      </c>
      <c r="Q2139" t="str">
        <f t="shared" si="200"/>
        <v>games</v>
      </c>
      <c r="R2139" s="10">
        <f t="shared" si="201"/>
        <v>41948.771168981482</v>
      </c>
      <c r="S2139" s="10">
        <f t="shared" si="202"/>
        <v>41978.771168981482</v>
      </c>
      <c r="T2139" s="12" t="str">
        <f t="shared" si="203"/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98"/>
        <v>0.128</v>
      </c>
      <c r="P2140">
        <f t="shared" si="199"/>
        <v>10.67</v>
      </c>
      <c r="Q2140" t="str">
        <f t="shared" si="200"/>
        <v>games</v>
      </c>
      <c r="R2140" s="10">
        <f t="shared" si="201"/>
        <v>41557.013182870374</v>
      </c>
      <c r="S2140" s="10">
        <f t="shared" si="202"/>
        <v>41587.054849537039</v>
      </c>
      <c r="T2140" s="12" t="str">
        <f t="shared" si="203"/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98"/>
        <v>5.4199999999999998E-2</v>
      </c>
      <c r="P2141">
        <f t="shared" si="199"/>
        <v>29.04</v>
      </c>
      <c r="Q2141" t="str">
        <f t="shared" si="200"/>
        <v>games</v>
      </c>
      <c r="R2141" s="10">
        <f t="shared" si="201"/>
        <v>42647.750092592592</v>
      </c>
      <c r="S2141" s="10">
        <f t="shared" si="202"/>
        <v>42677.750092592592</v>
      </c>
      <c r="T2141" s="12" t="str">
        <f t="shared" si="203"/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98"/>
        <v>1.1000000000000001E-3</v>
      </c>
      <c r="P2142">
        <f t="shared" si="199"/>
        <v>50.91</v>
      </c>
      <c r="Q2142" t="str">
        <f t="shared" si="200"/>
        <v>games</v>
      </c>
      <c r="R2142" s="10">
        <f t="shared" si="201"/>
        <v>41255.833611111113</v>
      </c>
      <c r="S2142" s="10">
        <f t="shared" si="202"/>
        <v>41285.833611111113</v>
      </c>
      <c r="T2142" s="12" t="str">
        <f t="shared" si="203"/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98"/>
        <v>0</v>
      </c>
      <c r="P2143">
        <f t="shared" si="199"/>
        <v>0</v>
      </c>
      <c r="Q2143" t="str">
        <f t="shared" si="200"/>
        <v>games</v>
      </c>
      <c r="R2143" s="10">
        <f t="shared" si="201"/>
        <v>41927.235636574071</v>
      </c>
      <c r="S2143" s="10">
        <f t="shared" si="202"/>
        <v>41957.277303240742</v>
      </c>
      <c r="T2143" s="12" t="str">
        <f t="shared" si="203"/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98"/>
        <v>5.7200000000000001E-2</v>
      </c>
      <c r="P2144">
        <f t="shared" si="199"/>
        <v>50.08</v>
      </c>
      <c r="Q2144" t="str">
        <f t="shared" si="200"/>
        <v>games</v>
      </c>
      <c r="R2144" s="10">
        <f t="shared" si="201"/>
        <v>42340.701504629629</v>
      </c>
      <c r="S2144" s="10">
        <f t="shared" si="202"/>
        <v>42368.701504629629</v>
      </c>
      <c r="T2144" s="12" t="str">
        <f t="shared" si="203"/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98"/>
        <v>0.1125</v>
      </c>
      <c r="P2145">
        <f t="shared" si="199"/>
        <v>45</v>
      </c>
      <c r="Q2145" t="str">
        <f t="shared" si="200"/>
        <v>games</v>
      </c>
      <c r="R2145" s="10">
        <f t="shared" si="201"/>
        <v>40332.886712962965</v>
      </c>
      <c r="S2145" s="10">
        <f t="shared" si="202"/>
        <v>40380.791666666664</v>
      </c>
      <c r="T2145" s="12" t="str">
        <f t="shared" si="203"/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98"/>
        <v>1.7100000000000001E-2</v>
      </c>
      <c r="P2146">
        <f t="shared" si="199"/>
        <v>25.29</v>
      </c>
      <c r="Q2146" t="str">
        <f t="shared" si="200"/>
        <v>games</v>
      </c>
      <c r="R2146" s="10">
        <f t="shared" si="201"/>
        <v>41499.546759259261</v>
      </c>
      <c r="S2146" s="10">
        <f t="shared" si="202"/>
        <v>41531.546759259261</v>
      </c>
      <c r="T2146" s="12" t="str">
        <f t="shared" si="203"/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98"/>
        <v>0.30430000000000001</v>
      </c>
      <c r="P2147">
        <f t="shared" si="199"/>
        <v>51.29</v>
      </c>
      <c r="Q2147" t="str">
        <f t="shared" si="200"/>
        <v>games</v>
      </c>
      <c r="R2147" s="10">
        <f t="shared" si="201"/>
        <v>41575.237430555557</v>
      </c>
      <c r="S2147" s="10">
        <f t="shared" si="202"/>
        <v>41605.279097222221</v>
      </c>
      <c r="T2147" s="12" t="str">
        <f t="shared" si="203"/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98"/>
        <v>2.0000000000000001E-4</v>
      </c>
      <c r="P2148">
        <f t="shared" si="199"/>
        <v>1</v>
      </c>
      <c r="Q2148" t="str">
        <f t="shared" si="200"/>
        <v>games</v>
      </c>
      <c r="R2148" s="10">
        <f t="shared" si="201"/>
        <v>42397.679513888885</v>
      </c>
      <c r="S2148" s="10">
        <f t="shared" si="202"/>
        <v>42411.679513888885</v>
      </c>
      <c r="T2148" s="12" t="str">
        <f t="shared" si="203"/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98"/>
        <v>7.0000000000000001E-3</v>
      </c>
      <c r="P2149">
        <f t="shared" si="199"/>
        <v>49.38</v>
      </c>
      <c r="Q2149" t="str">
        <f t="shared" si="200"/>
        <v>games</v>
      </c>
      <c r="R2149" s="10">
        <f t="shared" si="201"/>
        <v>41927.295694444445</v>
      </c>
      <c r="S2149" s="10">
        <f t="shared" si="202"/>
        <v>41959.337361111116</v>
      </c>
      <c r="T2149" s="12" t="str">
        <f t="shared" si="203"/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98"/>
        <v>0.02</v>
      </c>
      <c r="P2150">
        <f t="shared" si="199"/>
        <v>1</v>
      </c>
      <c r="Q2150" t="str">
        <f t="shared" si="200"/>
        <v>games</v>
      </c>
      <c r="R2150" s="10">
        <f t="shared" si="201"/>
        <v>42066.733587962968</v>
      </c>
      <c r="S2150" s="10">
        <f t="shared" si="202"/>
        <v>42096.691921296297</v>
      </c>
      <c r="T2150" s="12" t="str">
        <f t="shared" si="203"/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98"/>
        <v>0</v>
      </c>
      <c r="P2151">
        <f t="shared" si="199"/>
        <v>0</v>
      </c>
      <c r="Q2151" t="str">
        <f t="shared" si="200"/>
        <v>games</v>
      </c>
      <c r="R2151" s="10">
        <f t="shared" si="201"/>
        <v>40355.024953703702</v>
      </c>
      <c r="S2151" s="10">
        <f t="shared" si="202"/>
        <v>40390</v>
      </c>
      <c r="T2151" s="12" t="str">
        <f t="shared" si="203"/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98"/>
        <v>8.0999999999999996E-3</v>
      </c>
      <c r="P2152">
        <f t="shared" si="199"/>
        <v>101.25</v>
      </c>
      <c r="Q2152" t="str">
        <f t="shared" si="200"/>
        <v>games</v>
      </c>
      <c r="R2152" s="10">
        <f t="shared" si="201"/>
        <v>42534.284710648149</v>
      </c>
      <c r="S2152" s="10">
        <f t="shared" si="202"/>
        <v>42564.284710648149</v>
      </c>
      <c r="T2152" s="12" t="str">
        <f t="shared" si="203"/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98"/>
        <v>2.5999999999999999E-3</v>
      </c>
      <c r="P2153">
        <f t="shared" si="199"/>
        <v>19.670000000000002</v>
      </c>
      <c r="Q2153" t="str">
        <f t="shared" si="200"/>
        <v>games</v>
      </c>
      <c r="R2153" s="10">
        <f t="shared" si="201"/>
        <v>42520.847384259265</v>
      </c>
      <c r="S2153" s="10">
        <f t="shared" si="202"/>
        <v>42550.847384259265</v>
      </c>
      <c r="T2153" s="12" t="str">
        <f t="shared" si="203"/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98"/>
        <v>1.6999999999999999E-3</v>
      </c>
      <c r="P2154">
        <f t="shared" si="199"/>
        <v>12.5</v>
      </c>
      <c r="Q2154" t="str">
        <f t="shared" si="200"/>
        <v>games</v>
      </c>
      <c r="R2154" s="10">
        <f t="shared" si="201"/>
        <v>41683.832280092596</v>
      </c>
      <c r="S2154" s="10">
        <f t="shared" si="202"/>
        <v>41713.790613425925</v>
      </c>
      <c r="T2154" s="12" t="str">
        <f t="shared" si="203"/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98"/>
        <v>1E-4</v>
      </c>
      <c r="P2155">
        <f t="shared" si="199"/>
        <v>8.5</v>
      </c>
      <c r="Q2155" t="str">
        <f t="shared" si="200"/>
        <v>games</v>
      </c>
      <c r="R2155" s="10">
        <f t="shared" si="201"/>
        <v>41974.911087962959</v>
      </c>
      <c r="S2155" s="10">
        <f t="shared" si="202"/>
        <v>42014.332638888889</v>
      </c>
      <c r="T2155" s="12" t="str">
        <f t="shared" si="203"/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98"/>
        <v>8.0000000000000002E-3</v>
      </c>
      <c r="P2156">
        <f t="shared" si="199"/>
        <v>1</v>
      </c>
      <c r="Q2156" t="str">
        <f t="shared" si="200"/>
        <v>games</v>
      </c>
      <c r="R2156" s="10">
        <f t="shared" si="201"/>
        <v>41647.632256944446</v>
      </c>
      <c r="S2156" s="10">
        <f t="shared" si="202"/>
        <v>41667.632256944446</v>
      </c>
      <c r="T2156" s="12" t="str">
        <f t="shared" si="203"/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98"/>
        <v>2.3E-2</v>
      </c>
      <c r="P2157">
        <f t="shared" si="199"/>
        <v>23</v>
      </c>
      <c r="Q2157" t="str">
        <f t="shared" si="200"/>
        <v>games</v>
      </c>
      <c r="R2157" s="10">
        <f t="shared" si="201"/>
        <v>42430.747511574074</v>
      </c>
      <c r="S2157" s="10">
        <f t="shared" si="202"/>
        <v>42460.70584490741</v>
      </c>
      <c r="T2157" s="12" t="str">
        <f t="shared" si="203"/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98"/>
        <v>2.6700000000000002E-2</v>
      </c>
      <c r="P2158">
        <f t="shared" si="199"/>
        <v>17.989999999999998</v>
      </c>
      <c r="Q2158" t="str">
        <f t="shared" si="200"/>
        <v>games</v>
      </c>
      <c r="R2158" s="10">
        <f t="shared" si="201"/>
        <v>41488.85423611111</v>
      </c>
      <c r="S2158" s="10">
        <f t="shared" si="202"/>
        <v>41533.85423611111</v>
      </c>
      <c r="T2158" s="12" t="str">
        <f t="shared" si="203"/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98"/>
        <v>0.28189999999999998</v>
      </c>
      <c r="P2159">
        <f t="shared" si="199"/>
        <v>370.95</v>
      </c>
      <c r="Q2159" t="str">
        <f t="shared" si="200"/>
        <v>games</v>
      </c>
      <c r="R2159" s="10">
        <f t="shared" si="201"/>
        <v>42694.98128472222</v>
      </c>
      <c r="S2159" s="10">
        <f t="shared" si="202"/>
        <v>42727.332638888889</v>
      </c>
      <c r="T2159" s="12" t="str">
        <f t="shared" si="203"/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98"/>
        <v>6.59E-2</v>
      </c>
      <c r="P2160">
        <f t="shared" si="199"/>
        <v>63.57</v>
      </c>
      <c r="Q2160" t="str">
        <f t="shared" si="200"/>
        <v>games</v>
      </c>
      <c r="R2160" s="10">
        <f t="shared" si="201"/>
        <v>41264.853865740741</v>
      </c>
      <c r="S2160" s="10">
        <f t="shared" si="202"/>
        <v>41309.853865740741</v>
      </c>
      <c r="T2160" s="12" t="str">
        <f t="shared" si="203"/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98"/>
        <v>7.1999999999999998E-3</v>
      </c>
      <c r="P2161">
        <f t="shared" si="199"/>
        <v>13</v>
      </c>
      <c r="Q2161" t="str">
        <f t="shared" si="200"/>
        <v>games</v>
      </c>
      <c r="R2161" s="10">
        <f t="shared" si="201"/>
        <v>40710.731180555551</v>
      </c>
      <c r="S2161" s="10">
        <f t="shared" si="202"/>
        <v>40740.731180555551</v>
      </c>
      <c r="T2161" s="12" t="str">
        <f t="shared" si="203"/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98"/>
        <v>8.5000000000000006E-3</v>
      </c>
      <c r="P2162">
        <f t="shared" si="199"/>
        <v>5.31</v>
      </c>
      <c r="Q2162" t="str">
        <f t="shared" si="200"/>
        <v>games</v>
      </c>
      <c r="R2162" s="10">
        <f t="shared" si="201"/>
        <v>41018.711863425924</v>
      </c>
      <c r="S2162" s="10">
        <f t="shared" si="202"/>
        <v>41048.711863425924</v>
      </c>
      <c r="T2162" s="12" t="str">
        <f t="shared" si="203"/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98"/>
        <v>1.1575</v>
      </c>
      <c r="P2163">
        <f t="shared" si="199"/>
        <v>35.619999999999997</v>
      </c>
      <c r="Q2163" t="str">
        <f t="shared" si="200"/>
        <v>music</v>
      </c>
      <c r="R2163" s="10">
        <f t="shared" si="201"/>
        <v>42240.852534722217</v>
      </c>
      <c r="S2163" s="10">
        <f t="shared" si="202"/>
        <v>42270.852534722217</v>
      </c>
      <c r="T2163" s="12" t="str">
        <f t="shared" si="203"/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98"/>
        <v>1.1227</v>
      </c>
      <c r="P2164">
        <f t="shared" si="199"/>
        <v>87.1</v>
      </c>
      <c r="Q2164" t="str">
        <f t="shared" si="200"/>
        <v>music</v>
      </c>
      <c r="R2164" s="10">
        <f t="shared" si="201"/>
        <v>41813.766099537039</v>
      </c>
      <c r="S2164" s="10">
        <f t="shared" si="202"/>
        <v>41844.766099537039</v>
      </c>
      <c r="T2164" s="12" t="str">
        <f t="shared" si="203"/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98"/>
        <v>1.3220000000000001</v>
      </c>
      <c r="P2165">
        <f t="shared" si="199"/>
        <v>75.11</v>
      </c>
      <c r="Q2165" t="str">
        <f t="shared" si="200"/>
        <v>music</v>
      </c>
      <c r="R2165" s="10">
        <f t="shared" si="201"/>
        <v>42111.899537037039</v>
      </c>
      <c r="S2165" s="10">
        <f t="shared" si="202"/>
        <v>42163.159722222219</v>
      </c>
      <c r="T2165" s="12" t="str">
        <f t="shared" si="203"/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98"/>
        <v>1.0264</v>
      </c>
      <c r="P2166">
        <f t="shared" si="199"/>
        <v>68.010000000000005</v>
      </c>
      <c r="Q2166" t="str">
        <f t="shared" si="200"/>
        <v>music</v>
      </c>
      <c r="R2166" s="10">
        <f t="shared" si="201"/>
        <v>42515.71775462963</v>
      </c>
      <c r="S2166" s="10">
        <f t="shared" si="202"/>
        <v>42546.165972222225</v>
      </c>
      <c r="T2166" s="12" t="str">
        <f t="shared" si="203"/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98"/>
        <v>1.3864000000000001</v>
      </c>
      <c r="P2167">
        <f t="shared" si="199"/>
        <v>29.62</v>
      </c>
      <c r="Q2167" t="str">
        <f t="shared" si="200"/>
        <v>music</v>
      </c>
      <c r="R2167" s="10">
        <f t="shared" si="201"/>
        <v>42438.667071759264</v>
      </c>
      <c r="S2167" s="10">
        <f t="shared" si="202"/>
        <v>42468.625405092593</v>
      </c>
      <c r="T2167" s="12" t="str">
        <f t="shared" si="203"/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98"/>
        <v>1.466</v>
      </c>
      <c r="P2168">
        <f t="shared" si="199"/>
        <v>91.63</v>
      </c>
      <c r="Q2168" t="str">
        <f t="shared" si="200"/>
        <v>music</v>
      </c>
      <c r="R2168" s="10">
        <f t="shared" si="201"/>
        <v>41933.838171296295</v>
      </c>
      <c r="S2168" s="10">
        <f t="shared" si="202"/>
        <v>41978.879837962959</v>
      </c>
      <c r="T2168" s="12" t="str">
        <f t="shared" si="203"/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98"/>
        <v>1.2</v>
      </c>
      <c r="P2169">
        <f t="shared" si="199"/>
        <v>22.5</v>
      </c>
      <c r="Q2169" t="str">
        <f t="shared" si="200"/>
        <v>music</v>
      </c>
      <c r="R2169" s="10">
        <f t="shared" si="201"/>
        <v>41153.066400462965</v>
      </c>
      <c r="S2169" s="10">
        <f t="shared" si="202"/>
        <v>41167.066400462965</v>
      </c>
      <c r="T2169" s="12" t="str">
        <f t="shared" si="203"/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98"/>
        <v>1.2158</v>
      </c>
      <c r="P2170">
        <f t="shared" si="199"/>
        <v>64.37</v>
      </c>
      <c r="Q2170" t="str">
        <f t="shared" si="200"/>
        <v>music</v>
      </c>
      <c r="R2170" s="10">
        <f t="shared" si="201"/>
        <v>42745.600243055553</v>
      </c>
      <c r="S2170" s="10">
        <f t="shared" si="202"/>
        <v>42776.208333333328</v>
      </c>
      <c r="T2170" s="12" t="str">
        <f t="shared" si="203"/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98"/>
        <v>1</v>
      </c>
      <c r="P2171">
        <f t="shared" si="199"/>
        <v>21.86</v>
      </c>
      <c r="Q2171" t="str">
        <f t="shared" si="200"/>
        <v>music</v>
      </c>
      <c r="R2171" s="10">
        <f t="shared" si="201"/>
        <v>42793.700821759259</v>
      </c>
      <c r="S2171" s="10">
        <f t="shared" si="202"/>
        <v>42796.700821759259</v>
      </c>
      <c r="T2171" s="12" t="str">
        <f t="shared" si="203"/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98"/>
        <v>1.8086</v>
      </c>
      <c r="P2172">
        <f t="shared" si="199"/>
        <v>33.32</v>
      </c>
      <c r="Q2172" t="str">
        <f t="shared" si="200"/>
        <v>music</v>
      </c>
      <c r="R2172" s="10">
        <f t="shared" si="201"/>
        <v>42198.750254629631</v>
      </c>
      <c r="S2172" s="10">
        <f t="shared" si="202"/>
        <v>42238.750254629631</v>
      </c>
      <c r="T2172" s="12" t="str">
        <f t="shared" si="203"/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98"/>
        <v>1.0608</v>
      </c>
      <c r="P2173">
        <f t="shared" si="199"/>
        <v>90.28</v>
      </c>
      <c r="Q2173" t="str">
        <f t="shared" si="200"/>
        <v>music</v>
      </c>
      <c r="R2173" s="10">
        <f t="shared" si="201"/>
        <v>42141.95711805555</v>
      </c>
      <c r="S2173" s="10">
        <f t="shared" si="202"/>
        <v>42177.208333333328</v>
      </c>
      <c r="T2173" s="12" t="str">
        <f t="shared" si="203"/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98"/>
        <v>1</v>
      </c>
      <c r="P2174">
        <f t="shared" si="199"/>
        <v>76.92</v>
      </c>
      <c r="Q2174" t="str">
        <f t="shared" si="200"/>
        <v>music</v>
      </c>
      <c r="R2174" s="10">
        <f t="shared" si="201"/>
        <v>42082.580092592587</v>
      </c>
      <c r="S2174" s="10">
        <f t="shared" si="202"/>
        <v>42112.580092592587</v>
      </c>
      <c r="T2174" s="12" t="str">
        <f t="shared" si="203"/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98"/>
        <v>1.2693000000000001</v>
      </c>
      <c r="P2175">
        <f t="shared" si="199"/>
        <v>59.23</v>
      </c>
      <c r="Q2175" t="str">
        <f t="shared" si="200"/>
        <v>music</v>
      </c>
      <c r="R2175" s="10">
        <f t="shared" si="201"/>
        <v>41495.692627314813</v>
      </c>
      <c r="S2175" s="10">
        <f t="shared" si="202"/>
        <v>41527.165972222225</v>
      </c>
      <c r="T2175" s="12" t="str">
        <f t="shared" si="203"/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98"/>
        <v>1.0298</v>
      </c>
      <c r="P2176">
        <f t="shared" si="199"/>
        <v>65.38</v>
      </c>
      <c r="Q2176" t="str">
        <f t="shared" si="200"/>
        <v>music</v>
      </c>
      <c r="R2176" s="10">
        <f t="shared" si="201"/>
        <v>42465.542905092589</v>
      </c>
      <c r="S2176" s="10">
        <f t="shared" si="202"/>
        <v>42495.542905092589</v>
      </c>
      <c r="T2176" s="12" t="str">
        <f t="shared" si="203"/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98"/>
        <v>2.5</v>
      </c>
      <c r="P2177">
        <f t="shared" si="199"/>
        <v>67.31</v>
      </c>
      <c r="Q2177" t="str">
        <f t="shared" si="200"/>
        <v>music</v>
      </c>
      <c r="R2177" s="10">
        <f t="shared" si="201"/>
        <v>42565.009097222224</v>
      </c>
      <c r="S2177" s="10">
        <f t="shared" si="202"/>
        <v>42572.009097222224</v>
      </c>
      <c r="T2177" s="12" t="str">
        <f t="shared" si="203"/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98"/>
        <v>1.2602</v>
      </c>
      <c r="P2178">
        <f t="shared" si="199"/>
        <v>88.75</v>
      </c>
      <c r="Q2178" t="str">
        <f t="shared" si="200"/>
        <v>music</v>
      </c>
      <c r="R2178" s="10">
        <f t="shared" si="201"/>
        <v>42096.633206018523</v>
      </c>
      <c r="S2178" s="10">
        <f t="shared" si="202"/>
        <v>42126.633206018523</v>
      </c>
      <c r="T2178" s="12" t="str">
        <f t="shared" si="203"/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204">ROUND(IMDIV(E2179,D2179),4)</f>
        <v>1.0012000000000001</v>
      </c>
      <c r="P2179">
        <f t="shared" ref="P2179:P2242" si="205">IF(L2179&gt;0,ROUND(IMDIV(E2179,L2179),2),0)</f>
        <v>65.87</v>
      </c>
      <c r="Q2179" t="str">
        <f t="shared" ref="Q2179:Q2242" si="206">LEFT(N2179,FIND("/",N2179)-1)</f>
        <v>music</v>
      </c>
      <c r="R2179" s="10">
        <f t="shared" ref="R2179:R2242" si="207">(((J2179/60)/60)/24)+DATE(1970,1,1)</f>
        <v>42502.250775462962</v>
      </c>
      <c r="S2179" s="10">
        <f t="shared" ref="S2179:S2242" si="208">(((I2179/60)/60)/24)+DATE(1970,1,1)</f>
        <v>42527.250775462962</v>
      </c>
      <c r="T2179" s="12" t="str">
        <f t="shared" ref="T2179:T2242" si="209">RIGHT(N2179, LEN(N2179)-FIND("/",N2179))</f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204"/>
        <v>1.3864000000000001</v>
      </c>
      <c r="P2180">
        <f t="shared" si="205"/>
        <v>40.35</v>
      </c>
      <c r="Q2180" t="str">
        <f t="shared" si="206"/>
        <v>music</v>
      </c>
      <c r="R2180" s="10">
        <f t="shared" si="207"/>
        <v>42723.63653935185</v>
      </c>
      <c r="S2180" s="10">
        <f t="shared" si="208"/>
        <v>42753.63653935185</v>
      </c>
      <c r="T2180" s="12" t="str">
        <f t="shared" si="209"/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204"/>
        <v>1.6140000000000001</v>
      </c>
      <c r="P2181">
        <f t="shared" si="205"/>
        <v>76.86</v>
      </c>
      <c r="Q2181" t="str">
        <f t="shared" si="206"/>
        <v>music</v>
      </c>
      <c r="R2181" s="10">
        <f t="shared" si="207"/>
        <v>42075.171203703707</v>
      </c>
      <c r="S2181" s="10">
        <f t="shared" si="208"/>
        <v>42105.171203703707</v>
      </c>
      <c r="T2181" s="12" t="str">
        <f t="shared" si="209"/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204"/>
        <v>1.0718000000000001</v>
      </c>
      <c r="P2182">
        <f t="shared" si="205"/>
        <v>68.709999999999994</v>
      </c>
      <c r="Q2182" t="str">
        <f t="shared" si="206"/>
        <v>music</v>
      </c>
      <c r="R2182" s="10">
        <f t="shared" si="207"/>
        <v>42279.669768518521</v>
      </c>
      <c r="S2182" s="10">
        <f t="shared" si="208"/>
        <v>42321.711435185185</v>
      </c>
      <c r="T2182" s="12" t="str">
        <f t="shared" si="209"/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204"/>
        <v>1.5309999999999999</v>
      </c>
      <c r="P2183">
        <f t="shared" si="205"/>
        <v>57.77</v>
      </c>
      <c r="Q2183" t="str">
        <f t="shared" si="206"/>
        <v>games</v>
      </c>
      <c r="R2183" s="10">
        <f t="shared" si="207"/>
        <v>42773.005243055552</v>
      </c>
      <c r="S2183" s="10">
        <f t="shared" si="208"/>
        <v>42787.005243055552</v>
      </c>
      <c r="T2183" s="12" t="str">
        <f t="shared" si="209"/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204"/>
        <v>5.2416999999999998</v>
      </c>
      <c r="P2184">
        <f t="shared" si="205"/>
        <v>44.17</v>
      </c>
      <c r="Q2184" t="str">
        <f t="shared" si="206"/>
        <v>games</v>
      </c>
      <c r="R2184" s="10">
        <f t="shared" si="207"/>
        <v>41879.900752314818</v>
      </c>
      <c r="S2184" s="10">
        <f t="shared" si="208"/>
        <v>41914.900752314818</v>
      </c>
      <c r="T2184" s="12" t="str">
        <f t="shared" si="209"/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204"/>
        <v>4.8928000000000003</v>
      </c>
      <c r="P2185">
        <f t="shared" si="205"/>
        <v>31.57</v>
      </c>
      <c r="Q2185" t="str">
        <f t="shared" si="206"/>
        <v>games</v>
      </c>
      <c r="R2185" s="10">
        <f t="shared" si="207"/>
        <v>42745.365474537044</v>
      </c>
      <c r="S2185" s="10">
        <f t="shared" si="208"/>
        <v>42775.208333333328</v>
      </c>
      <c r="T2185" s="12" t="str">
        <f t="shared" si="209"/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204"/>
        <v>2.8473999999999999</v>
      </c>
      <c r="P2186">
        <f t="shared" si="205"/>
        <v>107.05</v>
      </c>
      <c r="Q2186" t="str">
        <f t="shared" si="206"/>
        <v>games</v>
      </c>
      <c r="R2186" s="10">
        <f t="shared" si="207"/>
        <v>42380.690289351856</v>
      </c>
      <c r="S2186" s="10">
        <f t="shared" si="208"/>
        <v>42394.666666666672</v>
      </c>
      <c r="T2186" s="12" t="str">
        <f t="shared" si="209"/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204"/>
        <v>18.569700000000001</v>
      </c>
      <c r="P2187">
        <f t="shared" si="205"/>
        <v>149.03</v>
      </c>
      <c r="Q2187" t="str">
        <f t="shared" si="206"/>
        <v>games</v>
      </c>
      <c r="R2187" s="10">
        <f t="shared" si="207"/>
        <v>41319.349988425929</v>
      </c>
      <c r="S2187" s="10">
        <f t="shared" si="208"/>
        <v>41359.349988425929</v>
      </c>
      <c r="T2187" s="12" t="str">
        <f t="shared" si="209"/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204"/>
        <v>1.0968</v>
      </c>
      <c r="P2188">
        <f t="shared" si="205"/>
        <v>55.96</v>
      </c>
      <c r="Q2188" t="str">
        <f t="shared" si="206"/>
        <v>games</v>
      </c>
      <c r="R2188" s="10">
        <f t="shared" si="207"/>
        <v>42583.615081018521</v>
      </c>
      <c r="S2188" s="10">
        <f t="shared" si="208"/>
        <v>42620.083333333328</v>
      </c>
      <c r="T2188" s="12" t="str">
        <f t="shared" si="209"/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204"/>
        <v>10.1464</v>
      </c>
      <c r="P2189">
        <f t="shared" si="205"/>
        <v>56.97</v>
      </c>
      <c r="Q2189" t="str">
        <f t="shared" si="206"/>
        <v>games</v>
      </c>
      <c r="R2189" s="10">
        <f t="shared" si="207"/>
        <v>42068.209097222221</v>
      </c>
      <c r="S2189" s="10">
        <f t="shared" si="208"/>
        <v>42097.165972222225</v>
      </c>
      <c r="T2189" s="12" t="str">
        <f t="shared" si="209"/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204"/>
        <v>4.1218000000000004</v>
      </c>
      <c r="P2190">
        <f t="shared" si="205"/>
        <v>44.06</v>
      </c>
      <c r="Q2190" t="str">
        <f t="shared" si="206"/>
        <v>games</v>
      </c>
      <c r="R2190" s="10">
        <f t="shared" si="207"/>
        <v>42633.586122685185</v>
      </c>
      <c r="S2190" s="10">
        <f t="shared" si="208"/>
        <v>42668.708333333328</v>
      </c>
      <c r="T2190" s="12" t="str">
        <f t="shared" si="209"/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204"/>
        <v>5.0324999999999998</v>
      </c>
      <c r="P2191">
        <f t="shared" si="205"/>
        <v>68.63</v>
      </c>
      <c r="Q2191" t="str">
        <f t="shared" si="206"/>
        <v>games</v>
      </c>
      <c r="R2191" s="10">
        <f t="shared" si="207"/>
        <v>42467.788194444445</v>
      </c>
      <c r="S2191" s="10">
        <f t="shared" si="208"/>
        <v>42481.916666666672</v>
      </c>
      <c r="T2191" s="12" t="str">
        <f t="shared" si="209"/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204"/>
        <v>1.8461000000000001</v>
      </c>
      <c r="P2192">
        <f t="shared" si="205"/>
        <v>65.319999999999993</v>
      </c>
      <c r="Q2192" t="str">
        <f t="shared" si="206"/>
        <v>games</v>
      </c>
      <c r="R2192" s="10">
        <f t="shared" si="207"/>
        <v>42417.625046296293</v>
      </c>
      <c r="S2192" s="10">
        <f t="shared" si="208"/>
        <v>42452.290972222225</v>
      </c>
      <c r="T2192" s="12" t="str">
        <f t="shared" si="209"/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204"/>
        <v>1.1973</v>
      </c>
      <c r="P2193">
        <f t="shared" si="205"/>
        <v>35.92</v>
      </c>
      <c r="Q2193" t="str">
        <f t="shared" si="206"/>
        <v>games</v>
      </c>
      <c r="R2193" s="10">
        <f t="shared" si="207"/>
        <v>42768.833645833336</v>
      </c>
      <c r="S2193" s="10">
        <f t="shared" si="208"/>
        <v>42780.833645833336</v>
      </c>
      <c r="T2193" s="12" t="str">
        <f t="shared" si="209"/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204"/>
        <v>10.8124</v>
      </c>
      <c r="P2194">
        <f t="shared" si="205"/>
        <v>40.07</v>
      </c>
      <c r="Q2194" t="str">
        <f t="shared" si="206"/>
        <v>games</v>
      </c>
      <c r="R2194" s="10">
        <f t="shared" si="207"/>
        <v>42691.8512037037</v>
      </c>
      <c r="S2194" s="10">
        <f t="shared" si="208"/>
        <v>42719.958333333328</v>
      </c>
      <c r="T2194" s="12" t="str">
        <f t="shared" si="209"/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204"/>
        <v>4.5236999999999998</v>
      </c>
      <c r="P2195">
        <f t="shared" si="205"/>
        <v>75.650000000000006</v>
      </c>
      <c r="Q2195" t="str">
        <f t="shared" si="206"/>
        <v>games</v>
      </c>
      <c r="R2195" s="10">
        <f t="shared" si="207"/>
        <v>42664.405925925923</v>
      </c>
      <c r="S2195" s="10">
        <f t="shared" si="208"/>
        <v>42695.207638888889</v>
      </c>
      <c r="T2195" s="12" t="str">
        <f t="shared" si="209"/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204"/>
        <v>5.3737000000000004</v>
      </c>
      <c r="P2196">
        <f t="shared" si="205"/>
        <v>61.2</v>
      </c>
      <c r="Q2196" t="str">
        <f t="shared" si="206"/>
        <v>games</v>
      </c>
      <c r="R2196" s="10">
        <f t="shared" si="207"/>
        <v>42425.757986111115</v>
      </c>
      <c r="S2196" s="10">
        <f t="shared" si="208"/>
        <v>42455.716319444444</v>
      </c>
      <c r="T2196" s="12" t="str">
        <f t="shared" si="209"/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204"/>
        <v>1.2033</v>
      </c>
      <c r="P2197">
        <f t="shared" si="205"/>
        <v>48.13</v>
      </c>
      <c r="Q2197" t="str">
        <f t="shared" si="206"/>
        <v>games</v>
      </c>
      <c r="R2197" s="10">
        <f t="shared" si="207"/>
        <v>42197.771990740745</v>
      </c>
      <c r="S2197" s="10">
        <f t="shared" si="208"/>
        <v>42227.771990740745</v>
      </c>
      <c r="T2197" s="12" t="str">
        <f t="shared" si="209"/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204"/>
        <v>1.1384000000000001</v>
      </c>
      <c r="P2198">
        <f t="shared" si="205"/>
        <v>68.11</v>
      </c>
      <c r="Q2198" t="str">
        <f t="shared" si="206"/>
        <v>games</v>
      </c>
      <c r="R2198" s="10">
        <f t="shared" si="207"/>
        <v>42675.487291666665</v>
      </c>
      <c r="S2198" s="10">
        <f t="shared" si="208"/>
        <v>42706.291666666672</v>
      </c>
      <c r="T2198" s="12" t="str">
        <f t="shared" si="209"/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204"/>
        <v>9.5103000000000009</v>
      </c>
      <c r="P2199">
        <f t="shared" si="205"/>
        <v>65.89</v>
      </c>
      <c r="Q2199" t="str">
        <f t="shared" si="206"/>
        <v>games</v>
      </c>
      <c r="R2199" s="10">
        <f t="shared" si="207"/>
        <v>42033.584016203706</v>
      </c>
      <c r="S2199" s="10">
        <f t="shared" si="208"/>
        <v>42063.584016203706</v>
      </c>
      <c r="T2199" s="12" t="str">
        <f t="shared" si="209"/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204"/>
        <v>1.3289</v>
      </c>
      <c r="P2200">
        <f t="shared" si="205"/>
        <v>81.650000000000006</v>
      </c>
      <c r="Q2200" t="str">
        <f t="shared" si="206"/>
        <v>games</v>
      </c>
      <c r="R2200" s="10">
        <f t="shared" si="207"/>
        <v>42292.513888888891</v>
      </c>
      <c r="S2200" s="10">
        <f t="shared" si="208"/>
        <v>42322.555555555555</v>
      </c>
      <c r="T2200" s="12" t="str">
        <f t="shared" si="209"/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204"/>
        <v>1.4698</v>
      </c>
      <c r="P2201">
        <f t="shared" si="205"/>
        <v>52.7</v>
      </c>
      <c r="Q2201" t="str">
        <f t="shared" si="206"/>
        <v>games</v>
      </c>
      <c r="R2201" s="10">
        <f t="shared" si="207"/>
        <v>42262.416643518518</v>
      </c>
      <c r="S2201" s="10">
        <f t="shared" si="208"/>
        <v>42292.416643518518</v>
      </c>
      <c r="T2201" s="12" t="str">
        <f t="shared" si="209"/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204"/>
        <v>5.4215</v>
      </c>
      <c r="P2202">
        <f t="shared" si="205"/>
        <v>41.23</v>
      </c>
      <c r="Q2202" t="str">
        <f t="shared" si="206"/>
        <v>games</v>
      </c>
      <c r="R2202" s="10">
        <f t="shared" si="207"/>
        <v>42163.625787037032</v>
      </c>
      <c r="S2202" s="10">
        <f t="shared" si="208"/>
        <v>42191.125</v>
      </c>
      <c r="T2202" s="12" t="str">
        <f t="shared" si="209"/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204"/>
        <v>3.8271999999999999</v>
      </c>
      <c r="P2203">
        <f t="shared" si="205"/>
        <v>15.04</v>
      </c>
      <c r="Q2203" t="str">
        <f t="shared" si="206"/>
        <v>music</v>
      </c>
      <c r="R2203" s="10">
        <f t="shared" si="207"/>
        <v>41276.846817129634</v>
      </c>
      <c r="S2203" s="10">
        <f t="shared" si="208"/>
        <v>41290.846817129634</v>
      </c>
      <c r="T2203" s="12" t="str">
        <f t="shared" si="209"/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204"/>
        <v>7.0418000000000003</v>
      </c>
      <c r="P2204">
        <f t="shared" si="205"/>
        <v>39.07</v>
      </c>
      <c r="Q2204" t="str">
        <f t="shared" si="206"/>
        <v>music</v>
      </c>
      <c r="R2204" s="10">
        <f t="shared" si="207"/>
        <v>41184.849166666667</v>
      </c>
      <c r="S2204" s="10">
        <f t="shared" si="208"/>
        <v>41214.849166666667</v>
      </c>
      <c r="T2204" s="12" t="str">
        <f t="shared" si="209"/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204"/>
        <v>1.0954999999999999</v>
      </c>
      <c r="P2205">
        <f t="shared" si="205"/>
        <v>43.82</v>
      </c>
      <c r="Q2205" t="str">
        <f t="shared" si="206"/>
        <v>music</v>
      </c>
      <c r="R2205" s="10">
        <f t="shared" si="207"/>
        <v>42241.85974537037</v>
      </c>
      <c r="S2205" s="10">
        <f t="shared" si="208"/>
        <v>42271.85974537037</v>
      </c>
      <c r="T2205" s="12" t="str">
        <f t="shared" si="209"/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204"/>
        <v>1.3287</v>
      </c>
      <c r="P2206">
        <f t="shared" si="205"/>
        <v>27.3</v>
      </c>
      <c r="Q2206" t="str">
        <f t="shared" si="206"/>
        <v>music</v>
      </c>
      <c r="R2206" s="10">
        <f t="shared" si="207"/>
        <v>41312.311562499999</v>
      </c>
      <c r="S2206" s="10">
        <f t="shared" si="208"/>
        <v>41342.311562499999</v>
      </c>
      <c r="T2206" s="12" t="str">
        <f t="shared" si="209"/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204"/>
        <v>1.52</v>
      </c>
      <c r="P2207">
        <f t="shared" si="205"/>
        <v>42.22</v>
      </c>
      <c r="Q2207" t="str">
        <f t="shared" si="206"/>
        <v>music</v>
      </c>
      <c r="R2207" s="10">
        <f t="shared" si="207"/>
        <v>41031.82163194444</v>
      </c>
      <c r="S2207" s="10">
        <f t="shared" si="208"/>
        <v>41061.82163194444</v>
      </c>
      <c r="T2207" s="12" t="str">
        <f t="shared" si="209"/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204"/>
        <v>1.0273000000000001</v>
      </c>
      <c r="P2208">
        <f t="shared" si="205"/>
        <v>33.24</v>
      </c>
      <c r="Q2208" t="str">
        <f t="shared" si="206"/>
        <v>music</v>
      </c>
      <c r="R2208" s="10">
        <f t="shared" si="207"/>
        <v>40997.257222222222</v>
      </c>
      <c r="S2208" s="10">
        <f t="shared" si="208"/>
        <v>41015.257222222222</v>
      </c>
      <c r="T2208" s="12" t="str">
        <f t="shared" si="209"/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204"/>
        <v>1</v>
      </c>
      <c r="P2209">
        <f t="shared" si="205"/>
        <v>285.70999999999998</v>
      </c>
      <c r="Q2209" t="str">
        <f t="shared" si="206"/>
        <v>music</v>
      </c>
      <c r="R2209" s="10">
        <f t="shared" si="207"/>
        <v>41564.194131944445</v>
      </c>
      <c r="S2209" s="10">
        <f t="shared" si="208"/>
        <v>41594.235798611109</v>
      </c>
      <c r="T2209" s="12" t="str">
        <f t="shared" si="209"/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204"/>
        <v>1.016</v>
      </c>
      <c r="P2210">
        <f t="shared" si="205"/>
        <v>42.33</v>
      </c>
      <c r="Q2210" t="str">
        <f t="shared" si="206"/>
        <v>music</v>
      </c>
      <c r="R2210" s="10">
        <f t="shared" si="207"/>
        <v>40946.882245370369</v>
      </c>
      <c r="S2210" s="10">
        <f t="shared" si="208"/>
        <v>41006.166666666664</v>
      </c>
      <c r="T2210" s="12" t="str">
        <f t="shared" si="209"/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204"/>
        <v>1.508</v>
      </c>
      <c r="P2211">
        <f t="shared" si="205"/>
        <v>50.27</v>
      </c>
      <c r="Q2211" t="str">
        <f t="shared" si="206"/>
        <v>music</v>
      </c>
      <c r="R2211" s="10">
        <f t="shared" si="207"/>
        <v>41732.479675925926</v>
      </c>
      <c r="S2211" s="10">
        <f t="shared" si="208"/>
        <v>41743.958333333336</v>
      </c>
      <c r="T2211" s="12" t="str">
        <f t="shared" si="209"/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204"/>
        <v>1.1143000000000001</v>
      </c>
      <c r="P2212">
        <f t="shared" si="205"/>
        <v>61.9</v>
      </c>
      <c r="Q2212" t="str">
        <f t="shared" si="206"/>
        <v>music</v>
      </c>
      <c r="R2212" s="10">
        <f t="shared" si="207"/>
        <v>40956.066087962965</v>
      </c>
      <c r="S2212" s="10">
        <f t="shared" si="208"/>
        <v>41013.73333333333</v>
      </c>
      <c r="T2212" s="12" t="str">
        <f t="shared" si="209"/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204"/>
        <v>1.956</v>
      </c>
      <c r="P2213">
        <f t="shared" si="205"/>
        <v>40.75</v>
      </c>
      <c r="Q2213" t="str">
        <f t="shared" si="206"/>
        <v>music</v>
      </c>
      <c r="R2213" s="10">
        <f t="shared" si="207"/>
        <v>41716.785011574073</v>
      </c>
      <c r="S2213" s="10">
        <f t="shared" si="208"/>
        <v>41739.290972222225</v>
      </c>
      <c r="T2213" s="12" t="str">
        <f t="shared" si="209"/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204"/>
        <v>1.1437999999999999</v>
      </c>
      <c r="P2214">
        <f t="shared" si="205"/>
        <v>55.8</v>
      </c>
      <c r="Q2214" t="str">
        <f t="shared" si="206"/>
        <v>music</v>
      </c>
      <c r="R2214" s="10">
        <f t="shared" si="207"/>
        <v>41548.747418981482</v>
      </c>
      <c r="S2214" s="10">
        <f t="shared" si="208"/>
        <v>41582.041666666664</v>
      </c>
      <c r="T2214" s="12" t="str">
        <f t="shared" si="209"/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204"/>
        <v>2</v>
      </c>
      <c r="P2215">
        <f t="shared" si="205"/>
        <v>10</v>
      </c>
      <c r="Q2215" t="str">
        <f t="shared" si="206"/>
        <v>music</v>
      </c>
      <c r="R2215" s="10">
        <f t="shared" si="207"/>
        <v>42109.826145833329</v>
      </c>
      <c r="S2215" s="10">
        <f t="shared" si="208"/>
        <v>42139.826145833329</v>
      </c>
      <c r="T2215" s="12" t="str">
        <f t="shared" si="209"/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204"/>
        <v>2.9249999999999998</v>
      </c>
      <c r="P2216">
        <f t="shared" si="205"/>
        <v>73.13</v>
      </c>
      <c r="Q2216" t="str">
        <f t="shared" si="206"/>
        <v>music</v>
      </c>
      <c r="R2216" s="10">
        <f t="shared" si="207"/>
        <v>41646.792222222226</v>
      </c>
      <c r="S2216" s="10">
        <f t="shared" si="208"/>
        <v>41676.792222222226</v>
      </c>
      <c r="T2216" s="12" t="str">
        <f t="shared" si="209"/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204"/>
        <v>1.5636000000000001</v>
      </c>
      <c r="P2217">
        <f t="shared" si="205"/>
        <v>26.06</v>
      </c>
      <c r="Q2217" t="str">
        <f t="shared" si="206"/>
        <v>music</v>
      </c>
      <c r="R2217" s="10">
        <f t="shared" si="207"/>
        <v>40958.717268518521</v>
      </c>
      <c r="S2217" s="10">
        <f t="shared" si="208"/>
        <v>40981.290972222225</v>
      </c>
      <c r="T2217" s="12" t="str">
        <f t="shared" si="209"/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204"/>
        <v>1.0567</v>
      </c>
      <c r="P2218">
        <f t="shared" si="205"/>
        <v>22.64</v>
      </c>
      <c r="Q2218" t="str">
        <f t="shared" si="206"/>
        <v>music</v>
      </c>
      <c r="R2218" s="10">
        <f t="shared" si="207"/>
        <v>42194.751678240747</v>
      </c>
      <c r="S2218" s="10">
        <f t="shared" si="208"/>
        <v>42208.751678240747</v>
      </c>
      <c r="T2218" s="12" t="str">
        <f t="shared" si="209"/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204"/>
        <v>1.0119</v>
      </c>
      <c r="P2219">
        <f t="shared" si="205"/>
        <v>47.22</v>
      </c>
      <c r="Q2219" t="str">
        <f t="shared" si="206"/>
        <v>music</v>
      </c>
      <c r="R2219" s="10">
        <f t="shared" si="207"/>
        <v>42299.776770833334</v>
      </c>
      <c r="S2219" s="10">
        <f t="shared" si="208"/>
        <v>42310.333333333328</v>
      </c>
      <c r="T2219" s="12" t="str">
        <f t="shared" si="209"/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204"/>
        <v>1.2282999999999999</v>
      </c>
      <c r="P2220">
        <f t="shared" si="205"/>
        <v>32.32</v>
      </c>
      <c r="Q2220" t="str">
        <f t="shared" si="206"/>
        <v>music</v>
      </c>
      <c r="R2220" s="10">
        <f t="shared" si="207"/>
        <v>41127.812303240738</v>
      </c>
      <c r="S2220" s="10">
        <f t="shared" si="208"/>
        <v>41150</v>
      </c>
      <c r="T2220" s="12" t="str">
        <f t="shared" si="209"/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204"/>
        <v>1.0149999999999999</v>
      </c>
      <c r="P2221">
        <f t="shared" si="205"/>
        <v>53.42</v>
      </c>
      <c r="Q2221" t="str">
        <f t="shared" si="206"/>
        <v>music</v>
      </c>
      <c r="R2221" s="10">
        <f t="shared" si="207"/>
        <v>42205.718888888892</v>
      </c>
      <c r="S2221" s="10">
        <f t="shared" si="208"/>
        <v>42235.718888888892</v>
      </c>
      <c r="T2221" s="12" t="str">
        <f t="shared" si="209"/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204"/>
        <v>1.0114000000000001</v>
      </c>
      <c r="P2222">
        <f t="shared" si="205"/>
        <v>51.3</v>
      </c>
      <c r="Q2222" t="str">
        <f t="shared" si="206"/>
        <v>music</v>
      </c>
      <c r="R2222" s="10">
        <f t="shared" si="207"/>
        <v>41452.060601851852</v>
      </c>
      <c r="S2222" s="10">
        <f t="shared" si="208"/>
        <v>41482.060601851852</v>
      </c>
      <c r="T2222" s="12" t="str">
        <f t="shared" si="209"/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204"/>
        <v>1.0811999999999999</v>
      </c>
      <c r="P2223">
        <f t="shared" si="205"/>
        <v>37.200000000000003</v>
      </c>
      <c r="Q2223" t="str">
        <f t="shared" si="206"/>
        <v>games</v>
      </c>
      <c r="R2223" s="10">
        <f t="shared" si="207"/>
        <v>42452.666770833333</v>
      </c>
      <c r="S2223" s="10">
        <f t="shared" si="208"/>
        <v>42483</v>
      </c>
      <c r="T2223" s="12" t="str">
        <f t="shared" si="209"/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204"/>
        <v>1.6259999999999999</v>
      </c>
      <c r="P2224">
        <f t="shared" si="205"/>
        <v>27.1</v>
      </c>
      <c r="Q2224" t="str">
        <f t="shared" si="206"/>
        <v>games</v>
      </c>
      <c r="R2224" s="10">
        <f t="shared" si="207"/>
        <v>40906.787581018521</v>
      </c>
      <c r="S2224" s="10">
        <f t="shared" si="208"/>
        <v>40936.787581018521</v>
      </c>
      <c r="T2224" s="12" t="str">
        <f t="shared" si="209"/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204"/>
        <v>1.0580000000000001</v>
      </c>
      <c r="P2225">
        <f t="shared" si="205"/>
        <v>206.31</v>
      </c>
      <c r="Q2225" t="str">
        <f t="shared" si="206"/>
        <v>games</v>
      </c>
      <c r="R2225" s="10">
        <f t="shared" si="207"/>
        <v>42152.640833333338</v>
      </c>
      <c r="S2225" s="10">
        <f t="shared" si="208"/>
        <v>42182.640833333338</v>
      </c>
      <c r="T2225" s="12" t="str">
        <f t="shared" si="209"/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204"/>
        <v>2.4315000000000002</v>
      </c>
      <c r="P2226">
        <f t="shared" si="205"/>
        <v>82.15</v>
      </c>
      <c r="Q2226" t="str">
        <f t="shared" si="206"/>
        <v>games</v>
      </c>
      <c r="R2226" s="10">
        <f t="shared" si="207"/>
        <v>42644.667534722219</v>
      </c>
      <c r="S2226" s="10">
        <f t="shared" si="208"/>
        <v>42672.791666666672</v>
      </c>
      <c r="T2226" s="12" t="str">
        <f t="shared" si="209"/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204"/>
        <v>9.4482999999999997</v>
      </c>
      <c r="P2227">
        <f t="shared" si="205"/>
        <v>164.8</v>
      </c>
      <c r="Q2227" t="str">
        <f t="shared" si="206"/>
        <v>games</v>
      </c>
      <c r="R2227" s="10">
        <f t="shared" si="207"/>
        <v>41873.79184027778</v>
      </c>
      <c r="S2227" s="10">
        <f t="shared" si="208"/>
        <v>41903.79184027778</v>
      </c>
      <c r="T2227" s="12" t="str">
        <f t="shared" si="209"/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204"/>
        <v>1.0846</v>
      </c>
      <c r="P2228">
        <f t="shared" si="205"/>
        <v>60.82</v>
      </c>
      <c r="Q2228" t="str">
        <f t="shared" si="206"/>
        <v>games</v>
      </c>
      <c r="R2228" s="10">
        <f t="shared" si="207"/>
        <v>42381.79886574074</v>
      </c>
      <c r="S2228" s="10">
        <f t="shared" si="208"/>
        <v>42412.207638888889</v>
      </c>
      <c r="T2228" s="12" t="str">
        <f t="shared" si="209"/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204"/>
        <v>1.5738000000000001</v>
      </c>
      <c r="P2229">
        <f t="shared" si="205"/>
        <v>67.97</v>
      </c>
      <c r="Q2229" t="str">
        <f t="shared" si="206"/>
        <v>games</v>
      </c>
      <c r="R2229" s="10">
        <f t="shared" si="207"/>
        <v>41561.807349537034</v>
      </c>
      <c r="S2229" s="10">
        <f t="shared" si="208"/>
        <v>41591.849016203705</v>
      </c>
      <c r="T2229" s="12" t="str">
        <f t="shared" si="209"/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204"/>
        <v>11.744899999999999</v>
      </c>
      <c r="P2230">
        <f t="shared" si="205"/>
        <v>81.56</v>
      </c>
      <c r="Q2230" t="str">
        <f t="shared" si="206"/>
        <v>games</v>
      </c>
      <c r="R2230" s="10">
        <f t="shared" si="207"/>
        <v>42202.278194444443</v>
      </c>
      <c r="S2230" s="10">
        <f t="shared" si="208"/>
        <v>42232.278194444443</v>
      </c>
      <c r="T2230" s="12" t="str">
        <f t="shared" si="209"/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204"/>
        <v>1.7104999999999999</v>
      </c>
      <c r="P2231">
        <f t="shared" si="205"/>
        <v>25.43</v>
      </c>
      <c r="Q2231" t="str">
        <f t="shared" si="206"/>
        <v>games</v>
      </c>
      <c r="R2231" s="10">
        <f t="shared" si="207"/>
        <v>41484.664247685185</v>
      </c>
      <c r="S2231" s="10">
        <f t="shared" si="208"/>
        <v>41520.166666666664</v>
      </c>
      <c r="T2231" s="12" t="str">
        <f t="shared" si="209"/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204"/>
        <v>1.2595000000000001</v>
      </c>
      <c r="P2232">
        <f t="shared" si="205"/>
        <v>21.5</v>
      </c>
      <c r="Q2232" t="str">
        <f t="shared" si="206"/>
        <v>games</v>
      </c>
      <c r="R2232" s="10">
        <f t="shared" si="207"/>
        <v>41724.881099537037</v>
      </c>
      <c r="S2232" s="10">
        <f t="shared" si="208"/>
        <v>41754.881099537037</v>
      </c>
      <c r="T2232" s="12" t="str">
        <f t="shared" si="209"/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204"/>
        <v>12.1213</v>
      </c>
      <c r="P2233">
        <f t="shared" si="205"/>
        <v>27.23</v>
      </c>
      <c r="Q2233" t="str">
        <f t="shared" si="206"/>
        <v>games</v>
      </c>
      <c r="R2233" s="10">
        <f t="shared" si="207"/>
        <v>41423.910891203705</v>
      </c>
      <c r="S2233" s="10">
        <f t="shared" si="208"/>
        <v>41450.208333333336</v>
      </c>
      <c r="T2233" s="12" t="str">
        <f t="shared" si="209"/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204"/>
        <v>4.9580000000000002</v>
      </c>
      <c r="P2234">
        <f t="shared" si="205"/>
        <v>25.09</v>
      </c>
      <c r="Q2234" t="str">
        <f t="shared" si="206"/>
        <v>games</v>
      </c>
      <c r="R2234" s="10">
        <f t="shared" si="207"/>
        <v>41806.794074074074</v>
      </c>
      <c r="S2234" s="10">
        <f t="shared" si="208"/>
        <v>41839.125</v>
      </c>
      <c r="T2234" s="12" t="str">
        <f t="shared" si="209"/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204"/>
        <v>3.3203999999999998</v>
      </c>
      <c r="P2235">
        <f t="shared" si="205"/>
        <v>21.23</v>
      </c>
      <c r="Q2235" t="str">
        <f t="shared" si="206"/>
        <v>games</v>
      </c>
      <c r="R2235" s="10">
        <f t="shared" si="207"/>
        <v>42331.378923611104</v>
      </c>
      <c r="S2235" s="10">
        <f t="shared" si="208"/>
        <v>42352</v>
      </c>
      <c r="T2235" s="12" t="str">
        <f t="shared" si="209"/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204"/>
        <v>11.65</v>
      </c>
      <c r="P2236">
        <f t="shared" si="205"/>
        <v>41.61</v>
      </c>
      <c r="Q2236" t="str">
        <f t="shared" si="206"/>
        <v>games</v>
      </c>
      <c r="R2236" s="10">
        <f t="shared" si="207"/>
        <v>42710.824618055558</v>
      </c>
      <c r="S2236" s="10">
        <f t="shared" si="208"/>
        <v>42740.824618055558</v>
      </c>
      <c r="T2236" s="12" t="str">
        <f t="shared" si="209"/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204"/>
        <v>1.5331999999999999</v>
      </c>
      <c r="P2237">
        <f t="shared" si="205"/>
        <v>135.59</v>
      </c>
      <c r="Q2237" t="str">
        <f t="shared" si="206"/>
        <v>games</v>
      </c>
      <c r="R2237" s="10">
        <f t="shared" si="207"/>
        <v>42062.022118055553</v>
      </c>
      <c r="S2237" s="10">
        <f t="shared" si="208"/>
        <v>42091.980451388896</v>
      </c>
      <c r="T2237" s="12" t="str">
        <f t="shared" si="209"/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204"/>
        <v>5.3711000000000002</v>
      </c>
      <c r="P2238">
        <f t="shared" si="205"/>
        <v>22.12</v>
      </c>
      <c r="Q2238" t="str">
        <f t="shared" si="206"/>
        <v>games</v>
      </c>
      <c r="R2238" s="10">
        <f t="shared" si="207"/>
        <v>42371.617164351846</v>
      </c>
      <c r="S2238" s="10">
        <f t="shared" si="208"/>
        <v>42401.617164351846</v>
      </c>
      <c r="T2238" s="12" t="str">
        <f t="shared" si="209"/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204"/>
        <v>3.5293000000000001</v>
      </c>
      <c r="P2239">
        <f t="shared" si="205"/>
        <v>64.63</v>
      </c>
      <c r="Q2239" t="str">
        <f t="shared" si="206"/>
        <v>games</v>
      </c>
      <c r="R2239" s="10">
        <f t="shared" si="207"/>
        <v>41915.003275462965</v>
      </c>
      <c r="S2239" s="10">
        <f t="shared" si="208"/>
        <v>41955.332638888889</v>
      </c>
      <c r="T2239" s="12" t="str">
        <f t="shared" si="209"/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204"/>
        <v>1.3740000000000001</v>
      </c>
      <c r="P2240">
        <f t="shared" si="205"/>
        <v>69.569999999999993</v>
      </c>
      <c r="Q2240" t="str">
        <f t="shared" si="206"/>
        <v>games</v>
      </c>
      <c r="R2240" s="10">
        <f t="shared" si="207"/>
        <v>42774.621712962966</v>
      </c>
      <c r="S2240" s="10">
        <f t="shared" si="208"/>
        <v>42804.621712962966</v>
      </c>
      <c r="T2240" s="12" t="str">
        <f t="shared" si="209"/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204"/>
        <v>1.2803</v>
      </c>
      <c r="P2241">
        <f t="shared" si="205"/>
        <v>75.13</v>
      </c>
      <c r="Q2241" t="str">
        <f t="shared" si="206"/>
        <v>games</v>
      </c>
      <c r="R2241" s="10">
        <f t="shared" si="207"/>
        <v>41572.958495370374</v>
      </c>
      <c r="S2241" s="10">
        <f t="shared" si="208"/>
        <v>41609.168055555558</v>
      </c>
      <c r="T2241" s="12" t="str">
        <f t="shared" si="209"/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204"/>
        <v>2.7067999999999999</v>
      </c>
      <c r="P2242">
        <f t="shared" si="205"/>
        <v>140.97999999999999</v>
      </c>
      <c r="Q2242" t="str">
        <f t="shared" si="206"/>
        <v>games</v>
      </c>
      <c r="R2242" s="10">
        <f t="shared" si="207"/>
        <v>42452.825740740736</v>
      </c>
      <c r="S2242" s="10">
        <f t="shared" si="208"/>
        <v>42482.825740740736</v>
      </c>
      <c r="T2242" s="12" t="str">
        <f t="shared" si="209"/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210">ROUND(IMDIV(E2243,D2243),4)</f>
        <v>8.0640000000000001</v>
      </c>
      <c r="P2243">
        <f t="shared" ref="P2243:P2306" si="211">IF(L2243&gt;0,ROUND(IMDIV(E2243,L2243),2),0)</f>
        <v>49.47</v>
      </c>
      <c r="Q2243" t="str">
        <f t="shared" ref="Q2243:Q2306" si="212">LEFT(N2243,FIND("/",N2243)-1)</f>
        <v>games</v>
      </c>
      <c r="R2243" s="10">
        <f t="shared" ref="R2243:R2306" si="213">(((J2243/60)/60)/24)+DATE(1970,1,1)</f>
        <v>42766.827546296292</v>
      </c>
      <c r="S2243" s="10">
        <f t="shared" ref="S2243:S2306" si="214">(((I2243/60)/60)/24)+DATE(1970,1,1)</f>
        <v>42796.827546296292</v>
      </c>
      <c r="T2243" s="12" t="str">
        <f t="shared" ref="T2243:T2306" si="215">RIGHT(N2243, LEN(N2243)-FIND("/",N2243))</f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210"/>
        <v>13.601000000000001</v>
      </c>
      <c r="P2244">
        <f t="shared" si="211"/>
        <v>53.87</v>
      </c>
      <c r="Q2244" t="str">
        <f t="shared" si="212"/>
        <v>games</v>
      </c>
      <c r="R2244" s="10">
        <f t="shared" si="213"/>
        <v>41569.575613425928</v>
      </c>
      <c r="S2244" s="10">
        <f t="shared" si="214"/>
        <v>41605.126388888886</v>
      </c>
      <c r="T2244" s="12" t="str">
        <f t="shared" si="215"/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210"/>
        <v>9302.5</v>
      </c>
      <c r="P2245">
        <f t="shared" si="211"/>
        <v>4.57</v>
      </c>
      <c r="Q2245" t="str">
        <f t="shared" si="212"/>
        <v>games</v>
      </c>
      <c r="R2245" s="10">
        <f t="shared" si="213"/>
        <v>42800.751041666663</v>
      </c>
      <c r="S2245" s="10">
        <f t="shared" si="214"/>
        <v>42807.125</v>
      </c>
      <c r="T2245" s="12" t="str">
        <f t="shared" si="215"/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210"/>
        <v>3.7702</v>
      </c>
      <c r="P2246">
        <f t="shared" si="211"/>
        <v>65</v>
      </c>
      <c r="Q2246" t="str">
        <f t="shared" si="212"/>
        <v>games</v>
      </c>
      <c r="R2246" s="10">
        <f t="shared" si="213"/>
        <v>42647.818819444445</v>
      </c>
      <c r="S2246" s="10">
        <f t="shared" si="214"/>
        <v>42659.854166666672</v>
      </c>
      <c r="T2246" s="12" t="str">
        <f t="shared" si="215"/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210"/>
        <v>26.470300000000002</v>
      </c>
      <c r="P2247">
        <f t="shared" si="211"/>
        <v>53.48</v>
      </c>
      <c r="Q2247" t="str">
        <f t="shared" si="212"/>
        <v>games</v>
      </c>
      <c r="R2247" s="10">
        <f t="shared" si="213"/>
        <v>41660.708530092597</v>
      </c>
      <c r="S2247" s="10">
        <f t="shared" si="214"/>
        <v>41691.75</v>
      </c>
      <c r="T2247" s="12" t="str">
        <f t="shared" si="215"/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210"/>
        <v>1.0012000000000001</v>
      </c>
      <c r="P2248">
        <f t="shared" si="211"/>
        <v>43.91</v>
      </c>
      <c r="Q2248" t="str">
        <f t="shared" si="212"/>
        <v>games</v>
      </c>
      <c r="R2248" s="10">
        <f t="shared" si="213"/>
        <v>42221.79178240741</v>
      </c>
      <c r="S2248" s="10">
        <f t="shared" si="214"/>
        <v>42251.79178240741</v>
      </c>
      <c r="T2248" s="12" t="str">
        <f t="shared" si="215"/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210"/>
        <v>1.0445</v>
      </c>
      <c r="P2249">
        <f t="shared" si="211"/>
        <v>50.85</v>
      </c>
      <c r="Q2249" t="str">
        <f t="shared" si="212"/>
        <v>games</v>
      </c>
      <c r="R2249" s="10">
        <f t="shared" si="213"/>
        <v>42200.666261574079</v>
      </c>
      <c r="S2249" s="10">
        <f t="shared" si="214"/>
        <v>42214.666261574079</v>
      </c>
      <c r="T2249" s="12" t="str">
        <f t="shared" si="215"/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210"/>
        <v>1.0721000000000001</v>
      </c>
      <c r="P2250">
        <f t="shared" si="211"/>
        <v>58.63</v>
      </c>
      <c r="Q2250" t="str">
        <f t="shared" si="212"/>
        <v>games</v>
      </c>
      <c r="R2250" s="10">
        <f t="shared" si="213"/>
        <v>42688.875902777778</v>
      </c>
      <c r="S2250" s="10">
        <f t="shared" si="214"/>
        <v>42718.875902777778</v>
      </c>
      <c r="T2250" s="12" t="str">
        <f t="shared" si="215"/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210"/>
        <v>1.6877</v>
      </c>
      <c r="P2251">
        <f t="shared" si="211"/>
        <v>32.82</v>
      </c>
      <c r="Q2251" t="str">
        <f t="shared" si="212"/>
        <v>games</v>
      </c>
      <c r="R2251" s="10">
        <f t="shared" si="213"/>
        <v>41336.703298611108</v>
      </c>
      <c r="S2251" s="10">
        <f t="shared" si="214"/>
        <v>41366.661631944444</v>
      </c>
      <c r="T2251" s="12" t="str">
        <f t="shared" si="215"/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210"/>
        <v>9.7510999999999992</v>
      </c>
      <c r="P2252">
        <f t="shared" si="211"/>
        <v>426.93</v>
      </c>
      <c r="Q2252" t="str">
        <f t="shared" si="212"/>
        <v>games</v>
      </c>
      <c r="R2252" s="10">
        <f t="shared" si="213"/>
        <v>42677.005474537036</v>
      </c>
      <c r="S2252" s="10">
        <f t="shared" si="214"/>
        <v>42707.0471412037</v>
      </c>
      <c r="T2252" s="12" t="str">
        <f t="shared" si="215"/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210"/>
        <v>1.3445</v>
      </c>
      <c r="P2253">
        <f t="shared" si="211"/>
        <v>23.81</v>
      </c>
      <c r="Q2253" t="str">
        <f t="shared" si="212"/>
        <v>games</v>
      </c>
      <c r="R2253" s="10">
        <f t="shared" si="213"/>
        <v>41846.34579861111</v>
      </c>
      <c r="S2253" s="10">
        <f t="shared" si="214"/>
        <v>41867.34579861111</v>
      </c>
      <c r="T2253" s="12" t="str">
        <f t="shared" si="215"/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210"/>
        <v>2.7227999999999999</v>
      </c>
      <c r="P2254">
        <f t="shared" si="211"/>
        <v>98.41</v>
      </c>
      <c r="Q2254" t="str">
        <f t="shared" si="212"/>
        <v>games</v>
      </c>
      <c r="R2254" s="10">
        <f t="shared" si="213"/>
        <v>42573.327986111108</v>
      </c>
      <c r="S2254" s="10">
        <f t="shared" si="214"/>
        <v>42588.327986111108</v>
      </c>
      <c r="T2254" s="12" t="str">
        <f t="shared" si="215"/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210"/>
        <v>1.1269</v>
      </c>
      <c r="P2255">
        <f t="shared" si="211"/>
        <v>107.32</v>
      </c>
      <c r="Q2255" t="str">
        <f t="shared" si="212"/>
        <v>games</v>
      </c>
      <c r="R2255" s="10">
        <f t="shared" si="213"/>
        <v>42296.631331018521</v>
      </c>
      <c r="S2255" s="10">
        <f t="shared" si="214"/>
        <v>42326.672997685186</v>
      </c>
      <c r="T2255" s="12" t="str">
        <f t="shared" si="215"/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210"/>
        <v>4.5979999999999999</v>
      </c>
      <c r="P2256">
        <f t="shared" si="211"/>
        <v>11.67</v>
      </c>
      <c r="Q2256" t="str">
        <f t="shared" si="212"/>
        <v>games</v>
      </c>
      <c r="R2256" s="10">
        <f t="shared" si="213"/>
        <v>42752.647777777776</v>
      </c>
      <c r="S2256" s="10">
        <f t="shared" si="214"/>
        <v>42759.647777777776</v>
      </c>
      <c r="T2256" s="12" t="str">
        <f t="shared" si="215"/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210"/>
        <v>2.8666</v>
      </c>
      <c r="P2257">
        <f t="shared" si="211"/>
        <v>41.78</v>
      </c>
      <c r="Q2257" t="str">
        <f t="shared" si="212"/>
        <v>games</v>
      </c>
      <c r="R2257" s="10">
        <f t="shared" si="213"/>
        <v>42467.951979166668</v>
      </c>
      <c r="S2257" s="10">
        <f t="shared" si="214"/>
        <v>42497.951979166668</v>
      </c>
      <c r="T2257" s="12" t="str">
        <f t="shared" si="215"/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210"/>
        <v>2.2271000000000001</v>
      </c>
      <c r="P2258">
        <f t="shared" si="211"/>
        <v>21.38</v>
      </c>
      <c r="Q2258" t="str">
        <f t="shared" si="212"/>
        <v>games</v>
      </c>
      <c r="R2258" s="10">
        <f t="shared" si="213"/>
        <v>42682.451921296291</v>
      </c>
      <c r="S2258" s="10">
        <f t="shared" si="214"/>
        <v>42696.451921296291</v>
      </c>
      <c r="T2258" s="12" t="str">
        <f t="shared" si="215"/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210"/>
        <v>6.3613999999999997</v>
      </c>
      <c r="P2259">
        <f t="shared" si="211"/>
        <v>94.1</v>
      </c>
      <c r="Q2259" t="str">
        <f t="shared" si="212"/>
        <v>games</v>
      </c>
      <c r="R2259" s="10">
        <f t="shared" si="213"/>
        <v>42505.936678240745</v>
      </c>
      <c r="S2259" s="10">
        <f t="shared" si="214"/>
        <v>42540.958333333328</v>
      </c>
      <c r="T2259" s="12" t="str">
        <f t="shared" si="215"/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210"/>
        <v>1.4650000000000001</v>
      </c>
      <c r="P2260">
        <f t="shared" si="211"/>
        <v>15.72</v>
      </c>
      <c r="Q2260" t="str">
        <f t="shared" si="212"/>
        <v>games</v>
      </c>
      <c r="R2260" s="10">
        <f t="shared" si="213"/>
        <v>42136.75100694444</v>
      </c>
      <c r="S2260" s="10">
        <f t="shared" si="214"/>
        <v>42166.75100694444</v>
      </c>
      <c r="T2260" s="12" t="str">
        <f t="shared" si="215"/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210"/>
        <v>18.670999999999999</v>
      </c>
      <c r="P2261">
        <f t="shared" si="211"/>
        <v>90.64</v>
      </c>
      <c r="Q2261" t="str">
        <f t="shared" si="212"/>
        <v>games</v>
      </c>
      <c r="R2261" s="10">
        <f t="shared" si="213"/>
        <v>42702.804814814815</v>
      </c>
      <c r="S2261" s="10">
        <f t="shared" si="214"/>
        <v>42712.804814814815</v>
      </c>
      <c r="T2261" s="12" t="str">
        <f t="shared" si="215"/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210"/>
        <v>3.2692000000000001</v>
      </c>
      <c r="P2262">
        <f t="shared" si="211"/>
        <v>97.3</v>
      </c>
      <c r="Q2262" t="str">
        <f t="shared" si="212"/>
        <v>games</v>
      </c>
      <c r="R2262" s="10">
        <f t="shared" si="213"/>
        <v>41695.016782407409</v>
      </c>
      <c r="S2262" s="10">
        <f t="shared" si="214"/>
        <v>41724.975115740745</v>
      </c>
      <c r="T2262" s="12" t="str">
        <f t="shared" si="215"/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210"/>
        <v>7.7949999999999999</v>
      </c>
      <c r="P2263">
        <f t="shared" si="211"/>
        <v>37.119999999999997</v>
      </c>
      <c r="Q2263" t="str">
        <f t="shared" si="212"/>
        <v>games</v>
      </c>
      <c r="R2263" s="10">
        <f t="shared" si="213"/>
        <v>42759.724768518514</v>
      </c>
      <c r="S2263" s="10">
        <f t="shared" si="214"/>
        <v>42780.724768518514</v>
      </c>
      <c r="T2263" s="12" t="str">
        <f t="shared" si="215"/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210"/>
        <v>1.5415000000000001</v>
      </c>
      <c r="P2264">
        <f t="shared" si="211"/>
        <v>28.1</v>
      </c>
      <c r="Q2264" t="str">
        <f t="shared" si="212"/>
        <v>games</v>
      </c>
      <c r="R2264" s="10">
        <f t="shared" si="213"/>
        <v>41926.585162037038</v>
      </c>
      <c r="S2264" s="10">
        <f t="shared" si="214"/>
        <v>41961</v>
      </c>
      <c r="T2264" s="12" t="str">
        <f t="shared" si="215"/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210"/>
        <v>1.1555</v>
      </c>
      <c r="P2265">
        <f t="shared" si="211"/>
        <v>144.43</v>
      </c>
      <c r="Q2265" t="str">
        <f t="shared" si="212"/>
        <v>games</v>
      </c>
      <c r="R2265" s="10">
        <f t="shared" si="213"/>
        <v>42014.832326388889</v>
      </c>
      <c r="S2265" s="10">
        <f t="shared" si="214"/>
        <v>42035.832326388889</v>
      </c>
      <c r="T2265" s="12" t="str">
        <f t="shared" si="215"/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210"/>
        <v>1.8003</v>
      </c>
      <c r="P2266">
        <f t="shared" si="211"/>
        <v>24.27</v>
      </c>
      <c r="Q2266" t="str">
        <f t="shared" si="212"/>
        <v>games</v>
      </c>
      <c r="R2266" s="10">
        <f t="shared" si="213"/>
        <v>42496.582337962958</v>
      </c>
      <c r="S2266" s="10">
        <f t="shared" si="214"/>
        <v>42513.125</v>
      </c>
      <c r="T2266" s="12" t="str">
        <f t="shared" si="215"/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210"/>
        <v>2.9849999999999999</v>
      </c>
      <c r="P2267">
        <f t="shared" si="211"/>
        <v>35.119999999999997</v>
      </c>
      <c r="Q2267" t="str">
        <f t="shared" si="212"/>
        <v>games</v>
      </c>
      <c r="R2267" s="10">
        <f t="shared" si="213"/>
        <v>42689.853090277778</v>
      </c>
      <c r="S2267" s="10">
        <f t="shared" si="214"/>
        <v>42696.853090277778</v>
      </c>
      <c r="T2267" s="12" t="str">
        <f t="shared" si="215"/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210"/>
        <v>3.2027000000000001</v>
      </c>
      <c r="P2268">
        <f t="shared" si="211"/>
        <v>24.76</v>
      </c>
      <c r="Q2268" t="str">
        <f t="shared" si="212"/>
        <v>games</v>
      </c>
      <c r="R2268" s="10">
        <f t="shared" si="213"/>
        <v>42469.874907407408</v>
      </c>
      <c r="S2268" s="10">
        <f t="shared" si="214"/>
        <v>42487.083333333328</v>
      </c>
      <c r="T2268" s="12" t="str">
        <f t="shared" si="215"/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210"/>
        <v>3.8052999999999999</v>
      </c>
      <c r="P2269">
        <f t="shared" si="211"/>
        <v>188.38</v>
      </c>
      <c r="Q2269" t="str">
        <f t="shared" si="212"/>
        <v>games</v>
      </c>
      <c r="R2269" s="10">
        <f t="shared" si="213"/>
        <v>41968.829826388886</v>
      </c>
      <c r="S2269" s="10">
        <f t="shared" si="214"/>
        <v>41994.041666666672</v>
      </c>
      <c r="T2269" s="12" t="str">
        <f t="shared" si="215"/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210"/>
        <v>1.026</v>
      </c>
      <c r="P2270">
        <f t="shared" si="211"/>
        <v>148.08000000000001</v>
      </c>
      <c r="Q2270" t="str">
        <f t="shared" si="212"/>
        <v>games</v>
      </c>
      <c r="R2270" s="10">
        <f t="shared" si="213"/>
        <v>42776.082349537035</v>
      </c>
      <c r="S2270" s="10">
        <f t="shared" si="214"/>
        <v>42806.082349537035</v>
      </c>
      <c r="T2270" s="12" t="str">
        <f t="shared" si="215"/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210"/>
        <v>18.016400000000001</v>
      </c>
      <c r="P2271">
        <f t="shared" si="211"/>
        <v>49.93</v>
      </c>
      <c r="Q2271" t="str">
        <f t="shared" si="212"/>
        <v>games</v>
      </c>
      <c r="R2271" s="10">
        <f t="shared" si="213"/>
        <v>42776.704432870371</v>
      </c>
      <c r="S2271" s="10">
        <f t="shared" si="214"/>
        <v>42801.208333333328</v>
      </c>
      <c r="T2271" s="12" t="str">
        <f t="shared" si="215"/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210"/>
        <v>7.2024999999999997</v>
      </c>
      <c r="P2272">
        <f t="shared" si="211"/>
        <v>107.82</v>
      </c>
      <c r="Q2272" t="str">
        <f t="shared" si="212"/>
        <v>games</v>
      </c>
      <c r="R2272" s="10">
        <f t="shared" si="213"/>
        <v>42725.869363425925</v>
      </c>
      <c r="S2272" s="10">
        <f t="shared" si="214"/>
        <v>42745.915972222225</v>
      </c>
      <c r="T2272" s="12" t="str">
        <f t="shared" si="215"/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210"/>
        <v>2.8309000000000002</v>
      </c>
      <c r="P2273">
        <f t="shared" si="211"/>
        <v>42.63</v>
      </c>
      <c r="Q2273" t="str">
        <f t="shared" si="212"/>
        <v>games</v>
      </c>
      <c r="R2273" s="10">
        <f t="shared" si="213"/>
        <v>42684.000046296293</v>
      </c>
      <c r="S2273" s="10">
        <f t="shared" si="214"/>
        <v>42714.000046296293</v>
      </c>
      <c r="T2273" s="12" t="str">
        <f t="shared" si="215"/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210"/>
        <v>13.566000000000001</v>
      </c>
      <c r="P2274">
        <f t="shared" si="211"/>
        <v>14.37</v>
      </c>
      <c r="Q2274" t="str">
        <f t="shared" si="212"/>
        <v>games</v>
      </c>
      <c r="R2274" s="10">
        <f t="shared" si="213"/>
        <v>42315.699490740735</v>
      </c>
      <c r="S2274" s="10">
        <f t="shared" si="214"/>
        <v>42345.699490740735</v>
      </c>
      <c r="T2274" s="12" t="str">
        <f t="shared" si="215"/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210"/>
        <v>2.2035999999999998</v>
      </c>
      <c r="P2275">
        <f t="shared" si="211"/>
        <v>37.479999999999997</v>
      </c>
      <c r="Q2275" t="str">
        <f t="shared" si="212"/>
        <v>games</v>
      </c>
      <c r="R2275" s="10">
        <f t="shared" si="213"/>
        <v>42781.549097222218</v>
      </c>
      <c r="S2275" s="10">
        <f t="shared" si="214"/>
        <v>42806.507430555561</v>
      </c>
      <c r="T2275" s="12" t="str">
        <f t="shared" si="215"/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210"/>
        <v>1.196</v>
      </c>
      <c r="P2276">
        <f t="shared" si="211"/>
        <v>30.2</v>
      </c>
      <c r="Q2276" t="str">
        <f t="shared" si="212"/>
        <v>games</v>
      </c>
      <c r="R2276" s="10">
        <f t="shared" si="213"/>
        <v>41663.500659722224</v>
      </c>
      <c r="S2276" s="10">
        <f t="shared" si="214"/>
        <v>41693.500659722224</v>
      </c>
      <c r="T2276" s="12" t="str">
        <f t="shared" si="215"/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210"/>
        <v>4.0777000000000001</v>
      </c>
      <c r="P2277">
        <f t="shared" si="211"/>
        <v>33.549999999999997</v>
      </c>
      <c r="Q2277" t="str">
        <f t="shared" si="212"/>
        <v>games</v>
      </c>
      <c r="R2277" s="10">
        <f t="shared" si="213"/>
        <v>41965.616655092599</v>
      </c>
      <c r="S2277" s="10">
        <f t="shared" si="214"/>
        <v>41995.616655092599</v>
      </c>
      <c r="T2277" s="12" t="str">
        <f t="shared" si="215"/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210"/>
        <v>1.0582</v>
      </c>
      <c r="P2278">
        <f t="shared" si="211"/>
        <v>64.75</v>
      </c>
      <c r="Q2278" t="str">
        <f t="shared" si="212"/>
        <v>games</v>
      </c>
      <c r="R2278" s="10">
        <f t="shared" si="213"/>
        <v>41614.651493055557</v>
      </c>
      <c r="S2278" s="10">
        <f t="shared" si="214"/>
        <v>41644.651493055557</v>
      </c>
      <c r="T2278" s="12" t="str">
        <f t="shared" si="215"/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210"/>
        <v>1.4108000000000001</v>
      </c>
      <c r="P2279">
        <f t="shared" si="211"/>
        <v>57.93</v>
      </c>
      <c r="Q2279" t="str">
        <f t="shared" si="212"/>
        <v>games</v>
      </c>
      <c r="R2279" s="10">
        <f t="shared" si="213"/>
        <v>40936.678506944445</v>
      </c>
      <c r="S2279" s="10">
        <f t="shared" si="214"/>
        <v>40966.678506944445</v>
      </c>
      <c r="T2279" s="12" t="str">
        <f t="shared" si="215"/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210"/>
        <v>2.7069999999999999</v>
      </c>
      <c r="P2280">
        <f t="shared" si="211"/>
        <v>53.08</v>
      </c>
      <c r="Q2280" t="str">
        <f t="shared" si="212"/>
        <v>games</v>
      </c>
      <c r="R2280" s="10">
        <f t="shared" si="213"/>
        <v>42338.709108796291</v>
      </c>
      <c r="S2280" s="10">
        <f t="shared" si="214"/>
        <v>42372.957638888889</v>
      </c>
      <c r="T2280" s="12" t="str">
        <f t="shared" si="215"/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210"/>
        <v>1.538</v>
      </c>
      <c r="P2281">
        <f t="shared" si="211"/>
        <v>48.06</v>
      </c>
      <c r="Q2281" t="str">
        <f t="shared" si="212"/>
        <v>games</v>
      </c>
      <c r="R2281" s="10">
        <f t="shared" si="213"/>
        <v>42020.806701388887</v>
      </c>
      <c r="S2281" s="10">
        <f t="shared" si="214"/>
        <v>42039.166666666672</v>
      </c>
      <c r="T2281" s="12" t="str">
        <f t="shared" si="215"/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210"/>
        <v>4.0358000000000001</v>
      </c>
      <c r="P2282">
        <f t="shared" si="211"/>
        <v>82.4</v>
      </c>
      <c r="Q2282" t="str">
        <f t="shared" si="212"/>
        <v>games</v>
      </c>
      <c r="R2282" s="10">
        <f t="shared" si="213"/>
        <v>42234.624895833331</v>
      </c>
      <c r="S2282" s="10">
        <f t="shared" si="214"/>
        <v>42264.624895833331</v>
      </c>
      <c r="T2282" s="12" t="str">
        <f t="shared" si="215"/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210"/>
        <v>1.85</v>
      </c>
      <c r="P2283">
        <f t="shared" si="211"/>
        <v>50.45</v>
      </c>
      <c r="Q2283" t="str">
        <f t="shared" si="212"/>
        <v>music</v>
      </c>
      <c r="R2283" s="10">
        <f t="shared" si="213"/>
        <v>40687.285844907405</v>
      </c>
      <c r="S2283" s="10">
        <f t="shared" si="214"/>
        <v>40749.284722222219</v>
      </c>
      <c r="T2283" s="12" t="str">
        <f t="shared" si="215"/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210"/>
        <v>1.8532999999999999</v>
      </c>
      <c r="P2284">
        <f t="shared" si="211"/>
        <v>115.83</v>
      </c>
      <c r="Q2284" t="str">
        <f t="shared" si="212"/>
        <v>music</v>
      </c>
      <c r="R2284" s="10">
        <f t="shared" si="213"/>
        <v>42323.17460648148</v>
      </c>
      <c r="S2284" s="10">
        <f t="shared" si="214"/>
        <v>42383.17460648148</v>
      </c>
      <c r="T2284" s="12" t="str">
        <f t="shared" si="215"/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210"/>
        <v>1.0085999999999999</v>
      </c>
      <c r="P2285">
        <f t="shared" si="211"/>
        <v>63.03</v>
      </c>
      <c r="Q2285" t="str">
        <f t="shared" si="212"/>
        <v>music</v>
      </c>
      <c r="R2285" s="10">
        <f t="shared" si="213"/>
        <v>40978.125046296293</v>
      </c>
      <c r="S2285" s="10">
        <f t="shared" si="214"/>
        <v>41038.083379629628</v>
      </c>
      <c r="T2285" s="12" t="str">
        <f t="shared" si="215"/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210"/>
        <v>1.0622</v>
      </c>
      <c r="P2286">
        <f t="shared" si="211"/>
        <v>108.02</v>
      </c>
      <c r="Q2286" t="str">
        <f t="shared" si="212"/>
        <v>music</v>
      </c>
      <c r="R2286" s="10">
        <f t="shared" si="213"/>
        <v>40585.796817129631</v>
      </c>
      <c r="S2286" s="10">
        <f t="shared" si="214"/>
        <v>40614.166666666664</v>
      </c>
      <c r="T2286" s="12" t="str">
        <f t="shared" si="215"/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210"/>
        <v>1.2137</v>
      </c>
      <c r="P2287">
        <f t="shared" si="211"/>
        <v>46.09</v>
      </c>
      <c r="Q2287" t="str">
        <f t="shared" si="212"/>
        <v>music</v>
      </c>
      <c r="R2287" s="10">
        <f t="shared" si="213"/>
        <v>41059.185682870368</v>
      </c>
      <c r="S2287" s="10">
        <f t="shared" si="214"/>
        <v>41089.185682870368</v>
      </c>
      <c r="T2287" s="12" t="str">
        <f t="shared" si="215"/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210"/>
        <v>1.0006999999999999</v>
      </c>
      <c r="P2288">
        <f t="shared" si="211"/>
        <v>107.21</v>
      </c>
      <c r="Q2288" t="str">
        <f t="shared" si="212"/>
        <v>music</v>
      </c>
      <c r="R2288" s="10">
        <f t="shared" si="213"/>
        <v>41494.963587962964</v>
      </c>
      <c r="S2288" s="10">
        <f t="shared" si="214"/>
        <v>41523.165972222225</v>
      </c>
      <c r="T2288" s="12" t="str">
        <f t="shared" si="215"/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210"/>
        <v>1.1998</v>
      </c>
      <c r="P2289">
        <f t="shared" si="211"/>
        <v>50.93</v>
      </c>
      <c r="Q2289" t="str">
        <f t="shared" si="212"/>
        <v>music</v>
      </c>
      <c r="R2289" s="10">
        <f t="shared" si="213"/>
        <v>41792.667361111111</v>
      </c>
      <c r="S2289" s="10">
        <f t="shared" si="214"/>
        <v>41813.667361111111</v>
      </c>
      <c r="T2289" s="12" t="str">
        <f t="shared" si="215"/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210"/>
        <v>1.0009999999999999</v>
      </c>
      <c r="P2290">
        <f t="shared" si="211"/>
        <v>40.04</v>
      </c>
      <c r="Q2290" t="str">
        <f t="shared" si="212"/>
        <v>music</v>
      </c>
      <c r="R2290" s="10">
        <f t="shared" si="213"/>
        <v>41067.827418981484</v>
      </c>
      <c r="S2290" s="10">
        <f t="shared" si="214"/>
        <v>41086.75</v>
      </c>
      <c r="T2290" s="12" t="str">
        <f t="shared" si="215"/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210"/>
        <v>1.0740000000000001</v>
      </c>
      <c r="P2291">
        <f t="shared" si="211"/>
        <v>64.44</v>
      </c>
      <c r="Q2291" t="str">
        <f t="shared" si="212"/>
        <v>music</v>
      </c>
      <c r="R2291" s="10">
        <f t="shared" si="213"/>
        <v>41571.998379629629</v>
      </c>
      <c r="S2291" s="10">
        <f t="shared" si="214"/>
        <v>41614.973611111112</v>
      </c>
      <c r="T2291" s="12" t="str">
        <f t="shared" si="215"/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210"/>
        <v>1.0407</v>
      </c>
      <c r="P2292">
        <f t="shared" si="211"/>
        <v>53.83</v>
      </c>
      <c r="Q2292" t="str">
        <f t="shared" si="212"/>
        <v>music</v>
      </c>
      <c r="R2292" s="10">
        <f t="shared" si="213"/>
        <v>40070.253819444442</v>
      </c>
      <c r="S2292" s="10">
        <f t="shared" si="214"/>
        <v>40148.708333333336</v>
      </c>
      <c r="T2292" s="12" t="str">
        <f t="shared" si="215"/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210"/>
        <v>1.728</v>
      </c>
      <c r="P2293">
        <f t="shared" si="211"/>
        <v>100.47</v>
      </c>
      <c r="Q2293" t="str">
        <f t="shared" si="212"/>
        <v>music</v>
      </c>
      <c r="R2293" s="10">
        <f t="shared" si="213"/>
        <v>40987.977060185185</v>
      </c>
      <c r="S2293" s="10">
        <f t="shared" si="214"/>
        <v>41022.166666666664</v>
      </c>
      <c r="T2293" s="12" t="str">
        <f t="shared" si="215"/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210"/>
        <v>1.0725</v>
      </c>
      <c r="P2294">
        <f t="shared" si="211"/>
        <v>46.63</v>
      </c>
      <c r="Q2294" t="str">
        <f t="shared" si="212"/>
        <v>music</v>
      </c>
      <c r="R2294" s="10">
        <f t="shared" si="213"/>
        <v>40987.697638888887</v>
      </c>
      <c r="S2294" s="10">
        <f t="shared" si="214"/>
        <v>41017.697638888887</v>
      </c>
      <c r="T2294" s="12" t="str">
        <f t="shared" si="215"/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210"/>
        <v>1.0824</v>
      </c>
      <c r="P2295">
        <f t="shared" si="211"/>
        <v>34.07</v>
      </c>
      <c r="Q2295" t="str">
        <f t="shared" si="212"/>
        <v>music</v>
      </c>
      <c r="R2295" s="10">
        <f t="shared" si="213"/>
        <v>41151.708321759259</v>
      </c>
      <c r="S2295" s="10">
        <f t="shared" si="214"/>
        <v>41177.165972222225</v>
      </c>
      <c r="T2295" s="12" t="str">
        <f t="shared" si="215"/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210"/>
        <v>1.4608000000000001</v>
      </c>
      <c r="P2296">
        <f t="shared" si="211"/>
        <v>65.209999999999994</v>
      </c>
      <c r="Q2296" t="str">
        <f t="shared" si="212"/>
        <v>music</v>
      </c>
      <c r="R2296" s="10">
        <f t="shared" si="213"/>
        <v>41264.72314814815</v>
      </c>
      <c r="S2296" s="10">
        <f t="shared" si="214"/>
        <v>41294.72314814815</v>
      </c>
      <c r="T2296" s="12" t="str">
        <f t="shared" si="215"/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210"/>
        <v>1.2524999999999999</v>
      </c>
      <c r="P2297">
        <f t="shared" si="211"/>
        <v>44.21</v>
      </c>
      <c r="Q2297" t="str">
        <f t="shared" si="212"/>
        <v>music</v>
      </c>
      <c r="R2297" s="10">
        <f t="shared" si="213"/>
        <v>41270.954351851848</v>
      </c>
      <c r="S2297" s="10">
        <f t="shared" si="214"/>
        <v>41300.954351851848</v>
      </c>
      <c r="T2297" s="12" t="str">
        <f t="shared" si="215"/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210"/>
        <v>1.4906999999999999</v>
      </c>
      <c r="P2298">
        <f t="shared" si="211"/>
        <v>71.97</v>
      </c>
      <c r="Q2298" t="str">
        <f t="shared" si="212"/>
        <v>music</v>
      </c>
      <c r="R2298" s="10">
        <f t="shared" si="213"/>
        <v>40927.731782407405</v>
      </c>
      <c r="S2298" s="10">
        <f t="shared" si="214"/>
        <v>40962.731782407405</v>
      </c>
      <c r="T2298" s="12" t="str">
        <f t="shared" si="215"/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210"/>
        <v>1.006</v>
      </c>
      <c r="P2299">
        <f t="shared" si="211"/>
        <v>52.95</v>
      </c>
      <c r="Q2299" t="str">
        <f t="shared" si="212"/>
        <v>music</v>
      </c>
      <c r="R2299" s="10">
        <f t="shared" si="213"/>
        <v>40948.042233796295</v>
      </c>
      <c r="S2299" s="10">
        <f t="shared" si="214"/>
        <v>40982.165972222225</v>
      </c>
      <c r="T2299" s="12" t="str">
        <f t="shared" si="215"/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210"/>
        <v>1.0507</v>
      </c>
      <c r="P2300">
        <f t="shared" si="211"/>
        <v>109.45</v>
      </c>
      <c r="Q2300" t="str">
        <f t="shared" si="212"/>
        <v>music</v>
      </c>
      <c r="R2300" s="10">
        <f t="shared" si="213"/>
        <v>41694.84065972222</v>
      </c>
      <c r="S2300" s="10">
        <f t="shared" si="214"/>
        <v>41724.798993055556</v>
      </c>
      <c r="T2300" s="12" t="str">
        <f t="shared" si="215"/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210"/>
        <v>3.5017</v>
      </c>
      <c r="P2301">
        <f t="shared" si="211"/>
        <v>75.040000000000006</v>
      </c>
      <c r="Q2301" t="str">
        <f t="shared" si="212"/>
        <v>music</v>
      </c>
      <c r="R2301" s="10">
        <f t="shared" si="213"/>
        <v>40565.032511574071</v>
      </c>
      <c r="S2301" s="10">
        <f t="shared" si="214"/>
        <v>40580.032511574071</v>
      </c>
      <c r="T2301" s="12" t="str">
        <f t="shared" si="215"/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210"/>
        <v>1.0125</v>
      </c>
      <c r="P2302">
        <f t="shared" si="211"/>
        <v>115.71</v>
      </c>
      <c r="Q2302" t="str">
        <f t="shared" si="212"/>
        <v>music</v>
      </c>
      <c r="R2302" s="10">
        <f t="shared" si="213"/>
        <v>41074.727037037039</v>
      </c>
      <c r="S2302" s="10">
        <f t="shared" si="214"/>
        <v>41088.727037037039</v>
      </c>
      <c r="T2302" s="12" t="str">
        <f t="shared" si="215"/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210"/>
        <v>1.3360000000000001</v>
      </c>
      <c r="P2303">
        <f t="shared" si="211"/>
        <v>31.66</v>
      </c>
      <c r="Q2303" t="str">
        <f t="shared" si="212"/>
        <v>music</v>
      </c>
      <c r="R2303" s="10">
        <f t="shared" si="213"/>
        <v>41416.146944444445</v>
      </c>
      <c r="S2303" s="10">
        <f t="shared" si="214"/>
        <v>41446.146944444445</v>
      </c>
      <c r="T2303" s="12" t="str">
        <f t="shared" si="215"/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210"/>
        <v>1.7064999999999999</v>
      </c>
      <c r="P2304">
        <f t="shared" si="211"/>
        <v>46.18</v>
      </c>
      <c r="Q2304" t="str">
        <f t="shared" si="212"/>
        <v>music</v>
      </c>
      <c r="R2304" s="10">
        <f t="shared" si="213"/>
        <v>41605.868449074071</v>
      </c>
      <c r="S2304" s="10">
        <f t="shared" si="214"/>
        <v>41639.291666666664</v>
      </c>
      <c r="T2304" s="12" t="str">
        <f t="shared" si="215"/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210"/>
        <v>1.0935999999999999</v>
      </c>
      <c r="P2305">
        <f t="shared" si="211"/>
        <v>68.48</v>
      </c>
      <c r="Q2305" t="str">
        <f t="shared" si="212"/>
        <v>music</v>
      </c>
      <c r="R2305" s="10">
        <f t="shared" si="213"/>
        <v>40850.111064814817</v>
      </c>
      <c r="S2305" s="10">
        <f t="shared" si="214"/>
        <v>40890.152731481481</v>
      </c>
      <c r="T2305" s="12" t="str">
        <f t="shared" si="215"/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210"/>
        <v>1.0069999999999999</v>
      </c>
      <c r="P2306">
        <f t="shared" si="211"/>
        <v>53.47</v>
      </c>
      <c r="Q2306" t="str">
        <f t="shared" si="212"/>
        <v>music</v>
      </c>
      <c r="R2306" s="10">
        <f t="shared" si="213"/>
        <v>40502.815868055557</v>
      </c>
      <c r="S2306" s="10">
        <f t="shared" si="214"/>
        <v>40544.207638888889</v>
      </c>
      <c r="T2306" s="12" t="str">
        <f t="shared" si="215"/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216">ROUND(IMDIV(E2307,D2307),4)</f>
        <v>1.0123</v>
      </c>
      <c r="P2307">
        <f t="shared" ref="P2307:P2370" si="217">IF(L2307&gt;0,ROUND(IMDIV(E2307,L2307),2),0)</f>
        <v>109.11</v>
      </c>
      <c r="Q2307" t="str">
        <f t="shared" ref="Q2307:Q2370" si="218">LEFT(N2307,FIND("/",N2307)-1)</f>
        <v>music</v>
      </c>
      <c r="R2307" s="10">
        <f t="shared" ref="R2307:R2370" si="219">(((J2307/60)/60)/24)+DATE(1970,1,1)</f>
        <v>41834.695277777777</v>
      </c>
      <c r="S2307" s="10">
        <f t="shared" ref="S2307:S2370" si="220">(((I2307/60)/60)/24)+DATE(1970,1,1)</f>
        <v>41859.75</v>
      </c>
      <c r="T2307" s="12" t="str">
        <f t="shared" ref="T2307:T2370" si="221">RIGHT(N2307, LEN(N2307)-FIND("/",N2307))</f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216"/>
        <v>1.0676000000000001</v>
      </c>
      <c r="P2308">
        <f t="shared" si="217"/>
        <v>51.19</v>
      </c>
      <c r="Q2308" t="str">
        <f t="shared" si="218"/>
        <v>music</v>
      </c>
      <c r="R2308" s="10">
        <f t="shared" si="219"/>
        <v>40948.16815972222</v>
      </c>
      <c r="S2308" s="10">
        <f t="shared" si="220"/>
        <v>40978.16815972222</v>
      </c>
      <c r="T2308" s="12" t="str">
        <f t="shared" si="221"/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216"/>
        <v>1.0666</v>
      </c>
      <c r="P2309">
        <f t="shared" si="217"/>
        <v>27.94</v>
      </c>
      <c r="Q2309" t="str">
        <f t="shared" si="218"/>
        <v>music</v>
      </c>
      <c r="R2309" s="10">
        <f t="shared" si="219"/>
        <v>41004.802465277775</v>
      </c>
      <c r="S2309" s="10">
        <f t="shared" si="220"/>
        <v>41034.802407407406</v>
      </c>
      <c r="T2309" s="12" t="str">
        <f t="shared" si="221"/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216"/>
        <v>1.0130999999999999</v>
      </c>
      <c r="P2310">
        <f t="shared" si="217"/>
        <v>82.5</v>
      </c>
      <c r="Q2310" t="str">
        <f t="shared" si="218"/>
        <v>music</v>
      </c>
      <c r="R2310" s="10">
        <f t="shared" si="219"/>
        <v>41851.962916666671</v>
      </c>
      <c r="S2310" s="10">
        <f t="shared" si="220"/>
        <v>41880.041666666664</v>
      </c>
      <c r="T2310" s="12" t="str">
        <f t="shared" si="221"/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216"/>
        <v>1.0667</v>
      </c>
      <c r="P2311">
        <f t="shared" si="217"/>
        <v>59.82</v>
      </c>
      <c r="Q2311" t="str">
        <f t="shared" si="218"/>
        <v>music</v>
      </c>
      <c r="R2311" s="10">
        <f t="shared" si="219"/>
        <v>41307.987696759257</v>
      </c>
      <c r="S2311" s="10">
        <f t="shared" si="220"/>
        <v>41342.987696759257</v>
      </c>
      <c r="T2311" s="12" t="str">
        <f t="shared" si="221"/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216"/>
        <v>4.2884000000000002</v>
      </c>
      <c r="P2312">
        <f t="shared" si="217"/>
        <v>64.819999999999993</v>
      </c>
      <c r="Q2312" t="str">
        <f t="shared" si="218"/>
        <v>music</v>
      </c>
      <c r="R2312" s="10">
        <f t="shared" si="219"/>
        <v>41324.79415509259</v>
      </c>
      <c r="S2312" s="10">
        <f t="shared" si="220"/>
        <v>41354.752488425926</v>
      </c>
      <c r="T2312" s="12" t="str">
        <f t="shared" si="221"/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216"/>
        <v>1.0410999999999999</v>
      </c>
      <c r="P2313">
        <f t="shared" si="217"/>
        <v>90.1</v>
      </c>
      <c r="Q2313" t="str">
        <f t="shared" si="218"/>
        <v>music</v>
      </c>
      <c r="R2313" s="10">
        <f t="shared" si="219"/>
        <v>41736.004502314812</v>
      </c>
      <c r="S2313" s="10">
        <f t="shared" si="220"/>
        <v>41766.004502314812</v>
      </c>
      <c r="T2313" s="12" t="str">
        <f t="shared" si="221"/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216"/>
        <v>1.0787</v>
      </c>
      <c r="P2314">
        <f t="shared" si="217"/>
        <v>40.96</v>
      </c>
      <c r="Q2314" t="str">
        <f t="shared" si="218"/>
        <v>music</v>
      </c>
      <c r="R2314" s="10">
        <f t="shared" si="219"/>
        <v>41716.632847222223</v>
      </c>
      <c r="S2314" s="10">
        <f t="shared" si="220"/>
        <v>41747.958333333336</v>
      </c>
      <c r="T2314" s="12" t="str">
        <f t="shared" si="221"/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216"/>
        <v>1.7584</v>
      </c>
      <c r="P2315">
        <f t="shared" si="217"/>
        <v>56</v>
      </c>
      <c r="Q2315" t="str">
        <f t="shared" si="218"/>
        <v>music</v>
      </c>
      <c r="R2315" s="10">
        <f t="shared" si="219"/>
        <v>41002.958634259259</v>
      </c>
      <c r="S2315" s="10">
        <f t="shared" si="220"/>
        <v>41032.958634259259</v>
      </c>
      <c r="T2315" s="12" t="str">
        <f t="shared" si="221"/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216"/>
        <v>1.5697000000000001</v>
      </c>
      <c r="P2316">
        <f t="shared" si="217"/>
        <v>37.67</v>
      </c>
      <c r="Q2316" t="str">
        <f t="shared" si="218"/>
        <v>music</v>
      </c>
      <c r="R2316" s="10">
        <f t="shared" si="219"/>
        <v>41037.551585648151</v>
      </c>
      <c r="S2316" s="10">
        <f t="shared" si="220"/>
        <v>41067.551585648151</v>
      </c>
      <c r="T2316" s="12" t="str">
        <f t="shared" si="221"/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216"/>
        <v>1.026</v>
      </c>
      <c r="P2317">
        <f t="shared" si="217"/>
        <v>40.08</v>
      </c>
      <c r="Q2317" t="str">
        <f t="shared" si="218"/>
        <v>music</v>
      </c>
      <c r="R2317" s="10">
        <f t="shared" si="219"/>
        <v>41004.72619212963</v>
      </c>
      <c r="S2317" s="10">
        <f t="shared" si="220"/>
        <v>41034.72619212963</v>
      </c>
      <c r="T2317" s="12" t="str">
        <f t="shared" si="221"/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216"/>
        <v>1.0404</v>
      </c>
      <c r="P2318">
        <f t="shared" si="217"/>
        <v>78.03</v>
      </c>
      <c r="Q2318" t="str">
        <f t="shared" si="218"/>
        <v>music</v>
      </c>
      <c r="R2318" s="10">
        <f t="shared" si="219"/>
        <v>40079.725115740745</v>
      </c>
      <c r="S2318" s="10">
        <f t="shared" si="220"/>
        <v>40156.76666666667</v>
      </c>
      <c r="T2318" s="12" t="str">
        <f t="shared" si="221"/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216"/>
        <v>1.04</v>
      </c>
      <c r="P2319">
        <f t="shared" si="217"/>
        <v>18.91</v>
      </c>
      <c r="Q2319" t="str">
        <f t="shared" si="218"/>
        <v>music</v>
      </c>
      <c r="R2319" s="10">
        <f t="shared" si="219"/>
        <v>40192.542233796295</v>
      </c>
      <c r="S2319" s="10">
        <f t="shared" si="220"/>
        <v>40224.208333333336</v>
      </c>
      <c r="T2319" s="12" t="str">
        <f t="shared" si="221"/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216"/>
        <v>1.2105999999999999</v>
      </c>
      <c r="P2320">
        <f t="shared" si="217"/>
        <v>37.130000000000003</v>
      </c>
      <c r="Q2320" t="str">
        <f t="shared" si="218"/>
        <v>music</v>
      </c>
      <c r="R2320" s="10">
        <f t="shared" si="219"/>
        <v>40050.643680555557</v>
      </c>
      <c r="S2320" s="10">
        <f t="shared" si="220"/>
        <v>40082.165972222225</v>
      </c>
      <c r="T2320" s="12" t="str">
        <f t="shared" si="221"/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216"/>
        <v>1.077</v>
      </c>
      <c r="P2321">
        <f t="shared" si="217"/>
        <v>41.96</v>
      </c>
      <c r="Q2321" t="str">
        <f t="shared" si="218"/>
        <v>music</v>
      </c>
      <c r="R2321" s="10">
        <f t="shared" si="219"/>
        <v>41593.082002314812</v>
      </c>
      <c r="S2321" s="10">
        <f t="shared" si="220"/>
        <v>41623.082002314812</v>
      </c>
      <c r="T2321" s="12" t="str">
        <f t="shared" si="221"/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216"/>
        <v>1.0866</v>
      </c>
      <c r="P2322">
        <f t="shared" si="217"/>
        <v>61.04</v>
      </c>
      <c r="Q2322" t="str">
        <f t="shared" si="218"/>
        <v>music</v>
      </c>
      <c r="R2322" s="10">
        <f t="shared" si="219"/>
        <v>41696.817129629628</v>
      </c>
      <c r="S2322" s="10">
        <f t="shared" si="220"/>
        <v>41731.775462962964</v>
      </c>
      <c r="T2322" s="12" t="str">
        <f t="shared" si="221"/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216"/>
        <v>0.39119999999999999</v>
      </c>
      <c r="P2323">
        <f t="shared" si="217"/>
        <v>64.53</v>
      </c>
      <c r="Q2323" t="str">
        <f t="shared" si="218"/>
        <v>food</v>
      </c>
      <c r="R2323" s="10">
        <f t="shared" si="219"/>
        <v>42799.260428240741</v>
      </c>
      <c r="S2323" s="10">
        <f t="shared" si="220"/>
        <v>42829.21876157407</v>
      </c>
      <c r="T2323" s="12" t="str">
        <f t="shared" si="221"/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216"/>
        <v>3.15E-2</v>
      </c>
      <c r="P2324">
        <f t="shared" si="217"/>
        <v>21.25</v>
      </c>
      <c r="Q2324" t="str">
        <f t="shared" si="218"/>
        <v>food</v>
      </c>
      <c r="R2324" s="10">
        <f t="shared" si="219"/>
        <v>42804.895474537043</v>
      </c>
      <c r="S2324" s="10">
        <f t="shared" si="220"/>
        <v>42834.853807870371</v>
      </c>
      <c r="T2324" s="12" t="str">
        <f t="shared" si="221"/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216"/>
        <v>0.48</v>
      </c>
      <c r="P2325">
        <f t="shared" si="217"/>
        <v>30</v>
      </c>
      <c r="Q2325" t="str">
        <f t="shared" si="218"/>
        <v>food</v>
      </c>
      <c r="R2325" s="10">
        <f t="shared" si="219"/>
        <v>42807.755173611105</v>
      </c>
      <c r="S2325" s="10">
        <f t="shared" si="220"/>
        <v>42814.755173611105</v>
      </c>
      <c r="T2325" s="12" t="str">
        <f t="shared" si="221"/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216"/>
        <v>0.20730000000000001</v>
      </c>
      <c r="P2326">
        <f t="shared" si="217"/>
        <v>25.49</v>
      </c>
      <c r="Q2326" t="str">
        <f t="shared" si="218"/>
        <v>food</v>
      </c>
      <c r="R2326" s="10">
        <f t="shared" si="219"/>
        <v>42790.885243055556</v>
      </c>
      <c r="S2326" s="10">
        <f t="shared" si="220"/>
        <v>42820.843576388885</v>
      </c>
      <c r="T2326" s="12" t="str">
        <f t="shared" si="221"/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216"/>
        <v>0.08</v>
      </c>
      <c r="P2327">
        <f t="shared" si="217"/>
        <v>11.43</v>
      </c>
      <c r="Q2327" t="str">
        <f t="shared" si="218"/>
        <v>food</v>
      </c>
      <c r="R2327" s="10">
        <f t="shared" si="219"/>
        <v>42794.022349537037</v>
      </c>
      <c r="S2327" s="10">
        <f t="shared" si="220"/>
        <v>42823.980682870373</v>
      </c>
      <c r="T2327" s="12" t="str">
        <f t="shared" si="221"/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216"/>
        <v>7.1999999999999998E-3</v>
      </c>
      <c r="P2328">
        <f t="shared" si="217"/>
        <v>108</v>
      </c>
      <c r="Q2328" t="str">
        <f t="shared" si="218"/>
        <v>food</v>
      </c>
      <c r="R2328" s="10">
        <f t="shared" si="219"/>
        <v>42804.034120370372</v>
      </c>
      <c r="S2328" s="10">
        <f t="shared" si="220"/>
        <v>42855.708333333328</v>
      </c>
      <c r="T2328" s="12" t="str">
        <f t="shared" si="221"/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216"/>
        <v>5.2609000000000004</v>
      </c>
      <c r="P2329">
        <f t="shared" si="217"/>
        <v>54.88</v>
      </c>
      <c r="Q2329" t="str">
        <f t="shared" si="218"/>
        <v>food</v>
      </c>
      <c r="R2329" s="10">
        <f t="shared" si="219"/>
        <v>41842.917129629634</v>
      </c>
      <c r="S2329" s="10">
        <f t="shared" si="220"/>
        <v>41877.917129629634</v>
      </c>
      <c r="T2329" s="12" t="str">
        <f t="shared" si="221"/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216"/>
        <v>2.5445000000000002</v>
      </c>
      <c r="P2330">
        <f t="shared" si="217"/>
        <v>47.38</v>
      </c>
      <c r="Q2330" t="str">
        <f t="shared" si="218"/>
        <v>food</v>
      </c>
      <c r="R2330" s="10">
        <f t="shared" si="219"/>
        <v>42139.781678240746</v>
      </c>
      <c r="S2330" s="10">
        <f t="shared" si="220"/>
        <v>42169.781678240746</v>
      </c>
      <c r="T2330" s="12" t="str">
        <f t="shared" si="221"/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216"/>
        <v>1.0591999999999999</v>
      </c>
      <c r="P2331">
        <f t="shared" si="217"/>
        <v>211.84</v>
      </c>
      <c r="Q2331" t="str">
        <f t="shared" si="218"/>
        <v>food</v>
      </c>
      <c r="R2331" s="10">
        <f t="shared" si="219"/>
        <v>41807.624374999999</v>
      </c>
      <c r="S2331" s="10">
        <f t="shared" si="220"/>
        <v>41837.624374999999</v>
      </c>
      <c r="T2331" s="12" t="str">
        <f t="shared" si="221"/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216"/>
        <v>1.0242</v>
      </c>
      <c r="P2332">
        <f t="shared" si="217"/>
        <v>219.93</v>
      </c>
      <c r="Q2332" t="str">
        <f t="shared" si="218"/>
        <v>food</v>
      </c>
      <c r="R2332" s="10">
        <f t="shared" si="219"/>
        <v>42332.89980324074</v>
      </c>
      <c r="S2332" s="10">
        <f t="shared" si="220"/>
        <v>42363</v>
      </c>
      <c r="T2332" s="12" t="str">
        <f t="shared" si="221"/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216"/>
        <v>1.4431</v>
      </c>
      <c r="P2333">
        <f t="shared" si="217"/>
        <v>40.799999999999997</v>
      </c>
      <c r="Q2333" t="str">
        <f t="shared" si="218"/>
        <v>food</v>
      </c>
      <c r="R2333" s="10">
        <f t="shared" si="219"/>
        <v>41839.005671296298</v>
      </c>
      <c r="S2333" s="10">
        <f t="shared" si="220"/>
        <v>41869.005671296298</v>
      </c>
      <c r="T2333" s="12" t="str">
        <f t="shared" si="221"/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216"/>
        <v>1.0630999999999999</v>
      </c>
      <c r="P2334">
        <f t="shared" si="217"/>
        <v>75.5</v>
      </c>
      <c r="Q2334" t="str">
        <f t="shared" si="218"/>
        <v>food</v>
      </c>
      <c r="R2334" s="10">
        <f t="shared" si="219"/>
        <v>42011.628136574072</v>
      </c>
      <c r="S2334" s="10">
        <f t="shared" si="220"/>
        <v>42041.628136574072</v>
      </c>
      <c r="T2334" s="12" t="str">
        <f t="shared" si="221"/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216"/>
        <v>2.1217000000000001</v>
      </c>
      <c r="P2335">
        <f t="shared" si="217"/>
        <v>13.54</v>
      </c>
      <c r="Q2335" t="str">
        <f t="shared" si="218"/>
        <v>food</v>
      </c>
      <c r="R2335" s="10">
        <f t="shared" si="219"/>
        <v>41767.650347222225</v>
      </c>
      <c r="S2335" s="10">
        <f t="shared" si="220"/>
        <v>41788.743055555555</v>
      </c>
      <c r="T2335" s="12" t="str">
        <f t="shared" si="221"/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216"/>
        <v>1.0195000000000001</v>
      </c>
      <c r="P2336">
        <f t="shared" si="217"/>
        <v>60.87</v>
      </c>
      <c r="Q2336" t="str">
        <f t="shared" si="218"/>
        <v>food</v>
      </c>
      <c r="R2336" s="10">
        <f t="shared" si="219"/>
        <v>41918.670115740737</v>
      </c>
      <c r="S2336" s="10">
        <f t="shared" si="220"/>
        <v>41948.731944444444</v>
      </c>
      <c r="T2336" s="12" t="str">
        <f t="shared" si="221"/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216"/>
        <v>1.0226999999999999</v>
      </c>
      <c r="P2337">
        <f t="shared" si="217"/>
        <v>115.69</v>
      </c>
      <c r="Q2337" t="str">
        <f t="shared" si="218"/>
        <v>food</v>
      </c>
      <c r="R2337" s="10">
        <f t="shared" si="219"/>
        <v>41771.572256944448</v>
      </c>
      <c r="S2337" s="10">
        <f t="shared" si="220"/>
        <v>41801.572256944448</v>
      </c>
      <c r="T2337" s="12" t="str">
        <f t="shared" si="221"/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216"/>
        <v>5.2073</v>
      </c>
      <c r="P2338">
        <f t="shared" si="217"/>
        <v>48.1</v>
      </c>
      <c r="Q2338" t="str">
        <f t="shared" si="218"/>
        <v>food</v>
      </c>
      <c r="R2338" s="10">
        <f t="shared" si="219"/>
        <v>41666.924710648149</v>
      </c>
      <c r="S2338" s="10">
        <f t="shared" si="220"/>
        <v>41706.924710648149</v>
      </c>
      <c r="T2338" s="12" t="str">
        <f t="shared" si="221"/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216"/>
        <v>1.1066</v>
      </c>
      <c r="P2339">
        <f t="shared" si="217"/>
        <v>74.180000000000007</v>
      </c>
      <c r="Q2339" t="str">
        <f t="shared" si="218"/>
        <v>food</v>
      </c>
      <c r="R2339" s="10">
        <f t="shared" si="219"/>
        <v>41786.640543981484</v>
      </c>
      <c r="S2339" s="10">
        <f t="shared" si="220"/>
        <v>41816.640543981484</v>
      </c>
      <c r="T2339" s="12" t="str">
        <f t="shared" si="221"/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216"/>
        <v>1.0114000000000001</v>
      </c>
      <c r="P2340">
        <f t="shared" si="217"/>
        <v>123.35</v>
      </c>
      <c r="Q2340" t="str">
        <f t="shared" si="218"/>
        <v>food</v>
      </c>
      <c r="R2340" s="10">
        <f t="shared" si="219"/>
        <v>41789.896805555552</v>
      </c>
      <c r="S2340" s="10">
        <f t="shared" si="220"/>
        <v>41819.896805555552</v>
      </c>
      <c r="T2340" s="12" t="str">
        <f t="shared" si="221"/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216"/>
        <v>2.9420999999999999</v>
      </c>
      <c r="P2341">
        <f t="shared" si="217"/>
        <v>66.62</v>
      </c>
      <c r="Q2341" t="str">
        <f t="shared" si="218"/>
        <v>food</v>
      </c>
      <c r="R2341" s="10">
        <f t="shared" si="219"/>
        <v>42692.79987268518</v>
      </c>
      <c r="S2341" s="10">
        <f t="shared" si="220"/>
        <v>42723.332638888889</v>
      </c>
      <c r="T2341" s="12" t="str">
        <f t="shared" si="221"/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216"/>
        <v>1.0578000000000001</v>
      </c>
      <c r="P2342">
        <f t="shared" si="217"/>
        <v>104.99</v>
      </c>
      <c r="Q2342" t="str">
        <f t="shared" si="218"/>
        <v>food</v>
      </c>
      <c r="R2342" s="10">
        <f t="shared" si="219"/>
        <v>42643.642800925925</v>
      </c>
      <c r="S2342" s="10">
        <f t="shared" si="220"/>
        <v>42673.642800925925</v>
      </c>
      <c r="T2342" s="12" t="str">
        <f t="shared" si="221"/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216"/>
        <v>0</v>
      </c>
      <c r="P2343">
        <f t="shared" si="217"/>
        <v>0</v>
      </c>
      <c r="Q2343" t="str">
        <f t="shared" si="218"/>
        <v>technology</v>
      </c>
      <c r="R2343" s="10">
        <f t="shared" si="219"/>
        <v>42167.813703703709</v>
      </c>
      <c r="S2343" s="10">
        <f t="shared" si="220"/>
        <v>42197.813703703709</v>
      </c>
      <c r="T2343" s="12" t="str">
        <f t="shared" si="221"/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216"/>
        <v>0</v>
      </c>
      <c r="P2344">
        <f t="shared" si="217"/>
        <v>0</v>
      </c>
      <c r="Q2344" t="str">
        <f t="shared" si="218"/>
        <v>technology</v>
      </c>
      <c r="R2344" s="10">
        <f t="shared" si="219"/>
        <v>41897.702199074076</v>
      </c>
      <c r="S2344" s="10">
        <f t="shared" si="220"/>
        <v>41918.208333333336</v>
      </c>
      <c r="T2344" s="12" t="str">
        <f t="shared" si="221"/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216"/>
        <v>0.03</v>
      </c>
      <c r="P2345">
        <f t="shared" si="217"/>
        <v>300</v>
      </c>
      <c r="Q2345" t="str">
        <f t="shared" si="218"/>
        <v>technology</v>
      </c>
      <c r="R2345" s="10">
        <f t="shared" si="219"/>
        <v>42327.825289351851</v>
      </c>
      <c r="S2345" s="10">
        <f t="shared" si="220"/>
        <v>42377.82430555555</v>
      </c>
      <c r="T2345" s="12" t="str">
        <f t="shared" si="221"/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216"/>
        <v>1E-3</v>
      </c>
      <c r="P2346">
        <f t="shared" si="217"/>
        <v>1</v>
      </c>
      <c r="Q2346" t="str">
        <f t="shared" si="218"/>
        <v>technology</v>
      </c>
      <c r="R2346" s="10">
        <f t="shared" si="219"/>
        <v>42515.727650462963</v>
      </c>
      <c r="S2346" s="10">
        <f t="shared" si="220"/>
        <v>42545.727650462963</v>
      </c>
      <c r="T2346" s="12" t="str">
        <f t="shared" si="221"/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216"/>
        <v>0</v>
      </c>
      <c r="P2347">
        <f t="shared" si="217"/>
        <v>0</v>
      </c>
      <c r="Q2347" t="str">
        <f t="shared" si="218"/>
        <v>technology</v>
      </c>
      <c r="R2347" s="10">
        <f t="shared" si="219"/>
        <v>42060.001805555556</v>
      </c>
      <c r="S2347" s="10">
        <f t="shared" si="220"/>
        <v>42094.985416666663</v>
      </c>
      <c r="T2347" s="12" t="str">
        <f t="shared" si="221"/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216"/>
        <v>6.9999999999999999E-4</v>
      </c>
      <c r="P2348">
        <f t="shared" si="217"/>
        <v>13</v>
      </c>
      <c r="Q2348" t="str">
        <f t="shared" si="218"/>
        <v>technology</v>
      </c>
      <c r="R2348" s="10">
        <f t="shared" si="219"/>
        <v>42615.79896990741</v>
      </c>
      <c r="S2348" s="10">
        <f t="shared" si="220"/>
        <v>42660.79896990741</v>
      </c>
      <c r="T2348" s="12" t="str">
        <f t="shared" si="221"/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216"/>
        <v>1.4999999999999999E-2</v>
      </c>
      <c r="P2349">
        <f t="shared" si="217"/>
        <v>15</v>
      </c>
      <c r="Q2349" t="str">
        <f t="shared" si="218"/>
        <v>technology</v>
      </c>
      <c r="R2349" s="10">
        <f t="shared" si="219"/>
        <v>42577.607361111113</v>
      </c>
      <c r="S2349" s="10">
        <f t="shared" si="220"/>
        <v>42607.607361111113</v>
      </c>
      <c r="T2349" s="12" t="str">
        <f t="shared" si="221"/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216"/>
        <v>3.8999999999999998E-3</v>
      </c>
      <c r="P2350">
        <f t="shared" si="217"/>
        <v>54</v>
      </c>
      <c r="Q2350" t="str">
        <f t="shared" si="218"/>
        <v>technology</v>
      </c>
      <c r="R2350" s="10">
        <f t="shared" si="219"/>
        <v>42360.932152777779</v>
      </c>
      <c r="S2350" s="10">
        <f t="shared" si="220"/>
        <v>42420.932152777779</v>
      </c>
      <c r="T2350" s="12" t="str">
        <f t="shared" si="221"/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216"/>
        <v>0</v>
      </c>
      <c r="P2351">
        <f t="shared" si="217"/>
        <v>0</v>
      </c>
      <c r="Q2351" t="str">
        <f t="shared" si="218"/>
        <v>technology</v>
      </c>
      <c r="R2351" s="10">
        <f t="shared" si="219"/>
        <v>42198.775787037041</v>
      </c>
      <c r="S2351" s="10">
        <f t="shared" si="220"/>
        <v>42227.775787037041</v>
      </c>
      <c r="T2351" s="12" t="str">
        <f t="shared" si="221"/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216"/>
        <v>0</v>
      </c>
      <c r="P2352">
        <f t="shared" si="217"/>
        <v>0</v>
      </c>
      <c r="Q2352" t="str">
        <f t="shared" si="218"/>
        <v>technology</v>
      </c>
      <c r="R2352" s="10">
        <f t="shared" si="219"/>
        <v>42708.842245370368</v>
      </c>
      <c r="S2352" s="10">
        <f t="shared" si="220"/>
        <v>42738.842245370368</v>
      </c>
      <c r="T2352" s="12" t="str">
        <f t="shared" si="221"/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216"/>
        <v>5.7000000000000002E-3</v>
      </c>
      <c r="P2353">
        <f t="shared" si="217"/>
        <v>15.43</v>
      </c>
      <c r="Q2353" t="str">
        <f t="shared" si="218"/>
        <v>technology</v>
      </c>
      <c r="R2353" s="10">
        <f t="shared" si="219"/>
        <v>42094.101145833338</v>
      </c>
      <c r="S2353" s="10">
        <f t="shared" si="220"/>
        <v>42124.101145833338</v>
      </c>
      <c r="T2353" s="12" t="str">
        <f t="shared" si="221"/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216"/>
        <v>0</v>
      </c>
      <c r="P2354">
        <f t="shared" si="217"/>
        <v>0</v>
      </c>
      <c r="Q2354" t="str">
        <f t="shared" si="218"/>
        <v>technology</v>
      </c>
      <c r="R2354" s="10">
        <f t="shared" si="219"/>
        <v>42101.633703703701</v>
      </c>
      <c r="S2354" s="10">
        <f t="shared" si="220"/>
        <v>42161.633703703701</v>
      </c>
      <c r="T2354" s="12" t="str">
        <f t="shared" si="221"/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216"/>
        <v>0</v>
      </c>
      <c r="P2355">
        <f t="shared" si="217"/>
        <v>0</v>
      </c>
      <c r="Q2355" t="str">
        <f t="shared" si="218"/>
        <v>technology</v>
      </c>
      <c r="R2355" s="10">
        <f t="shared" si="219"/>
        <v>42103.676180555558</v>
      </c>
      <c r="S2355" s="10">
        <f t="shared" si="220"/>
        <v>42115.676180555558</v>
      </c>
      <c r="T2355" s="12" t="str">
        <f t="shared" si="221"/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216"/>
        <v>6.9999999999999999E-4</v>
      </c>
      <c r="P2356">
        <f t="shared" si="217"/>
        <v>25</v>
      </c>
      <c r="Q2356" t="str">
        <f t="shared" si="218"/>
        <v>technology</v>
      </c>
      <c r="R2356" s="10">
        <f t="shared" si="219"/>
        <v>41954.722916666666</v>
      </c>
      <c r="S2356" s="10">
        <f t="shared" si="220"/>
        <v>42014.722916666666</v>
      </c>
      <c r="T2356" s="12" t="str">
        <f t="shared" si="221"/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216"/>
        <v>6.8999999999999999E-3</v>
      </c>
      <c r="P2357">
        <f t="shared" si="217"/>
        <v>27.5</v>
      </c>
      <c r="Q2357" t="str">
        <f t="shared" si="218"/>
        <v>technology</v>
      </c>
      <c r="R2357" s="10">
        <f t="shared" si="219"/>
        <v>42096.918240740735</v>
      </c>
      <c r="S2357" s="10">
        <f t="shared" si="220"/>
        <v>42126.918240740735</v>
      </c>
      <c r="T2357" s="12" t="str">
        <f t="shared" si="221"/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216"/>
        <v>0</v>
      </c>
      <c r="P2358">
        <f t="shared" si="217"/>
        <v>0</v>
      </c>
      <c r="Q2358" t="str">
        <f t="shared" si="218"/>
        <v>technology</v>
      </c>
      <c r="R2358" s="10">
        <f t="shared" si="219"/>
        <v>42130.78361111111</v>
      </c>
      <c r="S2358" s="10">
        <f t="shared" si="220"/>
        <v>42160.78361111111</v>
      </c>
      <c r="T2358" s="12" t="str">
        <f t="shared" si="221"/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216"/>
        <v>0</v>
      </c>
      <c r="P2359">
        <f t="shared" si="217"/>
        <v>0</v>
      </c>
      <c r="Q2359" t="str">
        <f t="shared" si="218"/>
        <v>technology</v>
      </c>
      <c r="R2359" s="10">
        <f t="shared" si="219"/>
        <v>42264.620115740734</v>
      </c>
      <c r="S2359" s="10">
        <f t="shared" si="220"/>
        <v>42294.620115740734</v>
      </c>
      <c r="T2359" s="12" t="str">
        <f t="shared" si="221"/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216"/>
        <v>0</v>
      </c>
      <c r="P2360">
        <f t="shared" si="217"/>
        <v>0</v>
      </c>
      <c r="Q2360" t="str">
        <f t="shared" si="218"/>
        <v>technology</v>
      </c>
      <c r="R2360" s="10">
        <f t="shared" si="219"/>
        <v>41978.930972222224</v>
      </c>
      <c r="S2360" s="10">
        <f t="shared" si="220"/>
        <v>42035.027083333334</v>
      </c>
      <c r="T2360" s="12" t="str">
        <f t="shared" si="221"/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216"/>
        <v>0.14680000000000001</v>
      </c>
      <c r="P2361">
        <f t="shared" si="217"/>
        <v>367</v>
      </c>
      <c r="Q2361" t="str">
        <f t="shared" si="218"/>
        <v>technology</v>
      </c>
      <c r="R2361" s="10">
        <f t="shared" si="219"/>
        <v>42159.649583333332</v>
      </c>
      <c r="S2361" s="10">
        <f t="shared" si="220"/>
        <v>42219.649583333332</v>
      </c>
      <c r="T2361" s="12" t="str">
        <f t="shared" si="221"/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216"/>
        <v>4.0000000000000002E-4</v>
      </c>
      <c r="P2362">
        <f t="shared" si="217"/>
        <v>2</v>
      </c>
      <c r="Q2362" t="str">
        <f t="shared" si="218"/>
        <v>technology</v>
      </c>
      <c r="R2362" s="10">
        <f t="shared" si="219"/>
        <v>42377.70694444445</v>
      </c>
      <c r="S2362" s="10">
        <f t="shared" si="220"/>
        <v>42407.70694444445</v>
      </c>
      <c r="T2362" s="12" t="str">
        <f t="shared" si="221"/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216"/>
        <v>0</v>
      </c>
      <c r="P2363">
        <f t="shared" si="217"/>
        <v>0</v>
      </c>
      <c r="Q2363" t="str">
        <f t="shared" si="218"/>
        <v>technology</v>
      </c>
      <c r="R2363" s="10">
        <f t="shared" si="219"/>
        <v>42466.858888888892</v>
      </c>
      <c r="S2363" s="10">
        <f t="shared" si="220"/>
        <v>42490.916666666672</v>
      </c>
      <c r="T2363" s="12" t="str">
        <f t="shared" si="221"/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216"/>
        <v>0.28570000000000001</v>
      </c>
      <c r="P2364">
        <f t="shared" si="217"/>
        <v>60</v>
      </c>
      <c r="Q2364" t="str">
        <f t="shared" si="218"/>
        <v>technology</v>
      </c>
      <c r="R2364" s="10">
        <f t="shared" si="219"/>
        <v>41954.688310185185</v>
      </c>
      <c r="S2364" s="10">
        <f t="shared" si="220"/>
        <v>41984.688310185185</v>
      </c>
      <c r="T2364" s="12" t="str">
        <f t="shared" si="221"/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216"/>
        <v>0</v>
      </c>
      <c r="P2365">
        <f t="shared" si="217"/>
        <v>0</v>
      </c>
      <c r="Q2365" t="str">
        <f t="shared" si="218"/>
        <v>technology</v>
      </c>
      <c r="R2365" s="10">
        <f t="shared" si="219"/>
        <v>42322.011574074073</v>
      </c>
      <c r="S2365" s="10">
        <f t="shared" si="220"/>
        <v>42367.011574074073</v>
      </c>
      <c r="T2365" s="12" t="str">
        <f t="shared" si="221"/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216"/>
        <v>0</v>
      </c>
      <c r="P2366">
        <f t="shared" si="217"/>
        <v>0</v>
      </c>
      <c r="Q2366" t="str">
        <f t="shared" si="218"/>
        <v>technology</v>
      </c>
      <c r="R2366" s="10">
        <f t="shared" si="219"/>
        <v>42248.934675925921</v>
      </c>
      <c r="S2366" s="10">
        <f t="shared" si="220"/>
        <v>42303.934675925921</v>
      </c>
      <c r="T2366" s="12" t="str">
        <f t="shared" si="221"/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216"/>
        <v>0</v>
      </c>
      <c r="P2367">
        <f t="shared" si="217"/>
        <v>0</v>
      </c>
      <c r="Q2367" t="str">
        <f t="shared" si="218"/>
        <v>technology</v>
      </c>
      <c r="R2367" s="10">
        <f t="shared" si="219"/>
        <v>42346.736400462964</v>
      </c>
      <c r="S2367" s="10">
        <f t="shared" si="220"/>
        <v>42386.958333333328</v>
      </c>
      <c r="T2367" s="12" t="str">
        <f t="shared" si="221"/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216"/>
        <v>0.1052</v>
      </c>
      <c r="P2368">
        <f t="shared" si="217"/>
        <v>97.41</v>
      </c>
      <c r="Q2368" t="str">
        <f t="shared" si="218"/>
        <v>technology</v>
      </c>
      <c r="R2368" s="10">
        <f t="shared" si="219"/>
        <v>42268.531631944439</v>
      </c>
      <c r="S2368" s="10">
        <f t="shared" si="220"/>
        <v>42298.531631944439</v>
      </c>
      <c r="T2368" s="12" t="str">
        <f t="shared" si="221"/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216"/>
        <v>1.34E-2</v>
      </c>
      <c r="P2369">
        <f t="shared" si="217"/>
        <v>47.86</v>
      </c>
      <c r="Q2369" t="str">
        <f t="shared" si="218"/>
        <v>technology</v>
      </c>
      <c r="R2369" s="10">
        <f t="shared" si="219"/>
        <v>42425.970092592594</v>
      </c>
      <c r="S2369" s="10">
        <f t="shared" si="220"/>
        <v>42485.928425925929</v>
      </c>
      <c r="T2369" s="12" t="str">
        <f t="shared" si="221"/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216"/>
        <v>2.5000000000000001E-3</v>
      </c>
      <c r="P2370">
        <f t="shared" si="217"/>
        <v>50</v>
      </c>
      <c r="Q2370" t="str">
        <f t="shared" si="218"/>
        <v>technology</v>
      </c>
      <c r="R2370" s="10">
        <f t="shared" si="219"/>
        <v>42063.721817129626</v>
      </c>
      <c r="S2370" s="10">
        <f t="shared" si="220"/>
        <v>42108.680150462969</v>
      </c>
      <c r="T2370" s="12" t="str">
        <f t="shared" si="221"/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222">ROUND(IMDIV(E2371,D2371),4)</f>
        <v>0</v>
      </c>
      <c r="P2371">
        <f t="shared" ref="P2371:P2434" si="223">IF(L2371&gt;0,ROUND(IMDIV(E2371,L2371),2),0)</f>
        <v>0</v>
      </c>
      <c r="Q2371" t="str">
        <f t="shared" ref="Q2371:Q2434" si="224">LEFT(N2371,FIND("/",N2371)-1)</f>
        <v>technology</v>
      </c>
      <c r="R2371" s="10">
        <f t="shared" ref="R2371:R2434" si="225">(((J2371/60)/60)/24)+DATE(1970,1,1)</f>
        <v>42380.812627314815</v>
      </c>
      <c r="S2371" s="10">
        <f t="shared" ref="S2371:S2434" si="226">(((I2371/60)/60)/24)+DATE(1970,1,1)</f>
        <v>42410.812627314815</v>
      </c>
      <c r="T2371" s="12" t="str">
        <f t="shared" ref="T2371:T2434" si="227">RIGHT(N2371, LEN(N2371)-FIND("/",N2371))</f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222"/>
        <v>3.3E-3</v>
      </c>
      <c r="P2372">
        <f t="shared" si="223"/>
        <v>20.5</v>
      </c>
      <c r="Q2372" t="str">
        <f t="shared" si="224"/>
        <v>technology</v>
      </c>
      <c r="R2372" s="10">
        <f t="shared" si="225"/>
        <v>41961.18913194444</v>
      </c>
      <c r="S2372" s="10">
        <f t="shared" si="226"/>
        <v>41991.18913194444</v>
      </c>
      <c r="T2372" s="12" t="str">
        <f t="shared" si="227"/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222"/>
        <v>0</v>
      </c>
      <c r="P2373">
        <f t="shared" si="223"/>
        <v>0</v>
      </c>
      <c r="Q2373" t="str">
        <f t="shared" si="224"/>
        <v>technology</v>
      </c>
      <c r="R2373" s="10">
        <f t="shared" si="225"/>
        <v>42150.777731481481</v>
      </c>
      <c r="S2373" s="10">
        <f t="shared" si="226"/>
        <v>42180.777731481481</v>
      </c>
      <c r="T2373" s="12" t="str">
        <f t="shared" si="227"/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222"/>
        <v>3.27E-2</v>
      </c>
      <c r="P2374">
        <f t="shared" si="223"/>
        <v>30</v>
      </c>
      <c r="Q2374" t="str">
        <f t="shared" si="224"/>
        <v>technology</v>
      </c>
      <c r="R2374" s="10">
        <f t="shared" si="225"/>
        <v>42088.069108796291</v>
      </c>
      <c r="S2374" s="10">
        <f t="shared" si="226"/>
        <v>42118.069108796291</v>
      </c>
      <c r="T2374" s="12" t="str">
        <f t="shared" si="227"/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222"/>
        <v>1E-4</v>
      </c>
      <c r="P2375">
        <f t="shared" si="223"/>
        <v>50</v>
      </c>
      <c r="Q2375" t="str">
        <f t="shared" si="224"/>
        <v>technology</v>
      </c>
      <c r="R2375" s="10">
        <f t="shared" si="225"/>
        <v>42215.662314814821</v>
      </c>
      <c r="S2375" s="10">
        <f t="shared" si="226"/>
        <v>42245.662314814821</v>
      </c>
      <c r="T2375" s="12" t="str">
        <f t="shared" si="227"/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222"/>
        <v>5.0000000000000001E-4</v>
      </c>
      <c r="P2376">
        <f t="shared" si="223"/>
        <v>10</v>
      </c>
      <c r="Q2376" t="str">
        <f t="shared" si="224"/>
        <v>technology</v>
      </c>
      <c r="R2376" s="10">
        <f t="shared" si="225"/>
        <v>42017.843287037031</v>
      </c>
      <c r="S2376" s="10">
        <f t="shared" si="226"/>
        <v>42047.843287037031</v>
      </c>
      <c r="T2376" s="12" t="str">
        <f t="shared" si="227"/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222"/>
        <v>0</v>
      </c>
      <c r="P2377">
        <f t="shared" si="223"/>
        <v>0</v>
      </c>
      <c r="Q2377" t="str">
        <f t="shared" si="224"/>
        <v>technology</v>
      </c>
      <c r="R2377" s="10">
        <f t="shared" si="225"/>
        <v>42592.836076388892</v>
      </c>
      <c r="S2377" s="10">
        <f t="shared" si="226"/>
        <v>42622.836076388892</v>
      </c>
      <c r="T2377" s="12" t="str">
        <f t="shared" si="227"/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222"/>
        <v>0.10879999999999999</v>
      </c>
      <c r="P2378">
        <f t="shared" si="223"/>
        <v>81.58</v>
      </c>
      <c r="Q2378" t="str">
        <f t="shared" si="224"/>
        <v>technology</v>
      </c>
      <c r="R2378" s="10">
        <f t="shared" si="225"/>
        <v>42318.925532407404</v>
      </c>
      <c r="S2378" s="10">
        <f t="shared" si="226"/>
        <v>42348.925532407404</v>
      </c>
      <c r="T2378" s="12" t="str">
        <f t="shared" si="227"/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222"/>
        <v>0</v>
      </c>
      <c r="P2379">
        <f t="shared" si="223"/>
        <v>0</v>
      </c>
      <c r="Q2379" t="str">
        <f t="shared" si="224"/>
        <v>technology</v>
      </c>
      <c r="R2379" s="10">
        <f t="shared" si="225"/>
        <v>42669.870173611111</v>
      </c>
      <c r="S2379" s="10">
        <f t="shared" si="226"/>
        <v>42699.911840277782</v>
      </c>
      <c r="T2379" s="12" t="str">
        <f t="shared" si="227"/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222"/>
        <v>0</v>
      </c>
      <c r="P2380">
        <f t="shared" si="223"/>
        <v>0</v>
      </c>
      <c r="Q2380" t="str">
        <f t="shared" si="224"/>
        <v>technology</v>
      </c>
      <c r="R2380" s="10">
        <f t="shared" si="225"/>
        <v>42213.013078703705</v>
      </c>
      <c r="S2380" s="10">
        <f t="shared" si="226"/>
        <v>42242.013078703705</v>
      </c>
      <c r="T2380" s="12" t="str">
        <f t="shared" si="227"/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222"/>
        <v>0</v>
      </c>
      <c r="P2381">
        <f t="shared" si="223"/>
        <v>0</v>
      </c>
      <c r="Q2381" t="str">
        <f t="shared" si="224"/>
        <v>technology</v>
      </c>
      <c r="R2381" s="10">
        <f t="shared" si="225"/>
        <v>42237.016388888893</v>
      </c>
      <c r="S2381" s="10">
        <f t="shared" si="226"/>
        <v>42282.016388888893</v>
      </c>
      <c r="T2381" s="12" t="str">
        <f t="shared" si="227"/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222"/>
        <v>3.7000000000000002E-3</v>
      </c>
      <c r="P2382">
        <f t="shared" si="223"/>
        <v>18.329999999999998</v>
      </c>
      <c r="Q2382" t="str">
        <f t="shared" si="224"/>
        <v>technology</v>
      </c>
      <c r="R2382" s="10">
        <f t="shared" si="225"/>
        <v>42248.793310185181</v>
      </c>
      <c r="S2382" s="10">
        <f t="shared" si="226"/>
        <v>42278.793310185181</v>
      </c>
      <c r="T2382" s="12" t="str">
        <f t="shared" si="227"/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222"/>
        <v>1.8200000000000001E-2</v>
      </c>
      <c r="P2383">
        <f t="shared" si="223"/>
        <v>224.43</v>
      </c>
      <c r="Q2383" t="str">
        <f t="shared" si="224"/>
        <v>technology</v>
      </c>
      <c r="R2383" s="10">
        <f t="shared" si="225"/>
        <v>42074.935740740737</v>
      </c>
      <c r="S2383" s="10">
        <f t="shared" si="226"/>
        <v>42104.935740740737</v>
      </c>
      <c r="T2383" s="12" t="str">
        <f t="shared" si="227"/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222"/>
        <v>2.5000000000000001E-2</v>
      </c>
      <c r="P2384">
        <f t="shared" si="223"/>
        <v>37.5</v>
      </c>
      <c r="Q2384" t="str">
        <f t="shared" si="224"/>
        <v>technology</v>
      </c>
      <c r="R2384" s="10">
        <f t="shared" si="225"/>
        <v>42195.187534722223</v>
      </c>
      <c r="S2384" s="10">
        <f t="shared" si="226"/>
        <v>42220.187534722223</v>
      </c>
      <c r="T2384" s="12" t="str">
        <f t="shared" si="227"/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222"/>
        <v>4.3499999999999997E-2</v>
      </c>
      <c r="P2385">
        <f t="shared" si="223"/>
        <v>145</v>
      </c>
      <c r="Q2385" t="str">
        <f t="shared" si="224"/>
        <v>technology</v>
      </c>
      <c r="R2385" s="10">
        <f t="shared" si="225"/>
        <v>42027.056793981479</v>
      </c>
      <c r="S2385" s="10">
        <f t="shared" si="226"/>
        <v>42057.056793981479</v>
      </c>
      <c r="T2385" s="12" t="str">
        <f t="shared" si="227"/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222"/>
        <v>8.0000000000000002E-3</v>
      </c>
      <c r="P2386">
        <f t="shared" si="223"/>
        <v>1</v>
      </c>
      <c r="Q2386" t="str">
        <f t="shared" si="224"/>
        <v>technology</v>
      </c>
      <c r="R2386" s="10">
        <f t="shared" si="225"/>
        <v>41927.067627314813</v>
      </c>
      <c r="S2386" s="10">
        <f t="shared" si="226"/>
        <v>41957.109293981484</v>
      </c>
      <c r="T2386" s="12" t="str">
        <f t="shared" si="227"/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222"/>
        <v>1.21E-2</v>
      </c>
      <c r="P2387">
        <f t="shared" si="223"/>
        <v>112.57</v>
      </c>
      <c r="Q2387" t="str">
        <f t="shared" si="224"/>
        <v>technology</v>
      </c>
      <c r="R2387" s="10">
        <f t="shared" si="225"/>
        <v>42191.70175925926</v>
      </c>
      <c r="S2387" s="10">
        <f t="shared" si="226"/>
        <v>42221.70175925926</v>
      </c>
      <c r="T2387" s="12" t="str">
        <f t="shared" si="227"/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222"/>
        <v>0</v>
      </c>
      <c r="P2388">
        <f t="shared" si="223"/>
        <v>0</v>
      </c>
      <c r="Q2388" t="str">
        <f t="shared" si="224"/>
        <v>technology</v>
      </c>
      <c r="R2388" s="10">
        <f t="shared" si="225"/>
        <v>41954.838240740741</v>
      </c>
      <c r="S2388" s="10">
        <f t="shared" si="226"/>
        <v>42014.838240740741</v>
      </c>
      <c r="T2388" s="12" t="str">
        <f t="shared" si="227"/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222"/>
        <v>6.7999999999999996E-3</v>
      </c>
      <c r="P2389">
        <f t="shared" si="223"/>
        <v>342</v>
      </c>
      <c r="Q2389" t="str">
        <f t="shared" si="224"/>
        <v>technology</v>
      </c>
      <c r="R2389" s="10">
        <f t="shared" si="225"/>
        <v>42528.626620370371</v>
      </c>
      <c r="S2389" s="10">
        <f t="shared" si="226"/>
        <v>42573.626620370371</v>
      </c>
      <c r="T2389" s="12" t="str">
        <f t="shared" si="227"/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222"/>
        <v>1.2500000000000001E-2</v>
      </c>
      <c r="P2390">
        <f t="shared" si="223"/>
        <v>57.88</v>
      </c>
      <c r="Q2390" t="str">
        <f t="shared" si="224"/>
        <v>technology</v>
      </c>
      <c r="R2390" s="10">
        <f t="shared" si="225"/>
        <v>41989.853692129633</v>
      </c>
      <c r="S2390" s="10">
        <f t="shared" si="226"/>
        <v>42019.811805555553</v>
      </c>
      <c r="T2390" s="12" t="str">
        <f t="shared" si="227"/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222"/>
        <v>1.9E-3</v>
      </c>
      <c r="P2391">
        <f t="shared" si="223"/>
        <v>30</v>
      </c>
      <c r="Q2391" t="str">
        <f t="shared" si="224"/>
        <v>technology</v>
      </c>
      <c r="R2391" s="10">
        <f t="shared" si="225"/>
        <v>42179.653379629628</v>
      </c>
      <c r="S2391" s="10">
        <f t="shared" si="226"/>
        <v>42210.915972222225</v>
      </c>
      <c r="T2391" s="12" t="str">
        <f t="shared" si="227"/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222"/>
        <v>0</v>
      </c>
      <c r="P2392">
        <f t="shared" si="223"/>
        <v>0</v>
      </c>
      <c r="Q2392" t="str">
        <f t="shared" si="224"/>
        <v>technology</v>
      </c>
      <c r="R2392" s="10">
        <f t="shared" si="225"/>
        <v>41968.262314814812</v>
      </c>
      <c r="S2392" s="10">
        <f t="shared" si="226"/>
        <v>42008.262314814812</v>
      </c>
      <c r="T2392" s="12" t="str">
        <f t="shared" si="227"/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222"/>
        <v>1.2999999999999999E-3</v>
      </c>
      <c r="P2393">
        <f t="shared" si="223"/>
        <v>25</v>
      </c>
      <c r="Q2393" t="str">
        <f t="shared" si="224"/>
        <v>technology</v>
      </c>
      <c r="R2393" s="10">
        <f t="shared" si="225"/>
        <v>42064.794490740736</v>
      </c>
      <c r="S2393" s="10">
        <f t="shared" si="226"/>
        <v>42094.752824074079</v>
      </c>
      <c r="T2393" s="12" t="str">
        <f t="shared" si="227"/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222"/>
        <v>0</v>
      </c>
      <c r="P2394">
        <f t="shared" si="223"/>
        <v>0</v>
      </c>
      <c r="Q2394" t="str">
        <f t="shared" si="224"/>
        <v>technology</v>
      </c>
      <c r="R2394" s="10">
        <f t="shared" si="225"/>
        <v>42276.120636574073</v>
      </c>
      <c r="S2394" s="10">
        <f t="shared" si="226"/>
        <v>42306.120636574073</v>
      </c>
      <c r="T2394" s="12" t="str">
        <f t="shared" si="227"/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222"/>
        <v>5.0000000000000001E-4</v>
      </c>
      <c r="P2395">
        <f t="shared" si="223"/>
        <v>50</v>
      </c>
      <c r="Q2395" t="str">
        <f t="shared" si="224"/>
        <v>technology</v>
      </c>
      <c r="R2395" s="10">
        <f t="shared" si="225"/>
        <v>42194.648344907408</v>
      </c>
      <c r="S2395" s="10">
        <f t="shared" si="226"/>
        <v>42224.648344907408</v>
      </c>
      <c r="T2395" s="12" t="str">
        <f t="shared" si="227"/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222"/>
        <v>5.9999999999999995E-4</v>
      </c>
      <c r="P2396">
        <f t="shared" si="223"/>
        <v>1.5</v>
      </c>
      <c r="Q2396" t="str">
        <f t="shared" si="224"/>
        <v>technology</v>
      </c>
      <c r="R2396" s="10">
        <f t="shared" si="225"/>
        <v>42031.362187499995</v>
      </c>
      <c r="S2396" s="10">
        <f t="shared" si="226"/>
        <v>42061.362187499995</v>
      </c>
      <c r="T2396" s="12" t="str">
        <f t="shared" si="227"/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222"/>
        <v>0</v>
      </c>
      <c r="P2397">
        <f t="shared" si="223"/>
        <v>0</v>
      </c>
      <c r="Q2397" t="str">
        <f t="shared" si="224"/>
        <v>technology</v>
      </c>
      <c r="R2397" s="10">
        <f t="shared" si="225"/>
        <v>42717.121377314819</v>
      </c>
      <c r="S2397" s="10">
        <f t="shared" si="226"/>
        <v>42745.372916666667</v>
      </c>
      <c r="T2397" s="12" t="str">
        <f t="shared" si="227"/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222"/>
        <v>2E-3</v>
      </c>
      <c r="P2398">
        <f t="shared" si="223"/>
        <v>10</v>
      </c>
      <c r="Q2398" t="str">
        <f t="shared" si="224"/>
        <v>technology</v>
      </c>
      <c r="R2398" s="10">
        <f t="shared" si="225"/>
        <v>42262.849050925928</v>
      </c>
      <c r="S2398" s="10">
        <f t="shared" si="226"/>
        <v>42292.849050925928</v>
      </c>
      <c r="T2398" s="12" t="str">
        <f t="shared" si="227"/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222"/>
        <v>0</v>
      </c>
      <c r="P2399">
        <f t="shared" si="223"/>
        <v>0</v>
      </c>
      <c r="Q2399" t="str">
        <f t="shared" si="224"/>
        <v>technology</v>
      </c>
      <c r="R2399" s="10">
        <f t="shared" si="225"/>
        <v>41976.88490740741</v>
      </c>
      <c r="S2399" s="10">
        <f t="shared" si="226"/>
        <v>42006.88490740741</v>
      </c>
      <c r="T2399" s="12" t="str">
        <f t="shared" si="227"/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222"/>
        <v>0</v>
      </c>
      <c r="P2400">
        <f t="shared" si="223"/>
        <v>0</v>
      </c>
      <c r="Q2400" t="str">
        <f t="shared" si="224"/>
        <v>technology</v>
      </c>
      <c r="R2400" s="10">
        <f t="shared" si="225"/>
        <v>42157.916481481487</v>
      </c>
      <c r="S2400" s="10">
        <f t="shared" si="226"/>
        <v>42187.916481481487</v>
      </c>
      <c r="T2400" s="12" t="str">
        <f t="shared" si="227"/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222"/>
        <v>0</v>
      </c>
      <c r="P2401">
        <f t="shared" si="223"/>
        <v>0</v>
      </c>
      <c r="Q2401" t="str">
        <f t="shared" si="224"/>
        <v>technology</v>
      </c>
      <c r="R2401" s="10">
        <f t="shared" si="225"/>
        <v>41956.853078703702</v>
      </c>
      <c r="S2401" s="10">
        <f t="shared" si="226"/>
        <v>41991.853078703702</v>
      </c>
      <c r="T2401" s="12" t="str">
        <f t="shared" si="227"/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222"/>
        <v>0</v>
      </c>
      <c r="P2402">
        <f t="shared" si="223"/>
        <v>0</v>
      </c>
      <c r="Q2402" t="str">
        <f t="shared" si="224"/>
        <v>technology</v>
      </c>
      <c r="R2402" s="10">
        <f t="shared" si="225"/>
        <v>42444.268101851849</v>
      </c>
      <c r="S2402" s="10">
        <f t="shared" si="226"/>
        <v>42474.268101851849</v>
      </c>
      <c r="T2402" s="12" t="str">
        <f t="shared" si="227"/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222"/>
        <v>7.1999999999999998E-3</v>
      </c>
      <c r="P2403">
        <f t="shared" si="223"/>
        <v>22.33</v>
      </c>
      <c r="Q2403" t="str">
        <f t="shared" si="224"/>
        <v>food</v>
      </c>
      <c r="R2403" s="10">
        <f t="shared" si="225"/>
        <v>42374.822870370372</v>
      </c>
      <c r="S2403" s="10">
        <f t="shared" si="226"/>
        <v>42434.822870370372</v>
      </c>
      <c r="T2403" s="12" t="str">
        <f t="shared" si="227"/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222"/>
        <v>4.3E-3</v>
      </c>
      <c r="P2404">
        <f t="shared" si="223"/>
        <v>52</v>
      </c>
      <c r="Q2404" t="str">
        <f t="shared" si="224"/>
        <v>food</v>
      </c>
      <c r="R2404" s="10">
        <f t="shared" si="225"/>
        <v>42107.679756944446</v>
      </c>
      <c r="S2404" s="10">
        <f t="shared" si="226"/>
        <v>42137.679756944446</v>
      </c>
      <c r="T2404" s="12" t="str">
        <f t="shared" si="227"/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222"/>
        <v>0.16830000000000001</v>
      </c>
      <c r="P2405">
        <f t="shared" si="223"/>
        <v>16.829999999999998</v>
      </c>
      <c r="Q2405" t="str">
        <f t="shared" si="224"/>
        <v>food</v>
      </c>
      <c r="R2405" s="10">
        <f t="shared" si="225"/>
        <v>42399.882615740738</v>
      </c>
      <c r="S2405" s="10">
        <f t="shared" si="226"/>
        <v>42459.840949074074</v>
      </c>
      <c r="T2405" s="12" t="str">
        <f t="shared" si="227"/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222"/>
        <v>0</v>
      </c>
      <c r="P2406">
        <f t="shared" si="223"/>
        <v>0</v>
      </c>
      <c r="Q2406" t="str">
        <f t="shared" si="224"/>
        <v>food</v>
      </c>
      <c r="R2406" s="10">
        <f t="shared" si="225"/>
        <v>42342.03943287037</v>
      </c>
      <c r="S2406" s="10">
        <f t="shared" si="226"/>
        <v>42372.03943287037</v>
      </c>
      <c r="T2406" s="12" t="str">
        <f t="shared" si="227"/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222"/>
        <v>0.22520000000000001</v>
      </c>
      <c r="P2407">
        <f t="shared" si="223"/>
        <v>56.3</v>
      </c>
      <c r="Q2407" t="str">
        <f t="shared" si="224"/>
        <v>food</v>
      </c>
      <c r="R2407" s="10">
        <f t="shared" si="225"/>
        <v>42595.585358796292</v>
      </c>
      <c r="S2407" s="10">
        <f t="shared" si="226"/>
        <v>42616.585358796292</v>
      </c>
      <c r="T2407" s="12" t="str">
        <f t="shared" si="227"/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222"/>
        <v>0.4138</v>
      </c>
      <c r="P2408">
        <f t="shared" si="223"/>
        <v>84.06</v>
      </c>
      <c r="Q2408" t="str">
        <f t="shared" si="224"/>
        <v>food</v>
      </c>
      <c r="R2408" s="10">
        <f t="shared" si="225"/>
        <v>41983.110995370371</v>
      </c>
      <c r="S2408" s="10">
        <f t="shared" si="226"/>
        <v>42023.110995370371</v>
      </c>
      <c r="T2408" s="12" t="str">
        <f t="shared" si="227"/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222"/>
        <v>0.25259999999999999</v>
      </c>
      <c r="P2409">
        <f t="shared" si="223"/>
        <v>168.39</v>
      </c>
      <c r="Q2409" t="str">
        <f t="shared" si="224"/>
        <v>food</v>
      </c>
      <c r="R2409" s="10">
        <f t="shared" si="225"/>
        <v>42082.575555555552</v>
      </c>
      <c r="S2409" s="10">
        <f t="shared" si="226"/>
        <v>42105.25</v>
      </c>
      <c r="T2409" s="12" t="str">
        <f t="shared" si="227"/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222"/>
        <v>2E-3</v>
      </c>
      <c r="P2410">
        <f t="shared" si="223"/>
        <v>15</v>
      </c>
      <c r="Q2410" t="str">
        <f t="shared" si="224"/>
        <v>food</v>
      </c>
      <c r="R2410" s="10">
        <f t="shared" si="225"/>
        <v>41919.140706018516</v>
      </c>
      <c r="S2410" s="10">
        <f t="shared" si="226"/>
        <v>41949.182372685187</v>
      </c>
      <c r="T2410" s="12" t="str">
        <f t="shared" si="227"/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222"/>
        <v>1.84E-2</v>
      </c>
      <c r="P2411">
        <f t="shared" si="223"/>
        <v>76.67</v>
      </c>
      <c r="Q2411" t="str">
        <f t="shared" si="224"/>
        <v>food</v>
      </c>
      <c r="R2411" s="10">
        <f t="shared" si="225"/>
        <v>42204.875868055555</v>
      </c>
      <c r="S2411" s="10">
        <f t="shared" si="226"/>
        <v>42234.875868055555</v>
      </c>
      <c r="T2411" s="12" t="str">
        <f t="shared" si="227"/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222"/>
        <v>0</v>
      </c>
      <c r="P2412">
        <f t="shared" si="223"/>
        <v>0</v>
      </c>
      <c r="Q2412" t="str">
        <f t="shared" si="224"/>
        <v>food</v>
      </c>
      <c r="R2412" s="10">
        <f t="shared" si="225"/>
        <v>42224.408275462964</v>
      </c>
      <c r="S2412" s="10">
        <f t="shared" si="226"/>
        <v>42254.408275462964</v>
      </c>
      <c r="T2412" s="12" t="str">
        <f t="shared" si="227"/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222"/>
        <v>6.0000000000000001E-3</v>
      </c>
      <c r="P2413">
        <f t="shared" si="223"/>
        <v>50.33</v>
      </c>
      <c r="Q2413" t="str">
        <f t="shared" si="224"/>
        <v>food</v>
      </c>
      <c r="R2413" s="10">
        <f t="shared" si="225"/>
        <v>42211.732430555552</v>
      </c>
      <c r="S2413" s="10">
        <f t="shared" si="226"/>
        <v>42241.732430555552</v>
      </c>
      <c r="T2413" s="12" t="str">
        <f t="shared" si="227"/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222"/>
        <v>0</v>
      </c>
      <c r="P2414">
        <f t="shared" si="223"/>
        <v>0</v>
      </c>
      <c r="Q2414" t="str">
        <f t="shared" si="224"/>
        <v>food</v>
      </c>
      <c r="R2414" s="10">
        <f t="shared" si="225"/>
        <v>42655.736956018518</v>
      </c>
      <c r="S2414" s="10">
        <f t="shared" si="226"/>
        <v>42700.778622685189</v>
      </c>
      <c r="T2414" s="12" t="str">
        <f t="shared" si="227"/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222"/>
        <v>8.3000000000000001E-3</v>
      </c>
      <c r="P2415">
        <f t="shared" si="223"/>
        <v>8.33</v>
      </c>
      <c r="Q2415" t="str">
        <f t="shared" si="224"/>
        <v>food</v>
      </c>
      <c r="R2415" s="10">
        <f t="shared" si="225"/>
        <v>41760.10974537037</v>
      </c>
      <c r="S2415" s="10">
        <f t="shared" si="226"/>
        <v>41790.979166666664</v>
      </c>
      <c r="T2415" s="12" t="str">
        <f t="shared" si="227"/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222"/>
        <v>3.0700000000000002E-2</v>
      </c>
      <c r="P2416">
        <f t="shared" si="223"/>
        <v>35.380000000000003</v>
      </c>
      <c r="Q2416" t="str">
        <f t="shared" si="224"/>
        <v>food</v>
      </c>
      <c r="R2416" s="10">
        <f t="shared" si="225"/>
        <v>42198.695138888885</v>
      </c>
      <c r="S2416" s="10">
        <f t="shared" si="226"/>
        <v>42238.165972222225</v>
      </c>
      <c r="T2416" s="12" t="str">
        <f t="shared" si="227"/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222"/>
        <v>5.5999999999999999E-3</v>
      </c>
      <c r="P2417">
        <f t="shared" si="223"/>
        <v>55.83</v>
      </c>
      <c r="Q2417" t="str">
        <f t="shared" si="224"/>
        <v>food</v>
      </c>
      <c r="R2417" s="10">
        <f t="shared" si="225"/>
        <v>42536.862800925926</v>
      </c>
      <c r="S2417" s="10">
        <f t="shared" si="226"/>
        <v>42566.862800925926</v>
      </c>
      <c r="T2417" s="12" t="str">
        <f t="shared" si="227"/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222"/>
        <v>2.9999999999999997E-4</v>
      </c>
      <c r="P2418">
        <f t="shared" si="223"/>
        <v>5</v>
      </c>
      <c r="Q2418" t="str">
        <f t="shared" si="224"/>
        <v>food</v>
      </c>
      <c r="R2418" s="10">
        <f t="shared" si="225"/>
        <v>42019.737766203703</v>
      </c>
      <c r="S2418" s="10">
        <f t="shared" si="226"/>
        <v>42077.625</v>
      </c>
      <c r="T2418" s="12" t="str">
        <f t="shared" si="227"/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222"/>
        <v>0</v>
      </c>
      <c r="P2419">
        <f t="shared" si="223"/>
        <v>0</v>
      </c>
      <c r="Q2419" t="str">
        <f t="shared" si="224"/>
        <v>food</v>
      </c>
      <c r="R2419" s="10">
        <f t="shared" si="225"/>
        <v>41831.884108796294</v>
      </c>
      <c r="S2419" s="10">
        <f t="shared" si="226"/>
        <v>41861.884108796294</v>
      </c>
      <c r="T2419" s="12" t="str">
        <f t="shared" si="227"/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222"/>
        <v>2.0000000000000001E-4</v>
      </c>
      <c r="P2420">
        <f t="shared" si="223"/>
        <v>1</v>
      </c>
      <c r="Q2420" t="str">
        <f t="shared" si="224"/>
        <v>food</v>
      </c>
      <c r="R2420" s="10">
        <f t="shared" si="225"/>
        <v>42027.856990740736</v>
      </c>
      <c r="S2420" s="10">
        <f t="shared" si="226"/>
        <v>42087.815324074079</v>
      </c>
      <c r="T2420" s="12" t="str">
        <f t="shared" si="227"/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222"/>
        <v>0</v>
      </c>
      <c r="P2421">
        <f t="shared" si="223"/>
        <v>0</v>
      </c>
      <c r="Q2421" t="str">
        <f t="shared" si="224"/>
        <v>food</v>
      </c>
      <c r="R2421" s="10">
        <f t="shared" si="225"/>
        <v>41993.738298611104</v>
      </c>
      <c r="S2421" s="10">
        <f t="shared" si="226"/>
        <v>42053.738298611104</v>
      </c>
      <c r="T2421" s="12" t="str">
        <f t="shared" si="227"/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222"/>
        <v>0.14829999999999999</v>
      </c>
      <c r="P2422">
        <f t="shared" si="223"/>
        <v>69.47</v>
      </c>
      <c r="Q2422" t="str">
        <f t="shared" si="224"/>
        <v>food</v>
      </c>
      <c r="R2422" s="10">
        <f t="shared" si="225"/>
        <v>41893.028877314813</v>
      </c>
      <c r="S2422" s="10">
        <f t="shared" si="226"/>
        <v>41953.070543981477</v>
      </c>
      <c r="T2422" s="12" t="str">
        <f t="shared" si="227"/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222"/>
        <v>2.0000000000000001E-4</v>
      </c>
      <c r="P2423">
        <f t="shared" si="223"/>
        <v>1</v>
      </c>
      <c r="Q2423" t="str">
        <f t="shared" si="224"/>
        <v>food</v>
      </c>
      <c r="R2423" s="10">
        <f t="shared" si="225"/>
        <v>42026.687453703707</v>
      </c>
      <c r="S2423" s="10">
        <f t="shared" si="226"/>
        <v>42056.687453703707</v>
      </c>
      <c r="T2423" s="12" t="str">
        <f t="shared" si="227"/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222"/>
        <v>2E-3</v>
      </c>
      <c r="P2424">
        <f t="shared" si="223"/>
        <v>1</v>
      </c>
      <c r="Q2424" t="str">
        <f t="shared" si="224"/>
        <v>food</v>
      </c>
      <c r="R2424" s="10">
        <f t="shared" si="225"/>
        <v>42044.724953703699</v>
      </c>
      <c r="S2424" s="10">
        <f t="shared" si="226"/>
        <v>42074.683287037042</v>
      </c>
      <c r="T2424" s="12" t="str">
        <f t="shared" si="227"/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222"/>
        <v>1E-4</v>
      </c>
      <c r="P2425">
        <f t="shared" si="223"/>
        <v>8</v>
      </c>
      <c r="Q2425" t="str">
        <f t="shared" si="224"/>
        <v>food</v>
      </c>
      <c r="R2425" s="10">
        <f t="shared" si="225"/>
        <v>41974.704745370371</v>
      </c>
      <c r="S2425" s="10">
        <f t="shared" si="226"/>
        <v>42004.704745370371</v>
      </c>
      <c r="T2425" s="12" t="str">
        <f t="shared" si="227"/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222"/>
        <v>1.24E-2</v>
      </c>
      <c r="P2426">
        <f t="shared" si="223"/>
        <v>34.44</v>
      </c>
      <c r="Q2426" t="str">
        <f t="shared" si="224"/>
        <v>food</v>
      </c>
      <c r="R2426" s="10">
        <f t="shared" si="225"/>
        <v>41909.892453703702</v>
      </c>
      <c r="S2426" s="10">
        <f t="shared" si="226"/>
        <v>41939.892453703702</v>
      </c>
      <c r="T2426" s="12" t="str">
        <f t="shared" si="227"/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222"/>
        <v>2.9999999999999997E-4</v>
      </c>
      <c r="P2427">
        <f t="shared" si="223"/>
        <v>1</v>
      </c>
      <c r="Q2427" t="str">
        <f t="shared" si="224"/>
        <v>food</v>
      </c>
      <c r="R2427" s="10">
        <f t="shared" si="225"/>
        <v>42502.913761574076</v>
      </c>
      <c r="S2427" s="10">
        <f t="shared" si="226"/>
        <v>42517.919444444444</v>
      </c>
      <c r="T2427" s="12" t="str">
        <f t="shared" si="227"/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222"/>
        <v>0</v>
      </c>
      <c r="P2428">
        <f t="shared" si="223"/>
        <v>0</v>
      </c>
      <c r="Q2428" t="str">
        <f t="shared" si="224"/>
        <v>food</v>
      </c>
      <c r="R2428" s="10">
        <f t="shared" si="225"/>
        <v>42164.170046296291</v>
      </c>
      <c r="S2428" s="10">
        <f t="shared" si="226"/>
        <v>42224.170046296291</v>
      </c>
      <c r="T2428" s="12" t="str">
        <f t="shared" si="227"/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222"/>
        <v>0</v>
      </c>
      <c r="P2429">
        <f t="shared" si="223"/>
        <v>1</v>
      </c>
      <c r="Q2429" t="str">
        <f t="shared" si="224"/>
        <v>food</v>
      </c>
      <c r="R2429" s="10">
        <f t="shared" si="225"/>
        <v>42412.318668981476</v>
      </c>
      <c r="S2429" s="10">
        <f t="shared" si="226"/>
        <v>42452.277002314819</v>
      </c>
      <c r="T2429" s="12" t="str">
        <f t="shared" si="227"/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222"/>
        <v>0</v>
      </c>
      <c r="P2430">
        <f t="shared" si="223"/>
        <v>1</v>
      </c>
      <c r="Q2430" t="str">
        <f t="shared" si="224"/>
        <v>food</v>
      </c>
      <c r="R2430" s="10">
        <f t="shared" si="225"/>
        <v>42045.784155092595</v>
      </c>
      <c r="S2430" s="10">
        <f t="shared" si="226"/>
        <v>42075.742488425924</v>
      </c>
      <c r="T2430" s="12" t="str">
        <f t="shared" si="227"/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222"/>
        <v>1.43E-2</v>
      </c>
      <c r="P2431">
        <f t="shared" si="223"/>
        <v>501.25</v>
      </c>
      <c r="Q2431" t="str">
        <f t="shared" si="224"/>
        <v>food</v>
      </c>
      <c r="R2431" s="10">
        <f t="shared" si="225"/>
        <v>42734.879236111112</v>
      </c>
      <c r="S2431" s="10">
        <f t="shared" si="226"/>
        <v>42771.697222222225</v>
      </c>
      <c r="T2431" s="12" t="str">
        <f t="shared" si="227"/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222"/>
        <v>7.0000000000000001E-3</v>
      </c>
      <c r="P2432">
        <f t="shared" si="223"/>
        <v>10.5</v>
      </c>
      <c r="Q2432" t="str">
        <f t="shared" si="224"/>
        <v>food</v>
      </c>
      <c r="R2432" s="10">
        <f t="shared" si="225"/>
        <v>42382.130833333329</v>
      </c>
      <c r="S2432" s="10">
        <f t="shared" si="226"/>
        <v>42412.130833333329</v>
      </c>
      <c r="T2432" s="12" t="str">
        <f t="shared" si="227"/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222"/>
        <v>0</v>
      </c>
      <c r="P2433">
        <f t="shared" si="223"/>
        <v>1</v>
      </c>
      <c r="Q2433" t="str">
        <f t="shared" si="224"/>
        <v>food</v>
      </c>
      <c r="R2433" s="10">
        <f t="shared" si="225"/>
        <v>42489.099687499998</v>
      </c>
      <c r="S2433" s="10">
        <f t="shared" si="226"/>
        <v>42549.099687499998</v>
      </c>
      <c r="T2433" s="12" t="str">
        <f t="shared" si="227"/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222"/>
        <v>1E-4</v>
      </c>
      <c r="P2434">
        <f t="shared" si="223"/>
        <v>1</v>
      </c>
      <c r="Q2434" t="str">
        <f t="shared" si="224"/>
        <v>food</v>
      </c>
      <c r="R2434" s="10">
        <f t="shared" si="225"/>
        <v>42041.218715277777</v>
      </c>
      <c r="S2434" s="10">
        <f t="shared" si="226"/>
        <v>42071.218715277777</v>
      </c>
      <c r="T2434" s="12" t="str">
        <f t="shared" si="227"/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228">ROUND(IMDIV(E2435,D2435),4)</f>
        <v>0</v>
      </c>
      <c r="P2435">
        <f t="shared" ref="P2435:P2498" si="229">IF(L2435&gt;0,ROUND(IMDIV(E2435,L2435),2),0)</f>
        <v>0</v>
      </c>
      <c r="Q2435" t="str">
        <f t="shared" ref="Q2435:Q2498" si="230">LEFT(N2435,FIND("/",N2435)-1)</f>
        <v>food</v>
      </c>
      <c r="R2435" s="10">
        <f t="shared" ref="R2435:R2498" si="231">(((J2435/60)/60)/24)+DATE(1970,1,1)</f>
        <v>42397.89980324074</v>
      </c>
      <c r="S2435" s="10">
        <f t="shared" ref="S2435:S2498" si="232">(((I2435/60)/60)/24)+DATE(1970,1,1)</f>
        <v>42427.89980324074</v>
      </c>
      <c r="T2435" s="12" t="str">
        <f t="shared" ref="T2435:T2498" si="233">RIGHT(N2435, LEN(N2435)-FIND("/",N2435))</f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228"/>
        <v>1.2999999999999999E-3</v>
      </c>
      <c r="P2436">
        <f t="shared" si="229"/>
        <v>13</v>
      </c>
      <c r="Q2436" t="str">
        <f t="shared" si="230"/>
        <v>food</v>
      </c>
      <c r="R2436" s="10">
        <f t="shared" si="231"/>
        <v>42180.18604166666</v>
      </c>
      <c r="S2436" s="10">
        <f t="shared" si="232"/>
        <v>42220.18604166666</v>
      </c>
      <c r="T2436" s="12" t="str">
        <f t="shared" si="233"/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228"/>
        <v>4.8999999999999998E-3</v>
      </c>
      <c r="P2437">
        <f t="shared" si="229"/>
        <v>306</v>
      </c>
      <c r="Q2437" t="str">
        <f t="shared" si="230"/>
        <v>food</v>
      </c>
      <c r="R2437" s="10">
        <f t="shared" si="231"/>
        <v>42252.277615740735</v>
      </c>
      <c r="S2437" s="10">
        <f t="shared" si="232"/>
        <v>42282.277615740735</v>
      </c>
      <c r="T2437" s="12" t="str">
        <f t="shared" si="233"/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228"/>
        <v>4.0000000000000002E-4</v>
      </c>
      <c r="P2438">
        <f t="shared" si="229"/>
        <v>22.5</v>
      </c>
      <c r="Q2438" t="str">
        <f t="shared" si="230"/>
        <v>food</v>
      </c>
      <c r="R2438" s="10">
        <f t="shared" si="231"/>
        <v>42338.615393518514</v>
      </c>
      <c r="S2438" s="10">
        <f t="shared" si="232"/>
        <v>42398.615393518514</v>
      </c>
      <c r="T2438" s="12" t="str">
        <f t="shared" si="233"/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228"/>
        <v>0</v>
      </c>
      <c r="P2439">
        <f t="shared" si="229"/>
        <v>0</v>
      </c>
      <c r="Q2439" t="str">
        <f t="shared" si="230"/>
        <v>food</v>
      </c>
      <c r="R2439" s="10">
        <f t="shared" si="231"/>
        <v>42031.965138888889</v>
      </c>
      <c r="S2439" s="10">
        <f t="shared" si="232"/>
        <v>42080.75</v>
      </c>
      <c r="T2439" s="12" t="str">
        <f t="shared" si="233"/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228"/>
        <v>3.3E-3</v>
      </c>
      <c r="P2440">
        <f t="shared" si="229"/>
        <v>50</v>
      </c>
      <c r="Q2440" t="str">
        <f t="shared" si="230"/>
        <v>food</v>
      </c>
      <c r="R2440" s="10">
        <f t="shared" si="231"/>
        <v>42285.91506944444</v>
      </c>
      <c r="S2440" s="10">
        <f t="shared" si="232"/>
        <v>42345.956736111111</v>
      </c>
      <c r="T2440" s="12" t="str">
        <f t="shared" si="233"/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228"/>
        <v>0</v>
      </c>
      <c r="P2441">
        <f t="shared" si="229"/>
        <v>0</v>
      </c>
      <c r="Q2441" t="str">
        <f t="shared" si="230"/>
        <v>food</v>
      </c>
      <c r="R2441" s="10">
        <f t="shared" si="231"/>
        <v>42265.818622685183</v>
      </c>
      <c r="S2441" s="10">
        <f t="shared" si="232"/>
        <v>42295.818622685183</v>
      </c>
      <c r="T2441" s="12" t="str">
        <f t="shared" si="233"/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228"/>
        <v>2E-3</v>
      </c>
      <c r="P2442">
        <f t="shared" si="229"/>
        <v>5</v>
      </c>
      <c r="Q2442" t="str">
        <f t="shared" si="230"/>
        <v>food</v>
      </c>
      <c r="R2442" s="10">
        <f t="shared" si="231"/>
        <v>42383.899456018517</v>
      </c>
      <c r="S2442" s="10">
        <f t="shared" si="232"/>
        <v>42413.899456018517</v>
      </c>
      <c r="T2442" s="12" t="str">
        <f t="shared" si="233"/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228"/>
        <v>1.0788</v>
      </c>
      <c r="P2443">
        <f t="shared" si="229"/>
        <v>74.23</v>
      </c>
      <c r="Q2443" t="str">
        <f t="shared" si="230"/>
        <v>food</v>
      </c>
      <c r="R2443" s="10">
        <f t="shared" si="231"/>
        <v>42187.125625000001</v>
      </c>
      <c r="S2443" s="10">
        <f t="shared" si="232"/>
        <v>42208.207638888889</v>
      </c>
      <c r="T2443" s="12" t="str">
        <f t="shared" si="233"/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228"/>
        <v>1.2594000000000001</v>
      </c>
      <c r="P2444">
        <f t="shared" si="229"/>
        <v>81.25</v>
      </c>
      <c r="Q2444" t="str">
        <f t="shared" si="230"/>
        <v>food</v>
      </c>
      <c r="R2444" s="10">
        <f t="shared" si="231"/>
        <v>42052.666990740734</v>
      </c>
      <c r="S2444" s="10">
        <f t="shared" si="232"/>
        <v>42082.625324074077</v>
      </c>
      <c r="T2444" s="12" t="str">
        <f t="shared" si="233"/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228"/>
        <v>2.0251000000000001</v>
      </c>
      <c r="P2445">
        <f t="shared" si="229"/>
        <v>130.22999999999999</v>
      </c>
      <c r="Q2445" t="str">
        <f t="shared" si="230"/>
        <v>food</v>
      </c>
      <c r="R2445" s="10">
        <f t="shared" si="231"/>
        <v>41836.625254629631</v>
      </c>
      <c r="S2445" s="10">
        <f t="shared" si="232"/>
        <v>41866.625254629631</v>
      </c>
      <c r="T2445" s="12" t="str">
        <f t="shared" si="233"/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228"/>
        <v>1.0860000000000001</v>
      </c>
      <c r="P2446">
        <f t="shared" si="229"/>
        <v>53.41</v>
      </c>
      <c r="Q2446" t="str">
        <f t="shared" si="230"/>
        <v>food</v>
      </c>
      <c r="R2446" s="10">
        <f t="shared" si="231"/>
        <v>42485.754525462966</v>
      </c>
      <c r="S2446" s="10">
        <f t="shared" si="232"/>
        <v>42515.754525462966</v>
      </c>
      <c r="T2446" s="12" t="str">
        <f t="shared" si="233"/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228"/>
        <v>1.728</v>
      </c>
      <c r="P2447">
        <f t="shared" si="229"/>
        <v>75.13</v>
      </c>
      <c r="Q2447" t="str">
        <f t="shared" si="230"/>
        <v>food</v>
      </c>
      <c r="R2447" s="10">
        <f t="shared" si="231"/>
        <v>42243.190057870372</v>
      </c>
      <c r="S2447" s="10">
        <f t="shared" si="232"/>
        <v>42273.190057870372</v>
      </c>
      <c r="T2447" s="12" t="str">
        <f t="shared" si="233"/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228"/>
        <v>1.6798</v>
      </c>
      <c r="P2448">
        <f t="shared" si="229"/>
        <v>75.67</v>
      </c>
      <c r="Q2448" t="str">
        <f t="shared" si="230"/>
        <v>food</v>
      </c>
      <c r="R2448" s="10">
        <f t="shared" si="231"/>
        <v>42670.602673611109</v>
      </c>
      <c r="S2448" s="10">
        <f t="shared" si="232"/>
        <v>42700.64434027778</v>
      </c>
      <c r="T2448" s="12" t="str">
        <f t="shared" si="233"/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228"/>
        <v>4.2720000000000002</v>
      </c>
      <c r="P2449">
        <f t="shared" si="229"/>
        <v>31.69</v>
      </c>
      <c r="Q2449" t="str">
        <f t="shared" si="230"/>
        <v>food</v>
      </c>
      <c r="R2449" s="10">
        <f t="shared" si="231"/>
        <v>42654.469826388886</v>
      </c>
      <c r="S2449" s="10">
        <f t="shared" si="232"/>
        <v>42686.166666666672</v>
      </c>
      <c r="T2449" s="12" t="str">
        <f t="shared" si="233"/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228"/>
        <v>1.075</v>
      </c>
      <c r="P2450">
        <f t="shared" si="229"/>
        <v>47.78</v>
      </c>
      <c r="Q2450" t="str">
        <f t="shared" si="230"/>
        <v>food</v>
      </c>
      <c r="R2450" s="10">
        <f t="shared" si="231"/>
        <v>42607.316122685181</v>
      </c>
      <c r="S2450" s="10">
        <f t="shared" si="232"/>
        <v>42613.233333333337</v>
      </c>
      <c r="T2450" s="12" t="str">
        <f t="shared" si="233"/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228"/>
        <v>1.08</v>
      </c>
      <c r="P2451">
        <f t="shared" si="229"/>
        <v>90</v>
      </c>
      <c r="Q2451" t="str">
        <f t="shared" si="230"/>
        <v>food</v>
      </c>
      <c r="R2451" s="10">
        <f t="shared" si="231"/>
        <v>41943.142534722225</v>
      </c>
      <c r="S2451" s="10">
        <f t="shared" si="232"/>
        <v>41973.184201388889</v>
      </c>
      <c r="T2451" s="12" t="str">
        <f t="shared" si="233"/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228"/>
        <v>1.0153000000000001</v>
      </c>
      <c r="P2452">
        <f t="shared" si="229"/>
        <v>149.31</v>
      </c>
      <c r="Q2452" t="str">
        <f t="shared" si="230"/>
        <v>food</v>
      </c>
      <c r="R2452" s="10">
        <f t="shared" si="231"/>
        <v>41902.07240740741</v>
      </c>
      <c r="S2452" s="10">
        <f t="shared" si="232"/>
        <v>41940.132638888892</v>
      </c>
      <c r="T2452" s="12" t="str">
        <f t="shared" si="233"/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228"/>
        <v>1.1545000000000001</v>
      </c>
      <c r="P2453">
        <f t="shared" si="229"/>
        <v>62.07</v>
      </c>
      <c r="Q2453" t="str">
        <f t="shared" si="230"/>
        <v>food</v>
      </c>
      <c r="R2453" s="10">
        <f t="shared" si="231"/>
        <v>42779.908449074079</v>
      </c>
      <c r="S2453" s="10">
        <f t="shared" si="232"/>
        <v>42799.908449074079</v>
      </c>
      <c r="T2453" s="12" t="str">
        <f t="shared" si="233"/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228"/>
        <v>1.335</v>
      </c>
      <c r="P2454">
        <f t="shared" si="229"/>
        <v>53.4</v>
      </c>
      <c r="Q2454" t="str">
        <f t="shared" si="230"/>
        <v>food</v>
      </c>
      <c r="R2454" s="10">
        <f t="shared" si="231"/>
        <v>42338.84375</v>
      </c>
      <c r="S2454" s="10">
        <f t="shared" si="232"/>
        <v>42367.958333333328</v>
      </c>
      <c r="T2454" s="12" t="str">
        <f t="shared" si="233"/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228"/>
        <v>1.5469999999999999</v>
      </c>
      <c r="P2455">
        <f t="shared" si="229"/>
        <v>69.27</v>
      </c>
      <c r="Q2455" t="str">
        <f t="shared" si="230"/>
        <v>food</v>
      </c>
      <c r="R2455" s="10">
        <f t="shared" si="231"/>
        <v>42738.692233796297</v>
      </c>
      <c r="S2455" s="10">
        <f t="shared" si="232"/>
        <v>42768.692233796297</v>
      </c>
      <c r="T2455" s="12" t="str">
        <f t="shared" si="233"/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228"/>
        <v>1.0085</v>
      </c>
      <c r="P2456">
        <f t="shared" si="229"/>
        <v>271.51</v>
      </c>
      <c r="Q2456" t="str">
        <f t="shared" si="230"/>
        <v>food</v>
      </c>
      <c r="R2456" s="10">
        <f t="shared" si="231"/>
        <v>42770.201481481476</v>
      </c>
      <c r="S2456" s="10">
        <f t="shared" si="232"/>
        <v>42805.201481481476</v>
      </c>
      <c r="T2456" s="12" t="str">
        <f t="shared" si="233"/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228"/>
        <v>1.82</v>
      </c>
      <c r="P2457">
        <f t="shared" si="229"/>
        <v>34.130000000000003</v>
      </c>
      <c r="Q2457" t="str">
        <f t="shared" si="230"/>
        <v>food</v>
      </c>
      <c r="R2457" s="10">
        <f t="shared" si="231"/>
        <v>42452.781828703708</v>
      </c>
      <c r="S2457" s="10">
        <f t="shared" si="232"/>
        <v>42480.781828703708</v>
      </c>
      <c r="T2457" s="12" t="str">
        <f t="shared" si="233"/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228"/>
        <v>1.8087</v>
      </c>
      <c r="P2458">
        <f t="shared" si="229"/>
        <v>40.49</v>
      </c>
      <c r="Q2458" t="str">
        <f t="shared" si="230"/>
        <v>food</v>
      </c>
      <c r="R2458" s="10">
        <f t="shared" si="231"/>
        <v>42761.961099537039</v>
      </c>
      <c r="S2458" s="10">
        <f t="shared" si="232"/>
        <v>42791.961099537039</v>
      </c>
      <c r="T2458" s="12" t="str">
        <f t="shared" si="233"/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228"/>
        <v>1.0229999999999999</v>
      </c>
      <c r="P2459">
        <f t="shared" si="229"/>
        <v>189.76</v>
      </c>
      <c r="Q2459" t="str">
        <f t="shared" si="230"/>
        <v>food</v>
      </c>
      <c r="R2459" s="10">
        <f t="shared" si="231"/>
        <v>42423.602500000001</v>
      </c>
      <c r="S2459" s="10">
        <f t="shared" si="232"/>
        <v>42453.560833333337</v>
      </c>
      <c r="T2459" s="12" t="str">
        <f t="shared" si="233"/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228"/>
        <v>1.1017999999999999</v>
      </c>
      <c r="P2460">
        <f t="shared" si="229"/>
        <v>68.86</v>
      </c>
      <c r="Q2460" t="str">
        <f t="shared" si="230"/>
        <v>food</v>
      </c>
      <c r="R2460" s="10">
        <f t="shared" si="231"/>
        <v>42495.871736111112</v>
      </c>
      <c r="S2460" s="10">
        <f t="shared" si="232"/>
        <v>42530.791666666672</v>
      </c>
      <c r="T2460" s="12" t="str">
        <f t="shared" si="233"/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228"/>
        <v>1.0225</v>
      </c>
      <c r="P2461">
        <f t="shared" si="229"/>
        <v>108.78</v>
      </c>
      <c r="Q2461" t="str">
        <f t="shared" si="230"/>
        <v>food</v>
      </c>
      <c r="R2461" s="10">
        <f t="shared" si="231"/>
        <v>42407.637557870374</v>
      </c>
      <c r="S2461" s="10">
        <f t="shared" si="232"/>
        <v>42452.595891203702</v>
      </c>
      <c r="T2461" s="12" t="str">
        <f t="shared" si="233"/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228"/>
        <v>1.0079</v>
      </c>
      <c r="P2462">
        <f t="shared" si="229"/>
        <v>125.99</v>
      </c>
      <c r="Q2462" t="str">
        <f t="shared" si="230"/>
        <v>food</v>
      </c>
      <c r="R2462" s="10">
        <f t="shared" si="231"/>
        <v>42704.187118055561</v>
      </c>
      <c r="S2462" s="10">
        <f t="shared" si="232"/>
        <v>42738.178472222222</v>
      </c>
      <c r="T2462" s="12" t="str">
        <f t="shared" si="233"/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228"/>
        <v>1.038</v>
      </c>
      <c r="P2463">
        <f t="shared" si="229"/>
        <v>90.52</v>
      </c>
      <c r="Q2463" t="str">
        <f t="shared" si="230"/>
        <v>music</v>
      </c>
      <c r="R2463" s="10">
        <f t="shared" si="231"/>
        <v>40784.012696759259</v>
      </c>
      <c r="S2463" s="10">
        <f t="shared" si="232"/>
        <v>40817.125</v>
      </c>
      <c r="T2463" s="12" t="str">
        <f t="shared" si="233"/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228"/>
        <v>1.1071</v>
      </c>
      <c r="P2464">
        <f t="shared" si="229"/>
        <v>28.88</v>
      </c>
      <c r="Q2464" t="str">
        <f t="shared" si="230"/>
        <v>music</v>
      </c>
      <c r="R2464" s="10">
        <f t="shared" si="231"/>
        <v>41089.186296296299</v>
      </c>
      <c r="S2464" s="10">
        <f t="shared" si="232"/>
        <v>41109.186296296299</v>
      </c>
      <c r="T2464" s="12" t="str">
        <f t="shared" si="233"/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228"/>
        <v>1.1625000000000001</v>
      </c>
      <c r="P2465">
        <f t="shared" si="229"/>
        <v>31</v>
      </c>
      <c r="Q2465" t="str">
        <f t="shared" si="230"/>
        <v>music</v>
      </c>
      <c r="R2465" s="10">
        <f t="shared" si="231"/>
        <v>41341.111400462964</v>
      </c>
      <c r="S2465" s="10">
        <f t="shared" si="232"/>
        <v>41380.791666666664</v>
      </c>
      <c r="T2465" s="12" t="str">
        <f t="shared" si="233"/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228"/>
        <v>1.111</v>
      </c>
      <c r="P2466">
        <f t="shared" si="229"/>
        <v>51.67</v>
      </c>
      <c r="Q2466" t="str">
        <f t="shared" si="230"/>
        <v>music</v>
      </c>
      <c r="R2466" s="10">
        <f t="shared" si="231"/>
        <v>42248.90042824074</v>
      </c>
      <c r="S2466" s="10">
        <f t="shared" si="232"/>
        <v>42277.811805555553</v>
      </c>
      <c r="T2466" s="12" t="str">
        <f t="shared" si="233"/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228"/>
        <v>1.8013999999999999</v>
      </c>
      <c r="P2467">
        <f t="shared" si="229"/>
        <v>26.27</v>
      </c>
      <c r="Q2467" t="str">
        <f t="shared" si="230"/>
        <v>music</v>
      </c>
      <c r="R2467" s="10">
        <f t="shared" si="231"/>
        <v>41145.719305555554</v>
      </c>
      <c r="S2467" s="10">
        <f t="shared" si="232"/>
        <v>41175.719305555554</v>
      </c>
      <c r="T2467" s="12" t="str">
        <f t="shared" si="233"/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228"/>
        <v>1</v>
      </c>
      <c r="P2468">
        <f t="shared" si="229"/>
        <v>48.08</v>
      </c>
      <c r="Q2468" t="str">
        <f t="shared" si="230"/>
        <v>music</v>
      </c>
      <c r="R2468" s="10">
        <f t="shared" si="231"/>
        <v>41373.102465277778</v>
      </c>
      <c r="S2468" s="10">
        <f t="shared" si="232"/>
        <v>41403.102465277778</v>
      </c>
      <c r="T2468" s="12" t="str">
        <f t="shared" si="233"/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228"/>
        <v>1.1850000000000001</v>
      </c>
      <c r="P2469">
        <f t="shared" si="229"/>
        <v>27.56</v>
      </c>
      <c r="Q2469" t="str">
        <f t="shared" si="230"/>
        <v>music</v>
      </c>
      <c r="R2469" s="10">
        <f t="shared" si="231"/>
        <v>41025.874201388891</v>
      </c>
      <c r="S2469" s="10">
        <f t="shared" si="232"/>
        <v>41039.708333333336</v>
      </c>
      <c r="T2469" s="12" t="str">
        <f t="shared" si="233"/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228"/>
        <v>1.0722</v>
      </c>
      <c r="P2470">
        <f t="shared" si="229"/>
        <v>36.97</v>
      </c>
      <c r="Q2470" t="str">
        <f t="shared" si="230"/>
        <v>music</v>
      </c>
      <c r="R2470" s="10">
        <f t="shared" si="231"/>
        <v>41174.154178240737</v>
      </c>
      <c r="S2470" s="10">
        <f t="shared" si="232"/>
        <v>41210.208333333336</v>
      </c>
      <c r="T2470" s="12" t="str">
        <f t="shared" si="233"/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228"/>
        <v>1.1367</v>
      </c>
      <c r="P2471">
        <f t="shared" si="229"/>
        <v>29.02</v>
      </c>
      <c r="Q2471" t="str">
        <f t="shared" si="230"/>
        <v>music</v>
      </c>
      <c r="R2471" s="10">
        <f t="shared" si="231"/>
        <v>40557.429733796293</v>
      </c>
      <c r="S2471" s="10">
        <f t="shared" si="232"/>
        <v>40582.429733796293</v>
      </c>
      <c r="T2471" s="12" t="str">
        <f t="shared" si="233"/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228"/>
        <v>1.0316000000000001</v>
      </c>
      <c r="P2472">
        <f t="shared" si="229"/>
        <v>28.66</v>
      </c>
      <c r="Q2472" t="str">
        <f t="shared" si="230"/>
        <v>music</v>
      </c>
      <c r="R2472" s="10">
        <f t="shared" si="231"/>
        <v>41023.07471064815</v>
      </c>
      <c r="S2472" s="10">
        <f t="shared" si="232"/>
        <v>41053.07471064815</v>
      </c>
      <c r="T2472" s="12" t="str">
        <f t="shared" si="233"/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228"/>
        <v>1.28</v>
      </c>
      <c r="P2473">
        <f t="shared" si="229"/>
        <v>37.65</v>
      </c>
      <c r="Q2473" t="str">
        <f t="shared" si="230"/>
        <v>music</v>
      </c>
      <c r="R2473" s="10">
        <f t="shared" si="231"/>
        <v>40893.992962962962</v>
      </c>
      <c r="S2473" s="10">
        <f t="shared" si="232"/>
        <v>40933.992962962962</v>
      </c>
      <c r="T2473" s="12" t="str">
        <f t="shared" si="233"/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228"/>
        <v>1.3575999999999999</v>
      </c>
      <c r="P2474">
        <f t="shared" si="229"/>
        <v>97.9</v>
      </c>
      <c r="Q2474" t="str">
        <f t="shared" si="230"/>
        <v>music</v>
      </c>
      <c r="R2474" s="10">
        <f t="shared" si="231"/>
        <v>40354.11550925926</v>
      </c>
      <c r="S2474" s="10">
        <f t="shared" si="232"/>
        <v>40425.043749999997</v>
      </c>
      <c r="T2474" s="12" t="str">
        <f t="shared" si="233"/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228"/>
        <v>1</v>
      </c>
      <c r="P2475">
        <f t="shared" si="229"/>
        <v>42.55</v>
      </c>
      <c r="Q2475" t="str">
        <f t="shared" si="230"/>
        <v>music</v>
      </c>
      <c r="R2475" s="10">
        <f t="shared" si="231"/>
        <v>41193.748483796298</v>
      </c>
      <c r="S2475" s="10">
        <f t="shared" si="232"/>
        <v>41223.790150462963</v>
      </c>
      <c r="T2475" s="12" t="str">
        <f t="shared" si="233"/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228"/>
        <v>1</v>
      </c>
      <c r="P2476">
        <f t="shared" si="229"/>
        <v>131.58000000000001</v>
      </c>
      <c r="Q2476" t="str">
        <f t="shared" si="230"/>
        <v>music</v>
      </c>
      <c r="R2476" s="10">
        <f t="shared" si="231"/>
        <v>40417.011296296296</v>
      </c>
      <c r="S2476" s="10">
        <f t="shared" si="232"/>
        <v>40462.011296296296</v>
      </c>
      <c r="T2476" s="12" t="str">
        <f t="shared" si="233"/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228"/>
        <v>1.0471999999999999</v>
      </c>
      <c r="P2477">
        <f t="shared" si="229"/>
        <v>32.32</v>
      </c>
      <c r="Q2477" t="str">
        <f t="shared" si="230"/>
        <v>music</v>
      </c>
      <c r="R2477" s="10">
        <f t="shared" si="231"/>
        <v>40310.287673611114</v>
      </c>
      <c r="S2477" s="10">
        <f t="shared" si="232"/>
        <v>40369.916666666664</v>
      </c>
      <c r="T2477" s="12" t="str">
        <f t="shared" si="233"/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228"/>
        <v>1.0502</v>
      </c>
      <c r="P2478">
        <f t="shared" si="229"/>
        <v>61.1</v>
      </c>
      <c r="Q2478" t="str">
        <f t="shared" si="230"/>
        <v>music</v>
      </c>
      <c r="R2478" s="10">
        <f t="shared" si="231"/>
        <v>41913.328356481477</v>
      </c>
      <c r="S2478" s="10">
        <f t="shared" si="232"/>
        <v>41946.370023148149</v>
      </c>
      <c r="T2478" s="12" t="str">
        <f t="shared" si="233"/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228"/>
        <v>1.7133</v>
      </c>
      <c r="P2479">
        <f t="shared" si="229"/>
        <v>31.34</v>
      </c>
      <c r="Q2479" t="str">
        <f t="shared" si="230"/>
        <v>music</v>
      </c>
      <c r="R2479" s="10">
        <f t="shared" si="231"/>
        <v>41088.691493055558</v>
      </c>
      <c r="S2479" s="10">
        <f t="shared" si="232"/>
        <v>41133.691493055558</v>
      </c>
      <c r="T2479" s="12" t="str">
        <f t="shared" si="233"/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228"/>
        <v>1.2749999999999999</v>
      </c>
      <c r="P2480">
        <f t="shared" si="229"/>
        <v>129.11000000000001</v>
      </c>
      <c r="Q2480" t="str">
        <f t="shared" si="230"/>
        <v>music</v>
      </c>
      <c r="R2480" s="10">
        <f t="shared" si="231"/>
        <v>41257.950381944444</v>
      </c>
      <c r="S2480" s="10">
        <f t="shared" si="232"/>
        <v>41287.950381944444</v>
      </c>
      <c r="T2480" s="12" t="str">
        <f t="shared" si="233"/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228"/>
        <v>1.3344</v>
      </c>
      <c r="P2481">
        <f t="shared" si="229"/>
        <v>25.02</v>
      </c>
      <c r="Q2481" t="str">
        <f t="shared" si="230"/>
        <v>music</v>
      </c>
      <c r="R2481" s="10">
        <f t="shared" si="231"/>
        <v>41107.726782407408</v>
      </c>
      <c r="S2481" s="10">
        <f t="shared" si="232"/>
        <v>41118.083333333336</v>
      </c>
      <c r="T2481" s="12" t="str">
        <f t="shared" si="233"/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228"/>
        <v>1</v>
      </c>
      <c r="P2482">
        <f t="shared" si="229"/>
        <v>250</v>
      </c>
      <c r="Q2482" t="str">
        <f t="shared" si="230"/>
        <v>music</v>
      </c>
      <c r="R2482" s="10">
        <f t="shared" si="231"/>
        <v>42227.936157407406</v>
      </c>
      <c r="S2482" s="10">
        <f t="shared" si="232"/>
        <v>42287.936157407406</v>
      </c>
      <c r="T2482" s="12" t="str">
        <f t="shared" si="233"/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228"/>
        <v>1.1291</v>
      </c>
      <c r="P2483">
        <f t="shared" si="229"/>
        <v>47.54</v>
      </c>
      <c r="Q2483" t="str">
        <f t="shared" si="230"/>
        <v>music</v>
      </c>
      <c r="R2483" s="10">
        <f t="shared" si="231"/>
        <v>40999.645925925928</v>
      </c>
      <c r="S2483" s="10">
        <f t="shared" si="232"/>
        <v>41029.645925925928</v>
      </c>
      <c r="T2483" s="12" t="str">
        <f t="shared" si="233"/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228"/>
        <v>1.0009999999999999</v>
      </c>
      <c r="P2484">
        <f t="shared" si="229"/>
        <v>40.04</v>
      </c>
      <c r="Q2484" t="str">
        <f t="shared" si="230"/>
        <v>music</v>
      </c>
      <c r="R2484" s="10">
        <f t="shared" si="231"/>
        <v>40711.782210648147</v>
      </c>
      <c r="S2484" s="10">
        <f t="shared" si="232"/>
        <v>40756.782210648147</v>
      </c>
      <c r="T2484" s="12" t="str">
        <f t="shared" si="233"/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228"/>
        <v>1.1373</v>
      </c>
      <c r="P2485">
        <f t="shared" si="229"/>
        <v>65.84</v>
      </c>
      <c r="Q2485" t="str">
        <f t="shared" si="230"/>
        <v>music</v>
      </c>
      <c r="R2485" s="10">
        <f t="shared" si="231"/>
        <v>40970.750034722223</v>
      </c>
      <c r="S2485" s="10">
        <f t="shared" si="232"/>
        <v>41030.708368055559</v>
      </c>
      <c r="T2485" s="12" t="str">
        <f t="shared" si="233"/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228"/>
        <v>1.1932</v>
      </c>
      <c r="P2486">
        <f t="shared" si="229"/>
        <v>46.4</v>
      </c>
      <c r="Q2486" t="str">
        <f t="shared" si="230"/>
        <v>music</v>
      </c>
      <c r="R2486" s="10">
        <f t="shared" si="231"/>
        <v>40771.916701388887</v>
      </c>
      <c r="S2486" s="10">
        <f t="shared" si="232"/>
        <v>40801.916701388887</v>
      </c>
      <c r="T2486" s="12" t="str">
        <f t="shared" si="233"/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228"/>
        <v>1.0325</v>
      </c>
      <c r="P2487">
        <f t="shared" si="229"/>
        <v>50.37</v>
      </c>
      <c r="Q2487" t="str">
        <f t="shared" si="230"/>
        <v>music</v>
      </c>
      <c r="R2487" s="10">
        <f t="shared" si="231"/>
        <v>40793.998599537037</v>
      </c>
      <c r="S2487" s="10">
        <f t="shared" si="232"/>
        <v>40828.998599537037</v>
      </c>
      <c r="T2487" s="12" t="str">
        <f t="shared" si="233"/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228"/>
        <v>2.6566999999999998</v>
      </c>
      <c r="P2488">
        <f t="shared" si="229"/>
        <v>26.57</v>
      </c>
      <c r="Q2488" t="str">
        <f t="shared" si="230"/>
        <v>music</v>
      </c>
      <c r="R2488" s="10">
        <f t="shared" si="231"/>
        <v>40991.708055555559</v>
      </c>
      <c r="S2488" s="10">
        <f t="shared" si="232"/>
        <v>41021.708055555559</v>
      </c>
      <c r="T2488" s="12" t="str">
        <f t="shared" si="233"/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228"/>
        <v>1.0004999999999999</v>
      </c>
      <c r="P2489">
        <f t="shared" si="229"/>
        <v>39.49</v>
      </c>
      <c r="Q2489" t="str">
        <f t="shared" si="230"/>
        <v>music</v>
      </c>
      <c r="R2489" s="10">
        <f t="shared" si="231"/>
        <v>41026.083298611113</v>
      </c>
      <c r="S2489" s="10">
        <f t="shared" si="232"/>
        <v>41056.083298611113</v>
      </c>
      <c r="T2489" s="12" t="str">
        <f t="shared" si="233"/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228"/>
        <v>1.0669999999999999</v>
      </c>
      <c r="P2490">
        <f t="shared" si="229"/>
        <v>49.25</v>
      </c>
      <c r="Q2490" t="str">
        <f t="shared" si="230"/>
        <v>music</v>
      </c>
      <c r="R2490" s="10">
        <f t="shared" si="231"/>
        <v>40833.633194444446</v>
      </c>
      <c r="S2490" s="10">
        <f t="shared" si="232"/>
        <v>40863.674861111111</v>
      </c>
      <c r="T2490" s="12" t="str">
        <f t="shared" si="233"/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228"/>
        <v>1.3367</v>
      </c>
      <c r="P2491">
        <f t="shared" si="229"/>
        <v>62.38</v>
      </c>
      <c r="Q2491" t="str">
        <f t="shared" si="230"/>
        <v>music</v>
      </c>
      <c r="R2491" s="10">
        <f t="shared" si="231"/>
        <v>41373.690266203703</v>
      </c>
      <c r="S2491" s="10">
        <f t="shared" si="232"/>
        <v>41403.690266203703</v>
      </c>
      <c r="T2491" s="12" t="str">
        <f t="shared" si="233"/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228"/>
        <v>1.214</v>
      </c>
      <c r="P2492">
        <f t="shared" si="229"/>
        <v>37.94</v>
      </c>
      <c r="Q2492" t="str">
        <f t="shared" si="230"/>
        <v>music</v>
      </c>
      <c r="R2492" s="10">
        <f t="shared" si="231"/>
        <v>41023.227731481478</v>
      </c>
      <c r="S2492" s="10">
        <f t="shared" si="232"/>
        <v>41083.227731481478</v>
      </c>
      <c r="T2492" s="12" t="str">
        <f t="shared" si="233"/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228"/>
        <v>1.032</v>
      </c>
      <c r="P2493">
        <f t="shared" si="229"/>
        <v>51.6</v>
      </c>
      <c r="Q2493" t="str">
        <f t="shared" si="230"/>
        <v>music</v>
      </c>
      <c r="R2493" s="10">
        <f t="shared" si="231"/>
        <v>40542.839282407411</v>
      </c>
      <c r="S2493" s="10">
        <f t="shared" si="232"/>
        <v>40559.07708333333</v>
      </c>
      <c r="T2493" s="12" t="str">
        <f t="shared" si="233"/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228"/>
        <v>1.25</v>
      </c>
      <c r="P2494">
        <f t="shared" si="229"/>
        <v>27.78</v>
      </c>
      <c r="Q2494" t="str">
        <f t="shared" si="230"/>
        <v>music</v>
      </c>
      <c r="R2494" s="10">
        <f t="shared" si="231"/>
        <v>41024.985972222225</v>
      </c>
      <c r="S2494" s="10">
        <f t="shared" si="232"/>
        <v>41076.415972222225</v>
      </c>
      <c r="T2494" s="12" t="str">
        <f t="shared" si="233"/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228"/>
        <v>1.2869999999999999</v>
      </c>
      <c r="P2495">
        <f t="shared" si="229"/>
        <v>99.38</v>
      </c>
      <c r="Q2495" t="str">
        <f t="shared" si="230"/>
        <v>music</v>
      </c>
      <c r="R2495" s="10">
        <f t="shared" si="231"/>
        <v>41348.168287037035</v>
      </c>
      <c r="S2495" s="10">
        <f t="shared" si="232"/>
        <v>41393.168287037035</v>
      </c>
      <c r="T2495" s="12" t="str">
        <f t="shared" si="233"/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228"/>
        <v>1.0101</v>
      </c>
      <c r="P2496">
        <f t="shared" si="229"/>
        <v>38.85</v>
      </c>
      <c r="Q2496" t="str">
        <f t="shared" si="230"/>
        <v>music</v>
      </c>
      <c r="R2496" s="10">
        <f t="shared" si="231"/>
        <v>41022.645185185182</v>
      </c>
      <c r="S2496" s="10">
        <f t="shared" si="232"/>
        <v>41052.645185185182</v>
      </c>
      <c r="T2496" s="12" t="str">
        <f t="shared" si="233"/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228"/>
        <v>1.2754000000000001</v>
      </c>
      <c r="P2497">
        <f t="shared" si="229"/>
        <v>45.55</v>
      </c>
      <c r="Q2497" t="str">
        <f t="shared" si="230"/>
        <v>music</v>
      </c>
      <c r="R2497" s="10">
        <f t="shared" si="231"/>
        <v>41036.946469907409</v>
      </c>
      <c r="S2497" s="10">
        <f t="shared" si="232"/>
        <v>41066.946469907409</v>
      </c>
      <c r="T2497" s="12" t="str">
        <f t="shared" si="233"/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228"/>
        <v>1</v>
      </c>
      <c r="P2498">
        <f t="shared" si="229"/>
        <v>600</v>
      </c>
      <c r="Q2498" t="str">
        <f t="shared" si="230"/>
        <v>music</v>
      </c>
      <c r="R2498" s="10">
        <f t="shared" si="231"/>
        <v>41327.996435185189</v>
      </c>
      <c r="S2498" s="10">
        <f t="shared" si="232"/>
        <v>41362.954768518517</v>
      </c>
      <c r="T2498" s="12" t="str">
        <f t="shared" si="233"/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234">ROUND(IMDIV(E2499,D2499),4)</f>
        <v>1.1276999999999999</v>
      </c>
      <c r="P2499">
        <f t="shared" ref="P2499:P2562" si="235">IF(L2499&gt;0,ROUND(IMDIV(E2499,L2499),2),0)</f>
        <v>80.55</v>
      </c>
      <c r="Q2499" t="str">
        <f t="shared" ref="Q2499:Q2562" si="236">LEFT(N2499,FIND("/",N2499)-1)</f>
        <v>music</v>
      </c>
      <c r="R2499" s="10">
        <f t="shared" ref="R2499:R2562" si="237">(((J2499/60)/60)/24)+DATE(1970,1,1)</f>
        <v>40730.878912037035</v>
      </c>
      <c r="S2499" s="10">
        <f t="shared" ref="S2499:S2562" si="238">(((I2499/60)/60)/24)+DATE(1970,1,1)</f>
        <v>40760.878912037035</v>
      </c>
      <c r="T2499" s="12" t="str">
        <f t="shared" ref="T2499:T2562" si="239">RIGHT(N2499, LEN(N2499)-FIND("/",N2499))</f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234"/>
        <v>1.056</v>
      </c>
      <c r="P2500">
        <f t="shared" si="235"/>
        <v>52.8</v>
      </c>
      <c r="Q2500" t="str">
        <f t="shared" si="236"/>
        <v>music</v>
      </c>
      <c r="R2500" s="10">
        <f t="shared" si="237"/>
        <v>42017.967442129629</v>
      </c>
      <c r="S2500" s="10">
        <f t="shared" si="238"/>
        <v>42031.967442129629</v>
      </c>
      <c r="T2500" s="12" t="str">
        <f t="shared" si="239"/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234"/>
        <v>2.0263</v>
      </c>
      <c r="P2501">
        <f t="shared" si="235"/>
        <v>47.68</v>
      </c>
      <c r="Q2501" t="str">
        <f t="shared" si="236"/>
        <v>music</v>
      </c>
      <c r="R2501" s="10">
        <f t="shared" si="237"/>
        <v>41226.648576388885</v>
      </c>
      <c r="S2501" s="10">
        <f t="shared" si="238"/>
        <v>41274.75</v>
      </c>
      <c r="T2501" s="12" t="str">
        <f t="shared" si="239"/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234"/>
        <v>1.1333</v>
      </c>
      <c r="P2502">
        <f t="shared" si="235"/>
        <v>23.45</v>
      </c>
      <c r="Q2502" t="str">
        <f t="shared" si="236"/>
        <v>music</v>
      </c>
      <c r="R2502" s="10">
        <f t="shared" si="237"/>
        <v>41053.772858796299</v>
      </c>
      <c r="S2502" s="10">
        <f t="shared" si="238"/>
        <v>41083.772858796299</v>
      </c>
      <c r="T2502" s="12" t="str">
        <f t="shared" si="239"/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234"/>
        <v>2.5499999999999998E-2</v>
      </c>
      <c r="P2503">
        <f t="shared" si="235"/>
        <v>40.14</v>
      </c>
      <c r="Q2503" t="str">
        <f t="shared" si="236"/>
        <v>food</v>
      </c>
      <c r="R2503" s="10">
        <f t="shared" si="237"/>
        <v>42244.776666666665</v>
      </c>
      <c r="S2503" s="10">
        <f t="shared" si="238"/>
        <v>42274.776666666665</v>
      </c>
      <c r="T2503" s="12" t="str">
        <f t="shared" si="239"/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234"/>
        <v>8.0000000000000004E-4</v>
      </c>
      <c r="P2504">
        <f t="shared" si="235"/>
        <v>17.2</v>
      </c>
      <c r="Q2504" t="str">
        <f t="shared" si="236"/>
        <v>food</v>
      </c>
      <c r="R2504" s="10">
        <f t="shared" si="237"/>
        <v>41858.825439814813</v>
      </c>
      <c r="S2504" s="10">
        <f t="shared" si="238"/>
        <v>41903.825439814813</v>
      </c>
      <c r="T2504" s="12" t="str">
        <f t="shared" si="239"/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234"/>
        <v>0</v>
      </c>
      <c r="P2505">
        <f t="shared" si="235"/>
        <v>0</v>
      </c>
      <c r="Q2505" t="str">
        <f t="shared" si="236"/>
        <v>food</v>
      </c>
      <c r="R2505" s="10">
        <f t="shared" si="237"/>
        <v>42498.899398148147</v>
      </c>
      <c r="S2505" s="10">
        <f t="shared" si="238"/>
        <v>42528.879166666666</v>
      </c>
      <c r="T2505" s="12" t="str">
        <f t="shared" si="239"/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234"/>
        <v>0</v>
      </c>
      <c r="P2506">
        <f t="shared" si="235"/>
        <v>0</v>
      </c>
      <c r="Q2506" t="str">
        <f t="shared" si="236"/>
        <v>food</v>
      </c>
      <c r="R2506" s="10">
        <f t="shared" si="237"/>
        <v>41928.015439814815</v>
      </c>
      <c r="S2506" s="10">
        <f t="shared" si="238"/>
        <v>41958.057106481487</v>
      </c>
      <c r="T2506" s="12" t="str">
        <f t="shared" si="239"/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234"/>
        <v>0</v>
      </c>
      <c r="P2507">
        <f t="shared" si="235"/>
        <v>0</v>
      </c>
      <c r="Q2507" t="str">
        <f t="shared" si="236"/>
        <v>food</v>
      </c>
      <c r="R2507" s="10">
        <f t="shared" si="237"/>
        <v>42047.05574074074</v>
      </c>
      <c r="S2507" s="10">
        <f t="shared" si="238"/>
        <v>42077.014074074075</v>
      </c>
      <c r="T2507" s="12" t="str">
        <f t="shared" si="239"/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234"/>
        <v>6.0000000000000001E-3</v>
      </c>
      <c r="P2508">
        <f t="shared" si="235"/>
        <v>15</v>
      </c>
      <c r="Q2508" t="str">
        <f t="shared" si="236"/>
        <v>food</v>
      </c>
      <c r="R2508" s="10">
        <f t="shared" si="237"/>
        <v>42258.297094907408</v>
      </c>
      <c r="S2508" s="10">
        <f t="shared" si="238"/>
        <v>42280.875</v>
      </c>
      <c r="T2508" s="12" t="str">
        <f t="shared" si="239"/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234"/>
        <v>0</v>
      </c>
      <c r="P2509">
        <f t="shared" si="235"/>
        <v>0</v>
      </c>
      <c r="Q2509" t="str">
        <f t="shared" si="236"/>
        <v>food</v>
      </c>
      <c r="R2509" s="10">
        <f t="shared" si="237"/>
        <v>42105.072962962964</v>
      </c>
      <c r="S2509" s="10">
        <f t="shared" si="238"/>
        <v>42135.072962962964</v>
      </c>
      <c r="T2509" s="12" t="str">
        <f t="shared" si="239"/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234"/>
        <v>0</v>
      </c>
      <c r="P2510">
        <f t="shared" si="235"/>
        <v>0</v>
      </c>
      <c r="Q2510" t="str">
        <f t="shared" si="236"/>
        <v>food</v>
      </c>
      <c r="R2510" s="10">
        <f t="shared" si="237"/>
        <v>41835.951782407406</v>
      </c>
      <c r="S2510" s="10">
        <f t="shared" si="238"/>
        <v>41865.951782407406</v>
      </c>
      <c r="T2510" s="12" t="str">
        <f t="shared" si="239"/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234"/>
        <v>1.0500000000000001E-2</v>
      </c>
      <c r="P2511">
        <f t="shared" si="235"/>
        <v>35.71</v>
      </c>
      <c r="Q2511" t="str">
        <f t="shared" si="236"/>
        <v>food</v>
      </c>
      <c r="R2511" s="10">
        <f t="shared" si="237"/>
        <v>42058.809594907405</v>
      </c>
      <c r="S2511" s="10">
        <f t="shared" si="238"/>
        <v>42114.767928240741</v>
      </c>
      <c r="T2511" s="12" t="str">
        <f t="shared" si="239"/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234"/>
        <v>1.5E-3</v>
      </c>
      <c r="P2512">
        <f t="shared" si="235"/>
        <v>37.5</v>
      </c>
      <c r="Q2512" t="str">
        <f t="shared" si="236"/>
        <v>food</v>
      </c>
      <c r="R2512" s="10">
        <f t="shared" si="237"/>
        <v>42078.997361111105</v>
      </c>
      <c r="S2512" s="10">
        <f t="shared" si="238"/>
        <v>42138.997361111105</v>
      </c>
      <c r="T2512" s="12" t="str">
        <f t="shared" si="239"/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234"/>
        <v>0</v>
      </c>
      <c r="P2513">
        <f t="shared" si="235"/>
        <v>0</v>
      </c>
      <c r="Q2513" t="str">
        <f t="shared" si="236"/>
        <v>food</v>
      </c>
      <c r="R2513" s="10">
        <f t="shared" si="237"/>
        <v>42371.446909722217</v>
      </c>
      <c r="S2513" s="10">
        <f t="shared" si="238"/>
        <v>42401.446909722217</v>
      </c>
      <c r="T2513" s="12" t="str">
        <f t="shared" si="239"/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234"/>
        <v>0</v>
      </c>
      <c r="P2514">
        <f t="shared" si="235"/>
        <v>0</v>
      </c>
      <c r="Q2514" t="str">
        <f t="shared" si="236"/>
        <v>food</v>
      </c>
      <c r="R2514" s="10">
        <f t="shared" si="237"/>
        <v>41971.876863425925</v>
      </c>
      <c r="S2514" s="10">
        <f t="shared" si="238"/>
        <v>41986.876863425925</v>
      </c>
      <c r="T2514" s="12" t="str">
        <f t="shared" si="239"/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234"/>
        <v>0</v>
      </c>
      <c r="P2515">
        <f t="shared" si="235"/>
        <v>0</v>
      </c>
      <c r="Q2515" t="str">
        <f t="shared" si="236"/>
        <v>food</v>
      </c>
      <c r="R2515" s="10">
        <f t="shared" si="237"/>
        <v>42732.00681712963</v>
      </c>
      <c r="S2515" s="10">
        <f t="shared" si="238"/>
        <v>42792.00681712963</v>
      </c>
      <c r="T2515" s="12" t="str">
        <f t="shared" si="239"/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234"/>
        <v>1.7500000000000002E-2</v>
      </c>
      <c r="P2516">
        <f t="shared" si="235"/>
        <v>52.5</v>
      </c>
      <c r="Q2516" t="str">
        <f t="shared" si="236"/>
        <v>food</v>
      </c>
      <c r="R2516" s="10">
        <f t="shared" si="237"/>
        <v>41854.389780092592</v>
      </c>
      <c r="S2516" s="10">
        <f t="shared" si="238"/>
        <v>41871.389780092592</v>
      </c>
      <c r="T2516" s="12" t="str">
        <f t="shared" si="239"/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234"/>
        <v>0.186</v>
      </c>
      <c r="P2517">
        <f t="shared" si="235"/>
        <v>77.5</v>
      </c>
      <c r="Q2517" t="str">
        <f t="shared" si="236"/>
        <v>food</v>
      </c>
      <c r="R2517" s="10">
        <f t="shared" si="237"/>
        <v>42027.839733796296</v>
      </c>
      <c r="S2517" s="10">
        <f t="shared" si="238"/>
        <v>42057.839733796296</v>
      </c>
      <c r="T2517" s="12" t="str">
        <f t="shared" si="239"/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234"/>
        <v>0</v>
      </c>
      <c r="P2518">
        <f t="shared" si="235"/>
        <v>0</v>
      </c>
      <c r="Q2518" t="str">
        <f t="shared" si="236"/>
        <v>food</v>
      </c>
      <c r="R2518" s="10">
        <f t="shared" si="237"/>
        <v>41942.653379629628</v>
      </c>
      <c r="S2518" s="10">
        <f t="shared" si="238"/>
        <v>41972.6950462963</v>
      </c>
      <c r="T2518" s="12" t="str">
        <f t="shared" si="239"/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234"/>
        <v>9.8199999999999996E-2</v>
      </c>
      <c r="P2519">
        <f t="shared" si="235"/>
        <v>53.55</v>
      </c>
      <c r="Q2519" t="str">
        <f t="shared" si="236"/>
        <v>food</v>
      </c>
      <c r="R2519" s="10">
        <f t="shared" si="237"/>
        <v>42052.802430555559</v>
      </c>
      <c r="S2519" s="10">
        <f t="shared" si="238"/>
        <v>42082.760763888888</v>
      </c>
      <c r="T2519" s="12" t="str">
        <f t="shared" si="239"/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234"/>
        <v>0</v>
      </c>
      <c r="P2520">
        <f t="shared" si="235"/>
        <v>0</v>
      </c>
      <c r="Q2520" t="str">
        <f t="shared" si="236"/>
        <v>food</v>
      </c>
      <c r="R2520" s="10">
        <f t="shared" si="237"/>
        <v>41926.680879629632</v>
      </c>
      <c r="S2520" s="10">
        <f t="shared" si="238"/>
        <v>41956.722546296296</v>
      </c>
      <c r="T2520" s="12" t="str">
        <f t="shared" si="239"/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234"/>
        <v>4.0000000000000002E-4</v>
      </c>
      <c r="P2521">
        <f t="shared" si="235"/>
        <v>16.25</v>
      </c>
      <c r="Q2521" t="str">
        <f t="shared" si="236"/>
        <v>food</v>
      </c>
      <c r="R2521" s="10">
        <f t="shared" si="237"/>
        <v>41809.155138888891</v>
      </c>
      <c r="S2521" s="10">
        <f t="shared" si="238"/>
        <v>41839.155138888891</v>
      </c>
      <c r="T2521" s="12" t="str">
        <f t="shared" si="239"/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234"/>
        <v>0</v>
      </c>
      <c r="P2522">
        <f t="shared" si="235"/>
        <v>0</v>
      </c>
      <c r="Q2522" t="str">
        <f t="shared" si="236"/>
        <v>food</v>
      </c>
      <c r="R2522" s="10">
        <f t="shared" si="237"/>
        <v>42612.600520833337</v>
      </c>
      <c r="S2522" s="10">
        <f t="shared" si="238"/>
        <v>42658.806249999994</v>
      </c>
      <c r="T2522" s="12" t="str">
        <f t="shared" si="239"/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234"/>
        <v>1.0949</v>
      </c>
      <c r="P2523">
        <f t="shared" si="235"/>
        <v>103.68</v>
      </c>
      <c r="Q2523" t="str">
        <f t="shared" si="236"/>
        <v>music</v>
      </c>
      <c r="R2523" s="10">
        <f t="shared" si="237"/>
        <v>42269.967835648145</v>
      </c>
      <c r="S2523" s="10">
        <f t="shared" si="238"/>
        <v>42290.967835648145</v>
      </c>
      <c r="T2523" s="12" t="str">
        <f t="shared" si="239"/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234"/>
        <v>1</v>
      </c>
      <c r="P2524">
        <f t="shared" si="235"/>
        <v>185.19</v>
      </c>
      <c r="Q2524" t="str">
        <f t="shared" si="236"/>
        <v>music</v>
      </c>
      <c r="R2524" s="10">
        <f t="shared" si="237"/>
        <v>42460.573611111111</v>
      </c>
      <c r="S2524" s="10">
        <f t="shared" si="238"/>
        <v>42482.619444444441</v>
      </c>
      <c r="T2524" s="12" t="str">
        <f t="shared" si="239"/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234"/>
        <v>1.5644</v>
      </c>
      <c r="P2525">
        <f t="shared" si="235"/>
        <v>54.15</v>
      </c>
      <c r="Q2525" t="str">
        <f t="shared" si="236"/>
        <v>music</v>
      </c>
      <c r="R2525" s="10">
        <f t="shared" si="237"/>
        <v>41930.975601851853</v>
      </c>
      <c r="S2525" s="10">
        <f t="shared" si="238"/>
        <v>41961.017268518524</v>
      </c>
      <c r="T2525" s="12" t="str">
        <f t="shared" si="239"/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234"/>
        <v>1.016</v>
      </c>
      <c r="P2526">
        <f t="shared" si="235"/>
        <v>177.21</v>
      </c>
      <c r="Q2526" t="str">
        <f t="shared" si="236"/>
        <v>music</v>
      </c>
      <c r="R2526" s="10">
        <f t="shared" si="237"/>
        <v>41961.807372685187</v>
      </c>
      <c r="S2526" s="10">
        <f t="shared" si="238"/>
        <v>41994.1875</v>
      </c>
      <c r="T2526" s="12" t="str">
        <f t="shared" si="239"/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234"/>
        <v>1.0033000000000001</v>
      </c>
      <c r="P2527">
        <f t="shared" si="235"/>
        <v>100.33</v>
      </c>
      <c r="Q2527" t="str">
        <f t="shared" si="236"/>
        <v>music</v>
      </c>
      <c r="R2527" s="10">
        <f t="shared" si="237"/>
        <v>41058.844571759262</v>
      </c>
      <c r="S2527" s="10">
        <f t="shared" si="238"/>
        <v>41088.844571759262</v>
      </c>
      <c r="T2527" s="12" t="str">
        <f t="shared" si="239"/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234"/>
        <v>1.1294999999999999</v>
      </c>
      <c r="P2528">
        <f t="shared" si="235"/>
        <v>136.91</v>
      </c>
      <c r="Q2528" t="str">
        <f t="shared" si="236"/>
        <v>music</v>
      </c>
      <c r="R2528" s="10">
        <f t="shared" si="237"/>
        <v>41953.091134259259</v>
      </c>
      <c r="S2528" s="10">
        <f t="shared" si="238"/>
        <v>41981.207638888889</v>
      </c>
      <c r="T2528" s="12" t="str">
        <f t="shared" si="239"/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234"/>
        <v>1.0213000000000001</v>
      </c>
      <c r="P2529">
        <f t="shared" si="235"/>
        <v>57.54</v>
      </c>
      <c r="Q2529" t="str">
        <f t="shared" si="236"/>
        <v>music</v>
      </c>
      <c r="R2529" s="10">
        <f t="shared" si="237"/>
        <v>41546.75105324074</v>
      </c>
      <c r="S2529" s="10">
        <f t="shared" si="238"/>
        <v>41565.165972222225</v>
      </c>
      <c r="T2529" s="12" t="str">
        <f t="shared" si="239"/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234"/>
        <v>1.0725</v>
      </c>
      <c r="P2530">
        <f t="shared" si="235"/>
        <v>52.96</v>
      </c>
      <c r="Q2530" t="str">
        <f t="shared" si="236"/>
        <v>music</v>
      </c>
      <c r="R2530" s="10">
        <f t="shared" si="237"/>
        <v>42217.834525462968</v>
      </c>
      <c r="S2530" s="10">
        <f t="shared" si="238"/>
        <v>42236.458333333328</v>
      </c>
      <c r="T2530" s="12" t="str">
        <f t="shared" si="239"/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234"/>
        <v>1.0427999999999999</v>
      </c>
      <c r="P2531">
        <f t="shared" si="235"/>
        <v>82.33</v>
      </c>
      <c r="Q2531" t="str">
        <f t="shared" si="236"/>
        <v>music</v>
      </c>
      <c r="R2531" s="10">
        <f t="shared" si="237"/>
        <v>40948.080729166664</v>
      </c>
      <c r="S2531" s="10">
        <f t="shared" si="238"/>
        <v>40993.0390625</v>
      </c>
      <c r="T2531" s="12" t="str">
        <f t="shared" si="239"/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234"/>
        <v>1</v>
      </c>
      <c r="P2532">
        <f t="shared" si="235"/>
        <v>135.41999999999999</v>
      </c>
      <c r="Q2532" t="str">
        <f t="shared" si="236"/>
        <v>music</v>
      </c>
      <c r="R2532" s="10">
        <f t="shared" si="237"/>
        <v>42081.864641203705</v>
      </c>
      <c r="S2532" s="10">
        <f t="shared" si="238"/>
        <v>42114.201388888891</v>
      </c>
      <c r="T2532" s="12" t="str">
        <f t="shared" si="239"/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234"/>
        <v>1.004</v>
      </c>
      <c r="P2533">
        <f t="shared" si="235"/>
        <v>74.069999999999993</v>
      </c>
      <c r="Q2533" t="str">
        <f t="shared" si="236"/>
        <v>music</v>
      </c>
      <c r="R2533" s="10">
        <f t="shared" si="237"/>
        <v>42208.680023148147</v>
      </c>
      <c r="S2533" s="10">
        <f t="shared" si="238"/>
        <v>42231.165972222225</v>
      </c>
      <c r="T2533" s="12" t="str">
        <f t="shared" si="239"/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234"/>
        <v>1.2613000000000001</v>
      </c>
      <c r="P2534">
        <f t="shared" si="235"/>
        <v>84.08</v>
      </c>
      <c r="Q2534" t="str">
        <f t="shared" si="236"/>
        <v>music</v>
      </c>
      <c r="R2534" s="10">
        <f t="shared" si="237"/>
        <v>41107.849143518521</v>
      </c>
      <c r="S2534" s="10">
        <f t="shared" si="238"/>
        <v>41137.849143518521</v>
      </c>
      <c r="T2534" s="12" t="str">
        <f t="shared" si="239"/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234"/>
        <v>1.1067</v>
      </c>
      <c r="P2535">
        <f t="shared" si="235"/>
        <v>61.03</v>
      </c>
      <c r="Q2535" t="str">
        <f t="shared" si="236"/>
        <v>music</v>
      </c>
      <c r="R2535" s="10">
        <f t="shared" si="237"/>
        <v>41304.751284722224</v>
      </c>
      <c r="S2535" s="10">
        <f t="shared" si="238"/>
        <v>41334.750787037039</v>
      </c>
      <c r="T2535" s="12" t="str">
        <f t="shared" si="239"/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234"/>
        <v>1.05</v>
      </c>
      <c r="P2536">
        <f t="shared" si="235"/>
        <v>150</v>
      </c>
      <c r="Q2536" t="str">
        <f t="shared" si="236"/>
        <v>music</v>
      </c>
      <c r="R2536" s="10">
        <f t="shared" si="237"/>
        <v>40127.700370370374</v>
      </c>
      <c r="S2536" s="10">
        <f t="shared" si="238"/>
        <v>40179.25</v>
      </c>
      <c r="T2536" s="12" t="str">
        <f t="shared" si="239"/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234"/>
        <v>1.0378000000000001</v>
      </c>
      <c r="P2537">
        <f t="shared" si="235"/>
        <v>266.08999999999997</v>
      </c>
      <c r="Q2537" t="str">
        <f t="shared" si="236"/>
        <v>music</v>
      </c>
      <c r="R2537" s="10">
        <f t="shared" si="237"/>
        <v>41943.791030092594</v>
      </c>
      <c r="S2537" s="10">
        <f t="shared" si="238"/>
        <v>41974.832696759258</v>
      </c>
      <c r="T2537" s="12" t="str">
        <f t="shared" si="239"/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234"/>
        <v>1.1599999999999999</v>
      </c>
      <c r="P2538">
        <f t="shared" si="235"/>
        <v>7.25</v>
      </c>
      <c r="Q2538" t="str">
        <f t="shared" si="236"/>
        <v>music</v>
      </c>
      <c r="R2538" s="10">
        <f t="shared" si="237"/>
        <v>41464.106087962966</v>
      </c>
      <c r="S2538" s="10">
        <f t="shared" si="238"/>
        <v>41485.106087962966</v>
      </c>
      <c r="T2538" s="12" t="str">
        <f t="shared" si="239"/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234"/>
        <v>1.1000000000000001</v>
      </c>
      <c r="P2539">
        <f t="shared" si="235"/>
        <v>100</v>
      </c>
      <c r="Q2539" t="str">
        <f t="shared" si="236"/>
        <v>music</v>
      </c>
      <c r="R2539" s="10">
        <f t="shared" si="237"/>
        <v>40696.648784722223</v>
      </c>
      <c r="S2539" s="10">
        <f t="shared" si="238"/>
        <v>40756.648784722223</v>
      </c>
      <c r="T2539" s="12" t="str">
        <f t="shared" si="239"/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234"/>
        <v>1.1302000000000001</v>
      </c>
      <c r="P2540">
        <f t="shared" si="235"/>
        <v>109.96</v>
      </c>
      <c r="Q2540" t="str">
        <f t="shared" si="236"/>
        <v>music</v>
      </c>
      <c r="R2540" s="10">
        <f t="shared" si="237"/>
        <v>41298.509965277779</v>
      </c>
      <c r="S2540" s="10">
        <f t="shared" si="238"/>
        <v>41329.207638888889</v>
      </c>
      <c r="T2540" s="12" t="str">
        <f t="shared" si="239"/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234"/>
        <v>1.0024999999999999</v>
      </c>
      <c r="P2541">
        <f t="shared" si="235"/>
        <v>169.92</v>
      </c>
      <c r="Q2541" t="str">
        <f t="shared" si="236"/>
        <v>music</v>
      </c>
      <c r="R2541" s="10">
        <f t="shared" si="237"/>
        <v>41977.902222222227</v>
      </c>
      <c r="S2541" s="10">
        <f t="shared" si="238"/>
        <v>42037.902222222227</v>
      </c>
      <c r="T2541" s="12" t="str">
        <f t="shared" si="239"/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234"/>
        <v>1.034</v>
      </c>
      <c r="P2542">
        <f t="shared" si="235"/>
        <v>95.74</v>
      </c>
      <c r="Q2542" t="str">
        <f t="shared" si="236"/>
        <v>music</v>
      </c>
      <c r="R2542" s="10">
        <f t="shared" si="237"/>
        <v>40785.675011574072</v>
      </c>
      <c r="S2542" s="10">
        <f t="shared" si="238"/>
        <v>40845.675011574072</v>
      </c>
      <c r="T2542" s="12" t="str">
        <f t="shared" si="239"/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234"/>
        <v>1.0703</v>
      </c>
      <c r="P2543">
        <f t="shared" si="235"/>
        <v>59.46</v>
      </c>
      <c r="Q2543" t="str">
        <f t="shared" si="236"/>
        <v>music</v>
      </c>
      <c r="R2543" s="10">
        <f t="shared" si="237"/>
        <v>41483.449282407404</v>
      </c>
      <c r="S2543" s="10">
        <f t="shared" si="238"/>
        <v>41543.449282407404</v>
      </c>
      <c r="T2543" s="12" t="str">
        <f t="shared" si="239"/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234"/>
        <v>1.0357000000000001</v>
      </c>
      <c r="P2544">
        <f t="shared" si="235"/>
        <v>55.77</v>
      </c>
      <c r="Q2544" t="str">
        <f t="shared" si="236"/>
        <v>music</v>
      </c>
      <c r="R2544" s="10">
        <f t="shared" si="237"/>
        <v>41509.426585648151</v>
      </c>
      <c r="S2544" s="10">
        <f t="shared" si="238"/>
        <v>41548.165972222225</v>
      </c>
      <c r="T2544" s="12" t="str">
        <f t="shared" si="239"/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234"/>
        <v>1.5640000000000001</v>
      </c>
      <c r="P2545">
        <f t="shared" si="235"/>
        <v>30.08</v>
      </c>
      <c r="Q2545" t="str">
        <f t="shared" si="236"/>
        <v>music</v>
      </c>
      <c r="R2545" s="10">
        <f t="shared" si="237"/>
        <v>40514.107615740737</v>
      </c>
      <c r="S2545" s="10">
        <f t="shared" si="238"/>
        <v>40545.125</v>
      </c>
      <c r="T2545" s="12" t="str">
        <f t="shared" si="239"/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234"/>
        <v>1.0082</v>
      </c>
      <c r="P2546">
        <f t="shared" si="235"/>
        <v>88.44</v>
      </c>
      <c r="Q2546" t="str">
        <f t="shared" si="236"/>
        <v>music</v>
      </c>
      <c r="R2546" s="10">
        <f t="shared" si="237"/>
        <v>41068.520474537036</v>
      </c>
      <c r="S2546" s="10">
        <f t="shared" si="238"/>
        <v>41098.520474537036</v>
      </c>
      <c r="T2546" s="12" t="str">
        <f t="shared" si="239"/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234"/>
        <v>1.9530000000000001</v>
      </c>
      <c r="P2547">
        <f t="shared" si="235"/>
        <v>64.03</v>
      </c>
      <c r="Q2547" t="str">
        <f t="shared" si="236"/>
        <v>music</v>
      </c>
      <c r="R2547" s="10">
        <f t="shared" si="237"/>
        <v>42027.13817129629</v>
      </c>
      <c r="S2547" s="10">
        <f t="shared" si="238"/>
        <v>42062.020833333328</v>
      </c>
      <c r="T2547" s="12" t="str">
        <f t="shared" si="239"/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234"/>
        <v>1.1171</v>
      </c>
      <c r="P2548">
        <f t="shared" si="235"/>
        <v>60.15</v>
      </c>
      <c r="Q2548" t="str">
        <f t="shared" si="236"/>
        <v>music</v>
      </c>
      <c r="R2548" s="10">
        <f t="shared" si="237"/>
        <v>41524.858553240738</v>
      </c>
      <c r="S2548" s="10">
        <f t="shared" si="238"/>
        <v>41552.208333333336</v>
      </c>
      <c r="T2548" s="12" t="str">
        <f t="shared" si="239"/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234"/>
        <v>1.1984999999999999</v>
      </c>
      <c r="P2549">
        <f t="shared" si="235"/>
        <v>49.19</v>
      </c>
      <c r="Q2549" t="str">
        <f t="shared" si="236"/>
        <v>music</v>
      </c>
      <c r="R2549" s="10">
        <f t="shared" si="237"/>
        <v>40973.773182870369</v>
      </c>
      <c r="S2549" s="10">
        <f t="shared" si="238"/>
        <v>41003.731516203705</v>
      </c>
      <c r="T2549" s="12" t="str">
        <f t="shared" si="239"/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234"/>
        <v>1.0185</v>
      </c>
      <c r="P2550">
        <f t="shared" si="235"/>
        <v>165.16</v>
      </c>
      <c r="Q2550" t="str">
        <f t="shared" si="236"/>
        <v>music</v>
      </c>
      <c r="R2550" s="10">
        <f t="shared" si="237"/>
        <v>42618.625428240746</v>
      </c>
      <c r="S2550" s="10">
        <f t="shared" si="238"/>
        <v>42643.185416666667</v>
      </c>
      <c r="T2550" s="12" t="str">
        <f t="shared" si="239"/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234"/>
        <v>1.028</v>
      </c>
      <c r="P2551">
        <f t="shared" si="235"/>
        <v>43.62</v>
      </c>
      <c r="Q2551" t="str">
        <f t="shared" si="236"/>
        <v>music</v>
      </c>
      <c r="R2551" s="10">
        <f t="shared" si="237"/>
        <v>41390.757754629631</v>
      </c>
      <c r="S2551" s="10">
        <f t="shared" si="238"/>
        <v>41425.708333333336</v>
      </c>
      <c r="T2551" s="12" t="str">
        <f t="shared" si="239"/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234"/>
        <v>1.0085</v>
      </c>
      <c r="P2552">
        <f t="shared" si="235"/>
        <v>43.7</v>
      </c>
      <c r="Q2552" t="str">
        <f t="shared" si="236"/>
        <v>music</v>
      </c>
      <c r="R2552" s="10">
        <f t="shared" si="237"/>
        <v>42228.634328703702</v>
      </c>
      <c r="S2552" s="10">
        <f t="shared" si="238"/>
        <v>42285.165972222225</v>
      </c>
      <c r="T2552" s="12" t="str">
        <f t="shared" si="239"/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234"/>
        <v>1.0273000000000001</v>
      </c>
      <c r="P2553">
        <f t="shared" si="235"/>
        <v>67.42</v>
      </c>
      <c r="Q2553" t="str">
        <f t="shared" si="236"/>
        <v>music</v>
      </c>
      <c r="R2553" s="10">
        <f t="shared" si="237"/>
        <v>40961.252141203702</v>
      </c>
      <c r="S2553" s="10">
        <f t="shared" si="238"/>
        <v>40989.866666666669</v>
      </c>
      <c r="T2553" s="12" t="str">
        <f t="shared" si="239"/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234"/>
        <v>1.0649999999999999</v>
      </c>
      <c r="P2554">
        <f t="shared" si="235"/>
        <v>177.5</v>
      </c>
      <c r="Q2554" t="str">
        <f t="shared" si="236"/>
        <v>music</v>
      </c>
      <c r="R2554" s="10">
        <f t="shared" si="237"/>
        <v>42769.809965277775</v>
      </c>
      <c r="S2554" s="10">
        <f t="shared" si="238"/>
        <v>42799.809965277775</v>
      </c>
      <c r="T2554" s="12" t="str">
        <f t="shared" si="239"/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234"/>
        <v>1.5552999999999999</v>
      </c>
      <c r="P2555">
        <f t="shared" si="235"/>
        <v>38.880000000000003</v>
      </c>
      <c r="Q2555" t="str">
        <f t="shared" si="236"/>
        <v>music</v>
      </c>
      <c r="R2555" s="10">
        <f t="shared" si="237"/>
        <v>41113.199155092596</v>
      </c>
      <c r="S2555" s="10">
        <f t="shared" si="238"/>
        <v>41173.199155092596</v>
      </c>
      <c r="T2555" s="12" t="str">
        <f t="shared" si="239"/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234"/>
        <v>1.228</v>
      </c>
      <c r="P2556">
        <f t="shared" si="235"/>
        <v>54.99</v>
      </c>
      <c r="Q2556" t="str">
        <f t="shared" si="236"/>
        <v>music</v>
      </c>
      <c r="R2556" s="10">
        <f t="shared" si="237"/>
        <v>42125.078275462962</v>
      </c>
      <c r="S2556" s="10">
        <f t="shared" si="238"/>
        <v>42156.165972222225</v>
      </c>
      <c r="T2556" s="12" t="str">
        <f t="shared" si="239"/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234"/>
        <v>1.0734999999999999</v>
      </c>
      <c r="P2557">
        <f t="shared" si="235"/>
        <v>61.34</v>
      </c>
      <c r="Q2557" t="str">
        <f t="shared" si="236"/>
        <v>music</v>
      </c>
      <c r="R2557" s="10">
        <f t="shared" si="237"/>
        <v>41026.655011574076</v>
      </c>
      <c r="S2557" s="10">
        <f t="shared" si="238"/>
        <v>41057.655011574076</v>
      </c>
      <c r="T2557" s="12" t="str">
        <f t="shared" si="239"/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234"/>
        <v>1.0549999999999999</v>
      </c>
      <c r="P2558">
        <f t="shared" si="235"/>
        <v>23.12</v>
      </c>
      <c r="Q2558" t="str">
        <f t="shared" si="236"/>
        <v>music</v>
      </c>
      <c r="R2558" s="10">
        <f t="shared" si="237"/>
        <v>41222.991400462961</v>
      </c>
      <c r="S2558" s="10">
        <f t="shared" si="238"/>
        <v>41267.991400462961</v>
      </c>
      <c r="T2558" s="12" t="str">
        <f t="shared" si="239"/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234"/>
        <v>1.1843999999999999</v>
      </c>
      <c r="P2559">
        <f t="shared" si="235"/>
        <v>29.61</v>
      </c>
      <c r="Q2559" t="str">
        <f t="shared" si="236"/>
        <v>music</v>
      </c>
      <c r="R2559" s="10">
        <f t="shared" si="237"/>
        <v>41744.745208333334</v>
      </c>
      <c r="S2559" s="10">
        <f t="shared" si="238"/>
        <v>41774.745208333334</v>
      </c>
      <c r="T2559" s="12" t="str">
        <f t="shared" si="239"/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234"/>
        <v>1.0888</v>
      </c>
      <c r="P2560">
        <f t="shared" si="235"/>
        <v>75.61</v>
      </c>
      <c r="Q2560" t="str">
        <f t="shared" si="236"/>
        <v>music</v>
      </c>
      <c r="R2560" s="10">
        <f t="shared" si="237"/>
        <v>42093.860023148154</v>
      </c>
      <c r="S2560" s="10">
        <f t="shared" si="238"/>
        <v>42125.582638888889</v>
      </c>
      <c r="T2560" s="12" t="str">
        <f t="shared" si="239"/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234"/>
        <v>1.1125</v>
      </c>
      <c r="P2561">
        <f t="shared" si="235"/>
        <v>35.6</v>
      </c>
      <c r="Q2561" t="str">
        <f t="shared" si="236"/>
        <v>music</v>
      </c>
      <c r="R2561" s="10">
        <f t="shared" si="237"/>
        <v>40829.873657407406</v>
      </c>
      <c r="S2561" s="10">
        <f t="shared" si="238"/>
        <v>40862.817361111112</v>
      </c>
      <c r="T2561" s="12" t="str">
        <f t="shared" si="239"/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234"/>
        <v>1.0009999999999999</v>
      </c>
      <c r="P2562">
        <f t="shared" si="235"/>
        <v>143</v>
      </c>
      <c r="Q2562" t="str">
        <f t="shared" si="236"/>
        <v>music</v>
      </c>
      <c r="R2562" s="10">
        <f t="shared" si="237"/>
        <v>42039.951087962967</v>
      </c>
      <c r="S2562" s="10">
        <f t="shared" si="238"/>
        <v>42069.951087962967</v>
      </c>
      <c r="T2562" s="12" t="str">
        <f t="shared" si="239"/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240">ROUND(IMDIV(E2563,D2563),4)</f>
        <v>0</v>
      </c>
      <c r="P2563">
        <f t="shared" ref="P2563:P2626" si="241">IF(L2563&gt;0,ROUND(IMDIV(E2563,L2563),2),0)</f>
        <v>0</v>
      </c>
      <c r="Q2563" t="str">
        <f t="shared" ref="Q2563:Q2626" si="242">LEFT(N2563,FIND("/",N2563)-1)</f>
        <v>food</v>
      </c>
      <c r="R2563" s="10">
        <f t="shared" ref="R2563:R2626" si="243">(((J2563/60)/60)/24)+DATE(1970,1,1)</f>
        <v>42260.528807870374</v>
      </c>
      <c r="S2563" s="10">
        <f t="shared" ref="S2563:S2626" si="244">(((I2563/60)/60)/24)+DATE(1970,1,1)</f>
        <v>42290.528807870374</v>
      </c>
      <c r="T2563" s="12" t="str">
        <f t="shared" ref="T2563:T2626" si="245">RIGHT(N2563, LEN(N2563)-FIND("/",N2563))</f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240"/>
        <v>7.4999999999999997E-3</v>
      </c>
      <c r="P2564">
        <f t="shared" si="241"/>
        <v>25</v>
      </c>
      <c r="Q2564" t="str">
        <f t="shared" si="242"/>
        <v>food</v>
      </c>
      <c r="R2564" s="10">
        <f t="shared" si="243"/>
        <v>42594.524756944447</v>
      </c>
      <c r="S2564" s="10">
        <f t="shared" si="244"/>
        <v>42654.524756944447</v>
      </c>
      <c r="T2564" s="12" t="str">
        <f t="shared" si="245"/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240"/>
        <v>0</v>
      </c>
      <c r="P2565">
        <f t="shared" si="241"/>
        <v>0</v>
      </c>
      <c r="Q2565" t="str">
        <f t="shared" si="242"/>
        <v>food</v>
      </c>
      <c r="R2565" s="10">
        <f t="shared" si="243"/>
        <v>42155.139479166668</v>
      </c>
      <c r="S2565" s="10">
        <f t="shared" si="244"/>
        <v>42215.139479166668</v>
      </c>
      <c r="T2565" s="12" t="str">
        <f t="shared" si="245"/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240"/>
        <v>0</v>
      </c>
      <c r="P2566">
        <f t="shared" si="241"/>
        <v>0</v>
      </c>
      <c r="Q2566" t="str">
        <f t="shared" si="242"/>
        <v>food</v>
      </c>
      <c r="R2566" s="10">
        <f t="shared" si="243"/>
        <v>41822.040497685186</v>
      </c>
      <c r="S2566" s="10">
        <f t="shared" si="244"/>
        <v>41852.040497685186</v>
      </c>
      <c r="T2566" s="12" t="str">
        <f t="shared" si="245"/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240"/>
        <v>0.01</v>
      </c>
      <c r="P2567">
        <f t="shared" si="241"/>
        <v>100</v>
      </c>
      <c r="Q2567" t="str">
        <f t="shared" si="242"/>
        <v>food</v>
      </c>
      <c r="R2567" s="10">
        <f t="shared" si="243"/>
        <v>42440.650335648148</v>
      </c>
      <c r="S2567" s="10">
        <f t="shared" si="244"/>
        <v>42499.868055555555</v>
      </c>
      <c r="T2567" s="12" t="str">
        <f t="shared" si="245"/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240"/>
        <v>0</v>
      </c>
      <c r="P2568">
        <f t="shared" si="241"/>
        <v>0</v>
      </c>
      <c r="Q2568" t="str">
        <f t="shared" si="242"/>
        <v>food</v>
      </c>
      <c r="R2568" s="10">
        <f t="shared" si="243"/>
        <v>41842.980879629627</v>
      </c>
      <c r="S2568" s="10">
        <f t="shared" si="244"/>
        <v>41872.980879629627</v>
      </c>
      <c r="T2568" s="12" t="str">
        <f t="shared" si="245"/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240"/>
        <v>2.7000000000000001E-3</v>
      </c>
      <c r="P2569">
        <f t="shared" si="241"/>
        <v>60</v>
      </c>
      <c r="Q2569" t="str">
        <f t="shared" si="242"/>
        <v>food</v>
      </c>
      <c r="R2569" s="10">
        <f t="shared" si="243"/>
        <v>42087.878912037035</v>
      </c>
      <c r="S2569" s="10">
        <f t="shared" si="244"/>
        <v>42117.878912037035</v>
      </c>
      <c r="T2569" s="12" t="str">
        <f t="shared" si="245"/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240"/>
        <v>5.0000000000000001E-3</v>
      </c>
      <c r="P2570">
        <f t="shared" si="241"/>
        <v>50</v>
      </c>
      <c r="Q2570" t="str">
        <f t="shared" si="242"/>
        <v>food</v>
      </c>
      <c r="R2570" s="10">
        <f t="shared" si="243"/>
        <v>42584.666597222225</v>
      </c>
      <c r="S2570" s="10">
        <f t="shared" si="244"/>
        <v>42614.666597222225</v>
      </c>
      <c r="T2570" s="12" t="str">
        <f t="shared" si="245"/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240"/>
        <v>2.23E-2</v>
      </c>
      <c r="P2571">
        <f t="shared" si="241"/>
        <v>72.5</v>
      </c>
      <c r="Q2571" t="str">
        <f t="shared" si="242"/>
        <v>food</v>
      </c>
      <c r="R2571" s="10">
        <f t="shared" si="243"/>
        <v>42234.105462962965</v>
      </c>
      <c r="S2571" s="10">
        <f t="shared" si="244"/>
        <v>42264.105462962965</v>
      </c>
      <c r="T2571" s="12" t="str">
        <f t="shared" si="245"/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240"/>
        <v>8.3999999999999995E-3</v>
      </c>
      <c r="P2572">
        <f t="shared" si="241"/>
        <v>29.5</v>
      </c>
      <c r="Q2572" t="str">
        <f t="shared" si="242"/>
        <v>food</v>
      </c>
      <c r="R2572" s="10">
        <f t="shared" si="243"/>
        <v>42744.903182870374</v>
      </c>
      <c r="S2572" s="10">
        <f t="shared" si="244"/>
        <v>42774.903182870374</v>
      </c>
      <c r="T2572" s="12" t="str">
        <f t="shared" si="245"/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240"/>
        <v>2.5000000000000001E-3</v>
      </c>
      <c r="P2573">
        <f t="shared" si="241"/>
        <v>62.5</v>
      </c>
      <c r="Q2573" t="str">
        <f t="shared" si="242"/>
        <v>food</v>
      </c>
      <c r="R2573" s="10">
        <f t="shared" si="243"/>
        <v>42449.341678240744</v>
      </c>
      <c r="S2573" s="10">
        <f t="shared" si="244"/>
        <v>42509.341678240744</v>
      </c>
      <c r="T2573" s="12" t="str">
        <f t="shared" si="245"/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240"/>
        <v>0</v>
      </c>
      <c r="P2574">
        <f t="shared" si="241"/>
        <v>0</v>
      </c>
      <c r="Q2574" t="str">
        <f t="shared" si="242"/>
        <v>food</v>
      </c>
      <c r="R2574" s="10">
        <f t="shared" si="243"/>
        <v>42077.119409722218</v>
      </c>
      <c r="S2574" s="10">
        <f t="shared" si="244"/>
        <v>42107.119409722218</v>
      </c>
      <c r="T2574" s="12" t="str">
        <f t="shared" si="245"/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240"/>
        <v>0</v>
      </c>
      <c r="P2575">
        <f t="shared" si="241"/>
        <v>0</v>
      </c>
      <c r="Q2575" t="str">
        <f t="shared" si="242"/>
        <v>food</v>
      </c>
      <c r="R2575" s="10">
        <f t="shared" si="243"/>
        <v>41829.592002314814</v>
      </c>
      <c r="S2575" s="10">
        <f t="shared" si="244"/>
        <v>41874.592002314814</v>
      </c>
      <c r="T2575" s="12" t="str">
        <f t="shared" si="245"/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240"/>
        <v>0</v>
      </c>
      <c r="P2576">
        <f t="shared" si="241"/>
        <v>0</v>
      </c>
      <c r="Q2576" t="str">
        <f t="shared" si="242"/>
        <v>food</v>
      </c>
      <c r="R2576" s="10">
        <f t="shared" si="243"/>
        <v>42487.825752314813</v>
      </c>
      <c r="S2576" s="10">
        <f t="shared" si="244"/>
        <v>42508.825752314813</v>
      </c>
      <c r="T2576" s="12" t="str">
        <f t="shared" si="245"/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240"/>
        <v>0</v>
      </c>
      <c r="P2577">
        <f t="shared" si="241"/>
        <v>0</v>
      </c>
      <c r="Q2577" t="str">
        <f t="shared" si="242"/>
        <v>food</v>
      </c>
      <c r="R2577" s="10">
        <f t="shared" si="243"/>
        <v>41986.108726851846</v>
      </c>
      <c r="S2577" s="10">
        <f t="shared" si="244"/>
        <v>42016.108726851846</v>
      </c>
      <c r="T2577" s="12" t="str">
        <f t="shared" si="245"/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240"/>
        <v>0</v>
      </c>
      <c r="P2578">
        <f t="shared" si="241"/>
        <v>0</v>
      </c>
      <c r="Q2578" t="str">
        <f t="shared" si="242"/>
        <v>food</v>
      </c>
      <c r="R2578" s="10">
        <f t="shared" si="243"/>
        <v>42060.00980324074</v>
      </c>
      <c r="S2578" s="10">
        <f t="shared" si="244"/>
        <v>42104.968136574069</v>
      </c>
      <c r="T2578" s="12" t="str">
        <f t="shared" si="245"/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240"/>
        <v>0</v>
      </c>
      <c r="P2579">
        <f t="shared" si="241"/>
        <v>0</v>
      </c>
      <c r="Q2579" t="str">
        <f t="shared" si="242"/>
        <v>food</v>
      </c>
      <c r="R2579" s="10">
        <f t="shared" si="243"/>
        <v>41830.820567129631</v>
      </c>
      <c r="S2579" s="10">
        <f t="shared" si="244"/>
        <v>41855.820567129631</v>
      </c>
      <c r="T2579" s="12" t="str">
        <f t="shared" si="245"/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240"/>
        <v>0</v>
      </c>
      <c r="P2580">
        <f t="shared" si="241"/>
        <v>0</v>
      </c>
      <c r="Q2580" t="str">
        <f t="shared" si="242"/>
        <v>food</v>
      </c>
      <c r="R2580" s="10">
        <f t="shared" si="243"/>
        <v>42238.022905092599</v>
      </c>
      <c r="S2580" s="10">
        <f t="shared" si="244"/>
        <v>42286.708333333328</v>
      </c>
      <c r="T2580" s="12" t="str">
        <f t="shared" si="245"/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240"/>
        <v>1.4E-3</v>
      </c>
      <c r="P2581">
        <f t="shared" si="241"/>
        <v>23.08</v>
      </c>
      <c r="Q2581" t="str">
        <f t="shared" si="242"/>
        <v>food</v>
      </c>
      <c r="R2581" s="10">
        <f t="shared" si="243"/>
        <v>41837.829895833333</v>
      </c>
      <c r="S2581" s="10">
        <f t="shared" si="244"/>
        <v>41897.829895833333</v>
      </c>
      <c r="T2581" s="12" t="str">
        <f t="shared" si="245"/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240"/>
        <v>6.0000000000000001E-3</v>
      </c>
      <c r="P2582">
        <f t="shared" si="241"/>
        <v>25.5</v>
      </c>
      <c r="Q2582" t="str">
        <f t="shared" si="242"/>
        <v>food</v>
      </c>
      <c r="R2582" s="10">
        <f t="shared" si="243"/>
        <v>42110.326423611114</v>
      </c>
      <c r="S2582" s="10">
        <f t="shared" si="244"/>
        <v>42140.125</v>
      </c>
      <c r="T2582" s="12" t="str">
        <f t="shared" si="245"/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240"/>
        <v>0.106</v>
      </c>
      <c r="P2583">
        <f t="shared" si="241"/>
        <v>48.18</v>
      </c>
      <c r="Q2583" t="str">
        <f t="shared" si="242"/>
        <v>food</v>
      </c>
      <c r="R2583" s="10">
        <f t="shared" si="243"/>
        <v>42294.628449074073</v>
      </c>
      <c r="S2583" s="10">
        <f t="shared" si="244"/>
        <v>42324.670115740737</v>
      </c>
      <c r="T2583" s="12" t="str">
        <f t="shared" si="245"/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240"/>
        <v>0</v>
      </c>
      <c r="P2584">
        <f t="shared" si="241"/>
        <v>1</v>
      </c>
      <c r="Q2584" t="str">
        <f t="shared" si="242"/>
        <v>food</v>
      </c>
      <c r="R2584" s="10">
        <f t="shared" si="243"/>
        <v>42642.988819444443</v>
      </c>
      <c r="S2584" s="10">
        <f t="shared" si="244"/>
        <v>42672.988819444443</v>
      </c>
      <c r="T2584" s="12" t="str">
        <f t="shared" si="245"/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240"/>
        <v>5.0000000000000001E-3</v>
      </c>
      <c r="P2585">
        <f t="shared" si="241"/>
        <v>1</v>
      </c>
      <c r="Q2585" t="str">
        <f t="shared" si="242"/>
        <v>food</v>
      </c>
      <c r="R2585" s="10">
        <f t="shared" si="243"/>
        <v>42019.76944444445</v>
      </c>
      <c r="S2585" s="10">
        <f t="shared" si="244"/>
        <v>42079.727777777778</v>
      </c>
      <c r="T2585" s="12" t="str">
        <f t="shared" si="245"/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240"/>
        <v>0</v>
      </c>
      <c r="P2586">
        <f t="shared" si="241"/>
        <v>0</v>
      </c>
      <c r="Q2586" t="str">
        <f t="shared" si="242"/>
        <v>food</v>
      </c>
      <c r="R2586" s="10">
        <f t="shared" si="243"/>
        <v>42140.173252314817</v>
      </c>
      <c r="S2586" s="10">
        <f t="shared" si="244"/>
        <v>42170.173252314817</v>
      </c>
      <c r="T2586" s="12" t="str">
        <f t="shared" si="245"/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240"/>
        <v>1.6999999999999999E-3</v>
      </c>
      <c r="P2587">
        <f t="shared" si="241"/>
        <v>50</v>
      </c>
      <c r="Q2587" t="str">
        <f t="shared" si="242"/>
        <v>food</v>
      </c>
      <c r="R2587" s="10">
        <f t="shared" si="243"/>
        <v>41795.963333333333</v>
      </c>
      <c r="S2587" s="10">
        <f t="shared" si="244"/>
        <v>41825.963333333333</v>
      </c>
      <c r="T2587" s="12" t="str">
        <f t="shared" si="245"/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240"/>
        <v>1.6999999999999999E-3</v>
      </c>
      <c r="P2588">
        <f t="shared" si="241"/>
        <v>5</v>
      </c>
      <c r="Q2588" t="str">
        <f t="shared" si="242"/>
        <v>food</v>
      </c>
      <c r="R2588" s="10">
        <f t="shared" si="243"/>
        <v>42333.330277777779</v>
      </c>
      <c r="S2588" s="10">
        <f t="shared" si="244"/>
        <v>42363.330277777779</v>
      </c>
      <c r="T2588" s="12" t="str">
        <f t="shared" si="245"/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240"/>
        <v>2.4299999999999999E-2</v>
      </c>
      <c r="P2589">
        <f t="shared" si="241"/>
        <v>202.83</v>
      </c>
      <c r="Q2589" t="str">
        <f t="shared" si="242"/>
        <v>food</v>
      </c>
      <c r="R2589" s="10">
        <f t="shared" si="243"/>
        <v>42338.675381944442</v>
      </c>
      <c r="S2589" s="10">
        <f t="shared" si="244"/>
        <v>42368.675381944442</v>
      </c>
      <c r="T2589" s="12" t="str">
        <f t="shared" si="245"/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240"/>
        <v>3.8800000000000001E-2</v>
      </c>
      <c r="P2590">
        <f t="shared" si="241"/>
        <v>29.13</v>
      </c>
      <c r="Q2590" t="str">
        <f t="shared" si="242"/>
        <v>food</v>
      </c>
      <c r="R2590" s="10">
        <f t="shared" si="243"/>
        <v>42042.676226851851</v>
      </c>
      <c r="S2590" s="10">
        <f t="shared" si="244"/>
        <v>42094.551388888889</v>
      </c>
      <c r="T2590" s="12" t="str">
        <f t="shared" si="245"/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240"/>
        <v>1E-4</v>
      </c>
      <c r="P2591">
        <f t="shared" si="241"/>
        <v>5</v>
      </c>
      <c r="Q2591" t="str">
        <f t="shared" si="242"/>
        <v>food</v>
      </c>
      <c r="R2591" s="10">
        <f t="shared" si="243"/>
        <v>42422.536192129628</v>
      </c>
      <c r="S2591" s="10">
        <f t="shared" si="244"/>
        <v>42452.494525462964</v>
      </c>
      <c r="T2591" s="12" t="str">
        <f t="shared" si="245"/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240"/>
        <v>0</v>
      </c>
      <c r="P2592">
        <f t="shared" si="241"/>
        <v>0</v>
      </c>
      <c r="Q2592" t="str">
        <f t="shared" si="242"/>
        <v>food</v>
      </c>
      <c r="R2592" s="10">
        <f t="shared" si="243"/>
        <v>42388.589085648149</v>
      </c>
      <c r="S2592" s="10">
        <f t="shared" si="244"/>
        <v>42395.589085648149</v>
      </c>
      <c r="T2592" s="12" t="str">
        <f t="shared" si="245"/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240"/>
        <v>1.7299999999999999E-2</v>
      </c>
      <c r="P2593">
        <f t="shared" si="241"/>
        <v>13</v>
      </c>
      <c r="Q2593" t="str">
        <f t="shared" si="242"/>
        <v>food</v>
      </c>
      <c r="R2593" s="10">
        <f t="shared" si="243"/>
        <v>42382.906527777777</v>
      </c>
      <c r="S2593" s="10">
        <f t="shared" si="244"/>
        <v>42442.864861111113</v>
      </c>
      <c r="T2593" s="12" t="str">
        <f t="shared" si="245"/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240"/>
        <v>1.6999999999999999E-3</v>
      </c>
      <c r="P2594">
        <f t="shared" si="241"/>
        <v>50</v>
      </c>
      <c r="Q2594" t="str">
        <f t="shared" si="242"/>
        <v>food</v>
      </c>
      <c r="R2594" s="10">
        <f t="shared" si="243"/>
        <v>41887.801168981481</v>
      </c>
      <c r="S2594" s="10">
        <f t="shared" si="244"/>
        <v>41917.801168981481</v>
      </c>
      <c r="T2594" s="12" t="str">
        <f t="shared" si="245"/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240"/>
        <v>0</v>
      </c>
      <c r="P2595">
        <f t="shared" si="241"/>
        <v>0</v>
      </c>
      <c r="Q2595" t="str">
        <f t="shared" si="242"/>
        <v>food</v>
      </c>
      <c r="R2595" s="10">
        <f t="shared" si="243"/>
        <v>42089.84520833334</v>
      </c>
      <c r="S2595" s="10">
        <f t="shared" si="244"/>
        <v>42119.84520833334</v>
      </c>
      <c r="T2595" s="12" t="str">
        <f t="shared" si="245"/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240"/>
        <v>0</v>
      </c>
      <c r="P2596">
        <f t="shared" si="241"/>
        <v>1</v>
      </c>
      <c r="Q2596" t="str">
        <f t="shared" si="242"/>
        <v>food</v>
      </c>
      <c r="R2596" s="10">
        <f t="shared" si="243"/>
        <v>41828.967916666668</v>
      </c>
      <c r="S2596" s="10">
        <f t="shared" si="244"/>
        <v>41858.967916666668</v>
      </c>
      <c r="T2596" s="12" t="str">
        <f t="shared" si="245"/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240"/>
        <v>0.1217</v>
      </c>
      <c r="P2597">
        <f t="shared" si="241"/>
        <v>96.05</v>
      </c>
      <c r="Q2597" t="str">
        <f t="shared" si="242"/>
        <v>food</v>
      </c>
      <c r="R2597" s="10">
        <f t="shared" si="243"/>
        <v>42760.244212962964</v>
      </c>
      <c r="S2597" s="10">
        <f t="shared" si="244"/>
        <v>42790.244212962964</v>
      </c>
      <c r="T2597" s="12" t="str">
        <f t="shared" si="245"/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240"/>
        <v>0.2359</v>
      </c>
      <c r="P2598">
        <f t="shared" si="241"/>
        <v>305.77999999999997</v>
      </c>
      <c r="Q2598" t="str">
        <f t="shared" si="242"/>
        <v>food</v>
      </c>
      <c r="R2598" s="10">
        <f t="shared" si="243"/>
        <v>41828.664456018516</v>
      </c>
      <c r="S2598" s="10">
        <f t="shared" si="244"/>
        <v>41858.664456018516</v>
      </c>
      <c r="T2598" s="12" t="str">
        <f t="shared" si="245"/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240"/>
        <v>5.67E-2</v>
      </c>
      <c r="P2599">
        <f t="shared" si="241"/>
        <v>12.14</v>
      </c>
      <c r="Q2599" t="str">
        <f t="shared" si="242"/>
        <v>food</v>
      </c>
      <c r="R2599" s="10">
        <f t="shared" si="243"/>
        <v>42510.341631944444</v>
      </c>
      <c r="S2599" s="10">
        <f t="shared" si="244"/>
        <v>42540.341631944444</v>
      </c>
      <c r="T2599" s="12" t="str">
        <f t="shared" si="245"/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240"/>
        <v>0.39</v>
      </c>
      <c r="P2600">
        <f t="shared" si="241"/>
        <v>83.57</v>
      </c>
      <c r="Q2600" t="str">
        <f t="shared" si="242"/>
        <v>food</v>
      </c>
      <c r="R2600" s="10">
        <f t="shared" si="243"/>
        <v>42240.840289351851</v>
      </c>
      <c r="S2600" s="10">
        <f t="shared" si="244"/>
        <v>42270.840289351851</v>
      </c>
      <c r="T2600" s="12" t="str">
        <f t="shared" si="245"/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240"/>
        <v>0.01</v>
      </c>
      <c r="P2601">
        <f t="shared" si="241"/>
        <v>18</v>
      </c>
      <c r="Q2601" t="str">
        <f t="shared" si="242"/>
        <v>food</v>
      </c>
      <c r="R2601" s="10">
        <f t="shared" si="243"/>
        <v>41809.754016203704</v>
      </c>
      <c r="S2601" s="10">
        <f t="shared" si="244"/>
        <v>41854.754016203704</v>
      </c>
      <c r="T2601" s="12" t="str">
        <f t="shared" si="245"/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240"/>
        <v>6.93E-2</v>
      </c>
      <c r="P2602">
        <f t="shared" si="241"/>
        <v>115.53</v>
      </c>
      <c r="Q2602" t="str">
        <f t="shared" si="242"/>
        <v>food</v>
      </c>
      <c r="R2602" s="10">
        <f t="shared" si="243"/>
        <v>42394.900462962964</v>
      </c>
      <c r="S2602" s="10">
        <f t="shared" si="244"/>
        <v>42454.858796296292</v>
      </c>
      <c r="T2602" s="12" t="str">
        <f t="shared" si="245"/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240"/>
        <v>6.6139999999999999</v>
      </c>
      <c r="P2603">
        <f t="shared" si="241"/>
        <v>21.9</v>
      </c>
      <c r="Q2603" t="str">
        <f t="shared" si="242"/>
        <v>technology</v>
      </c>
      <c r="R2603" s="10">
        <f t="shared" si="243"/>
        <v>41150.902187499996</v>
      </c>
      <c r="S2603" s="10">
        <f t="shared" si="244"/>
        <v>41165.165972222225</v>
      </c>
      <c r="T2603" s="12" t="str">
        <f t="shared" si="245"/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240"/>
        <v>3.2608999999999999</v>
      </c>
      <c r="P2604">
        <f t="shared" si="241"/>
        <v>80.02</v>
      </c>
      <c r="Q2604" t="str">
        <f t="shared" si="242"/>
        <v>technology</v>
      </c>
      <c r="R2604" s="10">
        <f t="shared" si="243"/>
        <v>41915.747314814813</v>
      </c>
      <c r="S2604" s="10">
        <f t="shared" si="244"/>
        <v>41955.888888888891</v>
      </c>
      <c r="T2604" s="12" t="str">
        <f t="shared" si="245"/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240"/>
        <v>1.0148999999999999</v>
      </c>
      <c r="P2605">
        <f t="shared" si="241"/>
        <v>35.520000000000003</v>
      </c>
      <c r="Q2605" t="str">
        <f t="shared" si="242"/>
        <v>technology</v>
      </c>
      <c r="R2605" s="10">
        <f t="shared" si="243"/>
        <v>41617.912662037037</v>
      </c>
      <c r="S2605" s="10">
        <f t="shared" si="244"/>
        <v>41631.912662037037</v>
      </c>
      <c r="T2605" s="12" t="str">
        <f t="shared" si="245"/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240"/>
        <v>1.0422</v>
      </c>
      <c r="P2606">
        <f t="shared" si="241"/>
        <v>64.930000000000007</v>
      </c>
      <c r="Q2606" t="str">
        <f t="shared" si="242"/>
        <v>technology</v>
      </c>
      <c r="R2606" s="10">
        <f t="shared" si="243"/>
        <v>40998.051192129627</v>
      </c>
      <c r="S2606" s="10">
        <f t="shared" si="244"/>
        <v>41028.051192129627</v>
      </c>
      <c r="T2606" s="12" t="str">
        <f t="shared" si="245"/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240"/>
        <v>1.0742</v>
      </c>
      <c r="P2607">
        <f t="shared" si="241"/>
        <v>60.97</v>
      </c>
      <c r="Q2607" t="str">
        <f t="shared" si="242"/>
        <v>technology</v>
      </c>
      <c r="R2607" s="10">
        <f t="shared" si="243"/>
        <v>42508.541550925926</v>
      </c>
      <c r="S2607" s="10">
        <f t="shared" si="244"/>
        <v>42538.541550925926</v>
      </c>
      <c r="T2607" s="12" t="str">
        <f t="shared" si="245"/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240"/>
        <v>1.1005</v>
      </c>
      <c r="P2608">
        <f t="shared" si="241"/>
        <v>31.44</v>
      </c>
      <c r="Q2608" t="str">
        <f t="shared" si="242"/>
        <v>technology</v>
      </c>
      <c r="R2608" s="10">
        <f t="shared" si="243"/>
        <v>41726.712754629632</v>
      </c>
      <c r="S2608" s="10">
        <f t="shared" si="244"/>
        <v>41758.712754629632</v>
      </c>
      <c r="T2608" s="12" t="str">
        <f t="shared" si="245"/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240"/>
        <v>4.077</v>
      </c>
      <c r="P2609">
        <f t="shared" si="241"/>
        <v>81.95</v>
      </c>
      <c r="Q2609" t="str">
        <f t="shared" si="242"/>
        <v>technology</v>
      </c>
      <c r="R2609" s="10">
        <f t="shared" si="243"/>
        <v>42184.874675925923</v>
      </c>
      <c r="S2609" s="10">
        <f t="shared" si="244"/>
        <v>42228.083333333328</v>
      </c>
      <c r="T2609" s="12" t="str">
        <f t="shared" si="245"/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240"/>
        <v>2.2393000000000001</v>
      </c>
      <c r="P2610">
        <f t="shared" si="241"/>
        <v>58.93</v>
      </c>
      <c r="Q2610" t="str">
        <f t="shared" si="242"/>
        <v>technology</v>
      </c>
      <c r="R2610" s="10">
        <f t="shared" si="243"/>
        <v>42767.801712962959</v>
      </c>
      <c r="S2610" s="10">
        <f t="shared" si="244"/>
        <v>42809</v>
      </c>
      <c r="T2610" s="12" t="str">
        <f t="shared" si="245"/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240"/>
        <v>3.0379999999999998</v>
      </c>
      <c r="P2611">
        <f t="shared" si="241"/>
        <v>157.29</v>
      </c>
      <c r="Q2611" t="str">
        <f t="shared" si="242"/>
        <v>technology</v>
      </c>
      <c r="R2611" s="10">
        <f t="shared" si="243"/>
        <v>41075.237858796296</v>
      </c>
      <c r="S2611" s="10">
        <f t="shared" si="244"/>
        <v>41105.237858796296</v>
      </c>
      <c r="T2611" s="12" t="str">
        <f t="shared" si="245"/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240"/>
        <v>1.4133</v>
      </c>
      <c r="P2612">
        <f t="shared" si="241"/>
        <v>55.76</v>
      </c>
      <c r="Q2612" t="str">
        <f t="shared" si="242"/>
        <v>technology</v>
      </c>
      <c r="R2612" s="10">
        <f t="shared" si="243"/>
        <v>42564.881076388891</v>
      </c>
      <c r="S2612" s="10">
        <f t="shared" si="244"/>
        <v>42604.290972222225</v>
      </c>
      <c r="T2612" s="12" t="str">
        <f t="shared" si="245"/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240"/>
        <v>27.906400000000001</v>
      </c>
      <c r="P2613">
        <f t="shared" si="241"/>
        <v>83.8</v>
      </c>
      <c r="Q2613" t="str">
        <f t="shared" si="242"/>
        <v>technology</v>
      </c>
      <c r="R2613" s="10">
        <f t="shared" si="243"/>
        <v>42704.335810185185</v>
      </c>
      <c r="S2613" s="10">
        <f t="shared" si="244"/>
        <v>42737.957638888889</v>
      </c>
      <c r="T2613" s="12" t="str">
        <f t="shared" si="245"/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240"/>
        <v>1.7176</v>
      </c>
      <c r="P2614">
        <f t="shared" si="241"/>
        <v>58.42</v>
      </c>
      <c r="Q2614" t="str">
        <f t="shared" si="242"/>
        <v>technology</v>
      </c>
      <c r="R2614" s="10">
        <f t="shared" si="243"/>
        <v>41982.143171296295</v>
      </c>
      <c r="S2614" s="10">
        <f t="shared" si="244"/>
        <v>42013.143171296295</v>
      </c>
      <c r="T2614" s="12" t="str">
        <f t="shared" si="245"/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240"/>
        <v>1.0101</v>
      </c>
      <c r="P2615">
        <f t="shared" si="241"/>
        <v>270.57</v>
      </c>
      <c r="Q2615" t="str">
        <f t="shared" si="242"/>
        <v>technology</v>
      </c>
      <c r="R2615" s="10">
        <f t="shared" si="243"/>
        <v>41143.81821759259</v>
      </c>
      <c r="S2615" s="10">
        <f t="shared" si="244"/>
        <v>41173.81821759259</v>
      </c>
      <c r="T2615" s="12" t="str">
        <f t="shared" si="245"/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240"/>
        <v>1.02</v>
      </c>
      <c r="P2616">
        <f t="shared" si="241"/>
        <v>107.1</v>
      </c>
      <c r="Q2616" t="str">
        <f t="shared" si="242"/>
        <v>technology</v>
      </c>
      <c r="R2616" s="10">
        <f t="shared" si="243"/>
        <v>41730.708472222221</v>
      </c>
      <c r="S2616" s="10">
        <f t="shared" si="244"/>
        <v>41759.208333333336</v>
      </c>
      <c r="T2616" s="12" t="str">
        <f t="shared" si="245"/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240"/>
        <v>1.6977</v>
      </c>
      <c r="P2617">
        <f t="shared" si="241"/>
        <v>47.18</v>
      </c>
      <c r="Q2617" t="str">
        <f t="shared" si="242"/>
        <v>technology</v>
      </c>
      <c r="R2617" s="10">
        <f t="shared" si="243"/>
        <v>42453.49726851852</v>
      </c>
      <c r="S2617" s="10">
        <f t="shared" si="244"/>
        <v>42490.5</v>
      </c>
      <c r="T2617" s="12" t="str">
        <f t="shared" si="245"/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240"/>
        <v>1.1453</v>
      </c>
      <c r="P2618">
        <f t="shared" si="241"/>
        <v>120.31</v>
      </c>
      <c r="Q2618" t="str">
        <f t="shared" si="242"/>
        <v>technology</v>
      </c>
      <c r="R2618" s="10">
        <f t="shared" si="243"/>
        <v>42211.99454861111</v>
      </c>
      <c r="S2618" s="10">
        <f t="shared" si="244"/>
        <v>42241.99454861111</v>
      </c>
      <c r="T2618" s="12" t="str">
        <f t="shared" si="245"/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240"/>
        <v>8.7759999999999998</v>
      </c>
      <c r="P2619">
        <f t="shared" si="241"/>
        <v>27.6</v>
      </c>
      <c r="Q2619" t="str">
        <f t="shared" si="242"/>
        <v>technology</v>
      </c>
      <c r="R2619" s="10">
        <f t="shared" si="243"/>
        <v>41902.874432870369</v>
      </c>
      <c r="S2619" s="10">
        <f t="shared" si="244"/>
        <v>41932.874432870369</v>
      </c>
      <c r="T2619" s="12" t="str">
        <f t="shared" si="245"/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240"/>
        <v>1.0539000000000001</v>
      </c>
      <c r="P2620">
        <f t="shared" si="241"/>
        <v>205.3</v>
      </c>
      <c r="Q2620" t="str">
        <f t="shared" si="242"/>
        <v>technology</v>
      </c>
      <c r="R2620" s="10">
        <f t="shared" si="243"/>
        <v>42279.792372685188</v>
      </c>
      <c r="S2620" s="10">
        <f t="shared" si="244"/>
        <v>42339.834039351852</v>
      </c>
      <c r="T2620" s="12" t="str">
        <f t="shared" si="245"/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240"/>
        <v>1.8839999999999999</v>
      </c>
      <c r="P2621">
        <f t="shared" si="241"/>
        <v>35.549999999999997</v>
      </c>
      <c r="Q2621" t="str">
        <f t="shared" si="242"/>
        <v>technology</v>
      </c>
      <c r="R2621" s="10">
        <f t="shared" si="243"/>
        <v>42273.884305555555</v>
      </c>
      <c r="S2621" s="10">
        <f t="shared" si="244"/>
        <v>42300.458333333328</v>
      </c>
      <c r="T2621" s="12" t="str">
        <f t="shared" si="245"/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240"/>
        <v>1.4365000000000001</v>
      </c>
      <c r="P2622">
        <f t="shared" si="241"/>
        <v>74.64</v>
      </c>
      <c r="Q2622" t="str">
        <f t="shared" si="242"/>
        <v>technology</v>
      </c>
      <c r="R2622" s="10">
        <f t="shared" si="243"/>
        <v>42251.16715277778</v>
      </c>
      <c r="S2622" s="10">
        <f t="shared" si="244"/>
        <v>42288.041666666672</v>
      </c>
      <c r="T2622" s="12" t="str">
        <f t="shared" si="245"/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240"/>
        <v>1.4588000000000001</v>
      </c>
      <c r="P2623">
        <f t="shared" si="241"/>
        <v>47.06</v>
      </c>
      <c r="Q2623" t="str">
        <f t="shared" si="242"/>
        <v>technology</v>
      </c>
      <c r="R2623" s="10">
        <f t="shared" si="243"/>
        <v>42115.74754629629</v>
      </c>
      <c r="S2623" s="10">
        <f t="shared" si="244"/>
        <v>42145.74754629629</v>
      </c>
      <c r="T2623" s="12" t="str">
        <f t="shared" si="245"/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240"/>
        <v>1.3118000000000001</v>
      </c>
      <c r="P2624">
        <f t="shared" si="241"/>
        <v>26.59</v>
      </c>
      <c r="Q2624" t="str">
        <f t="shared" si="242"/>
        <v>technology</v>
      </c>
      <c r="R2624" s="10">
        <f t="shared" si="243"/>
        <v>42689.74324074074</v>
      </c>
      <c r="S2624" s="10">
        <f t="shared" si="244"/>
        <v>42734.74324074074</v>
      </c>
      <c r="T2624" s="12" t="str">
        <f t="shared" si="245"/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240"/>
        <v>1.1399999999999999</v>
      </c>
      <c r="P2625">
        <f t="shared" si="241"/>
        <v>36.770000000000003</v>
      </c>
      <c r="Q2625" t="str">
        <f t="shared" si="242"/>
        <v>technology</v>
      </c>
      <c r="R2625" s="10">
        <f t="shared" si="243"/>
        <v>42692.256550925929</v>
      </c>
      <c r="S2625" s="10">
        <f t="shared" si="244"/>
        <v>42706.256550925929</v>
      </c>
      <c r="T2625" s="12" t="str">
        <f t="shared" si="245"/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240"/>
        <v>13.7942</v>
      </c>
      <c r="P2626">
        <f t="shared" si="241"/>
        <v>31.82</v>
      </c>
      <c r="Q2626" t="str">
        <f t="shared" si="242"/>
        <v>technology</v>
      </c>
      <c r="R2626" s="10">
        <f t="shared" si="243"/>
        <v>41144.42155092593</v>
      </c>
      <c r="S2626" s="10">
        <f t="shared" si="244"/>
        <v>41165.42155092593</v>
      </c>
      <c r="T2626" s="12" t="str">
        <f t="shared" si="245"/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246">ROUND(IMDIV(E2627,D2627),4)</f>
        <v>9.56</v>
      </c>
      <c r="P2627">
        <f t="shared" ref="P2627:P2690" si="247">IF(L2627&gt;0,ROUND(IMDIV(E2627,L2627),2),0)</f>
        <v>27.58</v>
      </c>
      <c r="Q2627" t="str">
        <f t="shared" ref="Q2627:Q2690" si="248">LEFT(N2627,FIND("/",N2627)-1)</f>
        <v>technology</v>
      </c>
      <c r="R2627" s="10">
        <f t="shared" ref="R2627:R2690" si="249">(((J2627/60)/60)/24)+DATE(1970,1,1)</f>
        <v>42658.810277777782</v>
      </c>
      <c r="S2627" s="10">
        <f t="shared" ref="S2627:S2690" si="250">(((I2627/60)/60)/24)+DATE(1970,1,1)</f>
        <v>42683.851944444439</v>
      </c>
      <c r="T2627" s="12" t="str">
        <f t="shared" ref="T2627:T2690" si="251">RIGHT(N2627, LEN(N2627)-FIND("/",N2627))</f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246"/>
        <v>1.1200000000000001</v>
      </c>
      <c r="P2628">
        <f t="shared" si="247"/>
        <v>56</v>
      </c>
      <c r="Q2628" t="str">
        <f t="shared" si="248"/>
        <v>technology</v>
      </c>
      <c r="R2628" s="10">
        <f t="shared" si="249"/>
        <v>42128.628113425926</v>
      </c>
      <c r="S2628" s="10">
        <f t="shared" si="250"/>
        <v>42158.628113425926</v>
      </c>
      <c r="T2628" s="12" t="str">
        <f t="shared" si="251"/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246"/>
        <v>6.4667000000000003</v>
      </c>
      <c r="P2629">
        <f t="shared" si="247"/>
        <v>21.56</v>
      </c>
      <c r="Q2629" t="str">
        <f t="shared" si="248"/>
        <v>technology</v>
      </c>
      <c r="R2629" s="10">
        <f t="shared" si="249"/>
        <v>42304.829409722224</v>
      </c>
      <c r="S2629" s="10">
        <f t="shared" si="250"/>
        <v>42334.871076388896</v>
      </c>
      <c r="T2629" s="12" t="str">
        <f t="shared" si="251"/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246"/>
        <v>1.1036999999999999</v>
      </c>
      <c r="P2630">
        <f t="shared" si="247"/>
        <v>44.1</v>
      </c>
      <c r="Q2630" t="str">
        <f t="shared" si="248"/>
        <v>technology</v>
      </c>
      <c r="R2630" s="10">
        <f t="shared" si="249"/>
        <v>41953.966053240743</v>
      </c>
      <c r="S2630" s="10">
        <f t="shared" si="250"/>
        <v>41973.966053240743</v>
      </c>
      <c r="T2630" s="12" t="str">
        <f t="shared" si="251"/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246"/>
        <v>1.2774000000000001</v>
      </c>
      <c r="P2631">
        <f t="shared" si="247"/>
        <v>63.87</v>
      </c>
      <c r="Q2631" t="str">
        <f t="shared" si="248"/>
        <v>technology</v>
      </c>
      <c r="R2631" s="10">
        <f t="shared" si="249"/>
        <v>42108.538449074069</v>
      </c>
      <c r="S2631" s="10">
        <f t="shared" si="250"/>
        <v>42138.538449074069</v>
      </c>
      <c r="T2631" s="12" t="str">
        <f t="shared" si="251"/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246"/>
        <v>1.579</v>
      </c>
      <c r="P2632">
        <f t="shared" si="247"/>
        <v>38.99</v>
      </c>
      <c r="Q2632" t="str">
        <f t="shared" si="248"/>
        <v>technology</v>
      </c>
      <c r="R2632" s="10">
        <f t="shared" si="249"/>
        <v>42524.105462962965</v>
      </c>
      <c r="S2632" s="10">
        <f t="shared" si="250"/>
        <v>42551.416666666672</v>
      </c>
      <c r="T2632" s="12" t="str">
        <f t="shared" si="251"/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246"/>
        <v>1.1467000000000001</v>
      </c>
      <c r="P2633">
        <f t="shared" si="247"/>
        <v>80.19</v>
      </c>
      <c r="Q2633" t="str">
        <f t="shared" si="248"/>
        <v>technology</v>
      </c>
      <c r="R2633" s="10">
        <f t="shared" si="249"/>
        <v>42218.169293981482</v>
      </c>
      <c r="S2633" s="10">
        <f t="shared" si="250"/>
        <v>42246.169293981482</v>
      </c>
      <c r="T2633" s="12" t="str">
        <f t="shared" si="251"/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246"/>
        <v>1.3701000000000001</v>
      </c>
      <c r="P2634">
        <f t="shared" si="247"/>
        <v>34.9</v>
      </c>
      <c r="Q2634" t="str">
        <f t="shared" si="248"/>
        <v>technology</v>
      </c>
      <c r="R2634" s="10">
        <f t="shared" si="249"/>
        <v>42494.061793981484</v>
      </c>
      <c r="S2634" s="10">
        <f t="shared" si="250"/>
        <v>42519.061793981484</v>
      </c>
      <c r="T2634" s="12" t="str">
        <f t="shared" si="251"/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246"/>
        <v>3.5461999999999998</v>
      </c>
      <c r="P2635">
        <f t="shared" si="247"/>
        <v>89.1</v>
      </c>
      <c r="Q2635" t="str">
        <f t="shared" si="248"/>
        <v>technology</v>
      </c>
      <c r="R2635" s="10">
        <f t="shared" si="249"/>
        <v>41667.823287037041</v>
      </c>
      <c r="S2635" s="10">
        <f t="shared" si="250"/>
        <v>41697.958333333336</v>
      </c>
      <c r="T2635" s="12" t="str">
        <f t="shared" si="251"/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246"/>
        <v>1.0602</v>
      </c>
      <c r="P2636">
        <f t="shared" si="247"/>
        <v>39.44</v>
      </c>
      <c r="Q2636" t="str">
        <f t="shared" si="248"/>
        <v>technology</v>
      </c>
      <c r="R2636" s="10">
        <f t="shared" si="249"/>
        <v>42612.656493055561</v>
      </c>
      <c r="S2636" s="10">
        <f t="shared" si="250"/>
        <v>42642.656493055561</v>
      </c>
      <c r="T2636" s="12" t="str">
        <f t="shared" si="251"/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246"/>
        <v>1</v>
      </c>
      <c r="P2637">
        <f t="shared" si="247"/>
        <v>136.9</v>
      </c>
      <c r="Q2637" t="str">
        <f t="shared" si="248"/>
        <v>technology</v>
      </c>
      <c r="R2637" s="10">
        <f t="shared" si="249"/>
        <v>42037.950937500005</v>
      </c>
      <c r="S2637" s="10">
        <f t="shared" si="250"/>
        <v>42072.909270833334</v>
      </c>
      <c r="T2637" s="12" t="str">
        <f t="shared" si="251"/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246"/>
        <v>1.873</v>
      </c>
      <c r="P2638">
        <f t="shared" si="247"/>
        <v>37.46</v>
      </c>
      <c r="Q2638" t="str">
        <f t="shared" si="248"/>
        <v>technology</v>
      </c>
      <c r="R2638" s="10">
        <f t="shared" si="249"/>
        <v>42636.614745370374</v>
      </c>
      <c r="S2638" s="10">
        <f t="shared" si="250"/>
        <v>42659.041666666672</v>
      </c>
      <c r="T2638" s="12" t="str">
        <f t="shared" si="251"/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246"/>
        <v>1.6619999999999999</v>
      </c>
      <c r="P2639">
        <f t="shared" si="247"/>
        <v>31.96</v>
      </c>
      <c r="Q2639" t="str">
        <f t="shared" si="248"/>
        <v>technology</v>
      </c>
      <c r="R2639" s="10">
        <f t="shared" si="249"/>
        <v>42639.549479166672</v>
      </c>
      <c r="S2639" s="10">
        <f t="shared" si="250"/>
        <v>42655.549479166672</v>
      </c>
      <c r="T2639" s="12" t="str">
        <f t="shared" si="251"/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246"/>
        <v>1.0173000000000001</v>
      </c>
      <c r="P2640">
        <f t="shared" si="247"/>
        <v>25.21</v>
      </c>
      <c r="Q2640" t="str">
        <f t="shared" si="248"/>
        <v>technology</v>
      </c>
      <c r="R2640" s="10">
        <f t="shared" si="249"/>
        <v>41989.913136574076</v>
      </c>
      <c r="S2640" s="10">
        <f t="shared" si="250"/>
        <v>42019.913136574076</v>
      </c>
      <c r="T2640" s="12" t="str">
        <f t="shared" si="251"/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246"/>
        <v>1.64</v>
      </c>
      <c r="P2641">
        <f t="shared" si="247"/>
        <v>10.039999999999999</v>
      </c>
      <c r="Q2641" t="str">
        <f t="shared" si="248"/>
        <v>technology</v>
      </c>
      <c r="R2641" s="10">
        <f t="shared" si="249"/>
        <v>42024.86513888889</v>
      </c>
      <c r="S2641" s="10">
        <f t="shared" si="250"/>
        <v>42054.86513888889</v>
      </c>
      <c r="T2641" s="12" t="str">
        <f t="shared" si="251"/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246"/>
        <v>1.0567</v>
      </c>
      <c r="P2642">
        <f t="shared" si="247"/>
        <v>45.94</v>
      </c>
      <c r="Q2642" t="str">
        <f t="shared" si="248"/>
        <v>technology</v>
      </c>
      <c r="R2642" s="10">
        <f t="shared" si="249"/>
        <v>42103.160578703704</v>
      </c>
      <c r="S2642" s="10">
        <f t="shared" si="250"/>
        <v>42163.160578703704</v>
      </c>
      <c r="T2642" s="12" t="str">
        <f t="shared" si="251"/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246"/>
        <v>0.01</v>
      </c>
      <c r="P2643">
        <f t="shared" si="247"/>
        <v>15</v>
      </c>
      <c r="Q2643" t="str">
        <f t="shared" si="248"/>
        <v>technology</v>
      </c>
      <c r="R2643" s="10">
        <f t="shared" si="249"/>
        <v>41880.827118055553</v>
      </c>
      <c r="S2643" s="10">
        <f t="shared" si="250"/>
        <v>41897.839583333334</v>
      </c>
      <c r="T2643" s="12" t="str">
        <f t="shared" si="251"/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246"/>
        <v>0</v>
      </c>
      <c r="P2644">
        <f t="shared" si="247"/>
        <v>0</v>
      </c>
      <c r="Q2644" t="str">
        <f t="shared" si="248"/>
        <v>technology</v>
      </c>
      <c r="R2644" s="10">
        <f t="shared" si="249"/>
        <v>42536.246620370366</v>
      </c>
      <c r="S2644" s="10">
        <f t="shared" si="250"/>
        <v>42566.289583333331</v>
      </c>
      <c r="T2644" s="12" t="str">
        <f t="shared" si="251"/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246"/>
        <v>0.33560000000000001</v>
      </c>
      <c r="P2645">
        <f t="shared" si="247"/>
        <v>223.58</v>
      </c>
      <c r="Q2645" t="str">
        <f t="shared" si="248"/>
        <v>technology</v>
      </c>
      <c r="R2645" s="10">
        <f t="shared" si="249"/>
        <v>42689.582349537035</v>
      </c>
      <c r="S2645" s="10">
        <f t="shared" si="250"/>
        <v>42725.332638888889</v>
      </c>
      <c r="T2645" s="12" t="str">
        <f t="shared" si="251"/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246"/>
        <v>2.0500000000000001E-2</v>
      </c>
      <c r="P2646">
        <f t="shared" si="247"/>
        <v>39.479999999999997</v>
      </c>
      <c r="Q2646" t="str">
        <f t="shared" si="248"/>
        <v>technology</v>
      </c>
      <c r="R2646" s="10">
        <f t="shared" si="249"/>
        <v>42774.792071759264</v>
      </c>
      <c r="S2646" s="10">
        <f t="shared" si="250"/>
        <v>42804.792071759264</v>
      </c>
      <c r="T2646" s="12" t="str">
        <f t="shared" si="251"/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246"/>
        <v>0.105</v>
      </c>
      <c r="P2647">
        <f t="shared" si="247"/>
        <v>91.3</v>
      </c>
      <c r="Q2647" t="str">
        <f t="shared" si="248"/>
        <v>technology</v>
      </c>
      <c r="R2647" s="10">
        <f t="shared" si="249"/>
        <v>41921.842627314814</v>
      </c>
      <c r="S2647" s="10">
        <f t="shared" si="250"/>
        <v>41951.884293981479</v>
      </c>
      <c r="T2647" s="12" t="str">
        <f t="shared" si="251"/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246"/>
        <v>8.4199999999999997E-2</v>
      </c>
      <c r="P2648">
        <f t="shared" si="247"/>
        <v>78.67</v>
      </c>
      <c r="Q2648" t="str">
        <f t="shared" si="248"/>
        <v>technology</v>
      </c>
      <c r="R2648" s="10">
        <f t="shared" si="249"/>
        <v>42226.313298611116</v>
      </c>
      <c r="S2648" s="10">
        <f t="shared" si="250"/>
        <v>42256.313298611116</v>
      </c>
      <c r="T2648" s="12" t="str">
        <f t="shared" si="251"/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246"/>
        <v>1.44E-2</v>
      </c>
      <c r="P2649">
        <f t="shared" si="247"/>
        <v>12</v>
      </c>
      <c r="Q2649" t="str">
        <f t="shared" si="248"/>
        <v>technology</v>
      </c>
      <c r="R2649" s="10">
        <f t="shared" si="249"/>
        <v>42200.261793981481</v>
      </c>
      <c r="S2649" s="10">
        <f t="shared" si="250"/>
        <v>42230.261793981481</v>
      </c>
      <c r="T2649" s="12" t="str">
        <f t="shared" si="251"/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246"/>
        <v>8.8000000000000005E-3</v>
      </c>
      <c r="P2650">
        <f t="shared" si="247"/>
        <v>17.670000000000002</v>
      </c>
      <c r="Q2650" t="str">
        <f t="shared" si="248"/>
        <v>technology</v>
      </c>
      <c r="R2650" s="10">
        <f t="shared" si="249"/>
        <v>42408.714814814812</v>
      </c>
      <c r="S2650" s="10">
        <f t="shared" si="250"/>
        <v>42438.714814814812</v>
      </c>
      <c r="T2650" s="12" t="str">
        <f t="shared" si="251"/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246"/>
        <v>1E-3</v>
      </c>
      <c r="P2651">
        <f t="shared" si="247"/>
        <v>41.33</v>
      </c>
      <c r="Q2651" t="str">
        <f t="shared" si="248"/>
        <v>technology</v>
      </c>
      <c r="R2651" s="10">
        <f t="shared" si="249"/>
        <v>42341.99700231482</v>
      </c>
      <c r="S2651" s="10">
        <f t="shared" si="250"/>
        <v>42401.99700231482</v>
      </c>
      <c r="T2651" s="12" t="str">
        <f t="shared" si="251"/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246"/>
        <v>6.0000000000000001E-3</v>
      </c>
      <c r="P2652">
        <f t="shared" si="247"/>
        <v>71.599999999999994</v>
      </c>
      <c r="Q2652" t="str">
        <f t="shared" si="248"/>
        <v>technology</v>
      </c>
      <c r="R2652" s="10">
        <f t="shared" si="249"/>
        <v>42695.624340277776</v>
      </c>
      <c r="S2652" s="10">
        <f t="shared" si="250"/>
        <v>42725.624340277776</v>
      </c>
      <c r="T2652" s="12" t="str">
        <f t="shared" si="251"/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246"/>
        <v>1.8700000000000001E-2</v>
      </c>
      <c r="P2653">
        <f t="shared" si="247"/>
        <v>307.82</v>
      </c>
      <c r="Q2653" t="str">
        <f t="shared" si="248"/>
        <v>technology</v>
      </c>
      <c r="R2653" s="10">
        <f t="shared" si="249"/>
        <v>42327.805659722217</v>
      </c>
      <c r="S2653" s="10">
        <f t="shared" si="250"/>
        <v>42355.805659722217</v>
      </c>
      <c r="T2653" s="12" t="str">
        <f t="shared" si="251"/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246"/>
        <v>8.8999999999999999E-3</v>
      </c>
      <c r="P2654">
        <f t="shared" si="247"/>
        <v>80.45</v>
      </c>
      <c r="Q2654" t="str">
        <f t="shared" si="248"/>
        <v>technology</v>
      </c>
      <c r="R2654" s="10">
        <f t="shared" si="249"/>
        <v>41953.158854166672</v>
      </c>
      <c r="S2654" s="10">
        <f t="shared" si="250"/>
        <v>41983.158854166672</v>
      </c>
      <c r="T2654" s="12" t="str">
        <f t="shared" si="251"/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246"/>
        <v>0.1152</v>
      </c>
      <c r="P2655">
        <f t="shared" si="247"/>
        <v>83.94</v>
      </c>
      <c r="Q2655" t="str">
        <f t="shared" si="248"/>
        <v>technology</v>
      </c>
      <c r="R2655" s="10">
        <f t="shared" si="249"/>
        <v>41771.651932870373</v>
      </c>
      <c r="S2655" s="10">
        <f t="shared" si="250"/>
        <v>41803.166666666664</v>
      </c>
      <c r="T2655" s="12" t="str">
        <f t="shared" si="251"/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246"/>
        <v>5.0000000000000001E-4</v>
      </c>
      <c r="P2656">
        <f t="shared" si="247"/>
        <v>8.5</v>
      </c>
      <c r="Q2656" t="str">
        <f t="shared" si="248"/>
        <v>technology</v>
      </c>
      <c r="R2656" s="10">
        <f t="shared" si="249"/>
        <v>42055.600995370376</v>
      </c>
      <c r="S2656" s="10">
        <f t="shared" si="250"/>
        <v>42115.559328703705</v>
      </c>
      <c r="T2656" s="12" t="str">
        <f t="shared" si="251"/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246"/>
        <v>0.21029999999999999</v>
      </c>
      <c r="P2657">
        <f t="shared" si="247"/>
        <v>73.37</v>
      </c>
      <c r="Q2657" t="str">
        <f t="shared" si="248"/>
        <v>technology</v>
      </c>
      <c r="R2657" s="10">
        <f t="shared" si="249"/>
        <v>42381.866284722222</v>
      </c>
      <c r="S2657" s="10">
        <f t="shared" si="250"/>
        <v>42409.833333333328</v>
      </c>
      <c r="T2657" s="12" t="str">
        <f t="shared" si="251"/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246"/>
        <v>0.1144</v>
      </c>
      <c r="P2658">
        <f t="shared" si="247"/>
        <v>112.86</v>
      </c>
      <c r="Q2658" t="str">
        <f t="shared" si="248"/>
        <v>technology</v>
      </c>
      <c r="R2658" s="10">
        <f t="shared" si="249"/>
        <v>42767.688518518517</v>
      </c>
      <c r="S2658" s="10">
        <f t="shared" si="250"/>
        <v>42806.791666666672</v>
      </c>
      <c r="T2658" s="12" t="str">
        <f t="shared" si="251"/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246"/>
        <v>0.18740000000000001</v>
      </c>
      <c r="P2659">
        <f t="shared" si="247"/>
        <v>95.28</v>
      </c>
      <c r="Q2659" t="str">
        <f t="shared" si="248"/>
        <v>technology</v>
      </c>
      <c r="R2659" s="10">
        <f t="shared" si="249"/>
        <v>42551.928854166668</v>
      </c>
      <c r="S2659" s="10">
        <f t="shared" si="250"/>
        <v>42585.0625</v>
      </c>
      <c r="T2659" s="12" t="str">
        <f t="shared" si="251"/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246"/>
        <v>8.9999999999999998E-4</v>
      </c>
      <c r="P2660">
        <f t="shared" si="247"/>
        <v>22.75</v>
      </c>
      <c r="Q2660" t="str">
        <f t="shared" si="248"/>
        <v>technology</v>
      </c>
      <c r="R2660" s="10">
        <f t="shared" si="249"/>
        <v>42551.884189814817</v>
      </c>
      <c r="S2660" s="10">
        <f t="shared" si="250"/>
        <v>42581.884189814817</v>
      </c>
      <c r="T2660" s="12" t="str">
        <f t="shared" si="251"/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246"/>
        <v>2.7199999999999998E-2</v>
      </c>
      <c r="P2661">
        <f t="shared" si="247"/>
        <v>133.30000000000001</v>
      </c>
      <c r="Q2661" t="str">
        <f t="shared" si="248"/>
        <v>technology</v>
      </c>
      <c r="R2661" s="10">
        <f t="shared" si="249"/>
        <v>42082.069560185191</v>
      </c>
      <c r="S2661" s="10">
        <f t="shared" si="250"/>
        <v>42112.069560185191</v>
      </c>
      <c r="T2661" s="12" t="str">
        <f t="shared" si="251"/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246"/>
        <v>1E-3</v>
      </c>
      <c r="P2662">
        <f t="shared" si="247"/>
        <v>3.8</v>
      </c>
      <c r="Q2662" t="str">
        <f t="shared" si="248"/>
        <v>technology</v>
      </c>
      <c r="R2662" s="10">
        <f t="shared" si="249"/>
        <v>42272.713171296295</v>
      </c>
      <c r="S2662" s="10">
        <f t="shared" si="250"/>
        <v>42332.754837962959</v>
      </c>
      <c r="T2662" s="12" t="str">
        <f t="shared" si="251"/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246"/>
        <v>1.0289999999999999</v>
      </c>
      <c r="P2663">
        <f t="shared" si="247"/>
        <v>85.75</v>
      </c>
      <c r="Q2663" t="str">
        <f t="shared" si="248"/>
        <v>technology</v>
      </c>
      <c r="R2663" s="10">
        <f t="shared" si="249"/>
        <v>41542.958449074074</v>
      </c>
      <c r="S2663" s="10">
        <f t="shared" si="250"/>
        <v>41572.958449074074</v>
      </c>
      <c r="T2663" s="12" t="str">
        <f t="shared" si="251"/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246"/>
        <v>1.0680000000000001</v>
      </c>
      <c r="P2664">
        <f t="shared" si="247"/>
        <v>267</v>
      </c>
      <c r="Q2664" t="str">
        <f t="shared" si="248"/>
        <v>technology</v>
      </c>
      <c r="R2664" s="10">
        <f t="shared" si="249"/>
        <v>42207.746678240743</v>
      </c>
      <c r="S2664" s="10">
        <f t="shared" si="250"/>
        <v>42237.746678240743</v>
      </c>
      <c r="T2664" s="12" t="str">
        <f t="shared" si="251"/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246"/>
        <v>1.046</v>
      </c>
      <c r="P2665">
        <f t="shared" si="247"/>
        <v>373.56</v>
      </c>
      <c r="Q2665" t="str">
        <f t="shared" si="248"/>
        <v>technology</v>
      </c>
      <c r="R2665" s="10">
        <f t="shared" si="249"/>
        <v>42222.622766203705</v>
      </c>
      <c r="S2665" s="10">
        <f t="shared" si="250"/>
        <v>42251.625</v>
      </c>
      <c r="T2665" s="12" t="str">
        <f t="shared" si="251"/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246"/>
        <v>1.0343</v>
      </c>
      <c r="P2666">
        <f t="shared" si="247"/>
        <v>174.04</v>
      </c>
      <c r="Q2666" t="str">
        <f t="shared" si="248"/>
        <v>technology</v>
      </c>
      <c r="R2666" s="10">
        <f t="shared" si="249"/>
        <v>42313.02542824074</v>
      </c>
      <c r="S2666" s="10">
        <f t="shared" si="250"/>
        <v>42347.290972222225</v>
      </c>
      <c r="T2666" s="12" t="str">
        <f t="shared" si="251"/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246"/>
        <v>1.2314000000000001</v>
      </c>
      <c r="P2667">
        <f t="shared" si="247"/>
        <v>93.7</v>
      </c>
      <c r="Q2667" t="str">
        <f t="shared" si="248"/>
        <v>technology</v>
      </c>
      <c r="R2667" s="10">
        <f t="shared" si="249"/>
        <v>42083.895532407405</v>
      </c>
      <c r="S2667" s="10">
        <f t="shared" si="250"/>
        <v>42128.895532407405</v>
      </c>
      <c r="T2667" s="12" t="str">
        <f t="shared" si="251"/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246"/>
        <v>1.593</v>
      </c>
      <c r="P2668">
        <f t="shared" si="247"/>
        <v>77.33</v>
      </c>
      <c r="Q2668" t="str">
        <f t="shared" si="248"/>
        <v>technology</v>
      </c>
      <c r="R2668" s="10">
        <f t="shared" si="249"/>
        <v>42235.764340277776</v>
      </c>
      <c r="S2668" s="10">
        <f t="shared" si="250"/>
        <v>42272.875</v>
      </c>
      <c r="T2668" s="12" t="str">
        <f t="shared" si="251"/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246"/>
        <v>1.1067</v>
      </c>
      <c r="P2669">
        <f t="shared" si="247"/>
        <v>92.22</v>
      </c>
      <c r="Q2669" t="str">
        <f t="shared" si="248"/>
        <v>technology</v>
      </c>
      <c r="R2669" s="10">
        <f t="shared" si="249"/>
        <v>42380.926111111112</v>
      </c>
      <c r="S2669" s="10">
        <f t="shared" si="250"/>
        <v>42410.926111111112</v>
      </c>
      <c r="T2669" s="12" t="str">
        <f t="shared" si="251"/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246"/>
        <v>1.7070000000000001</v>
      </c>
      <c r="P2670">
        <f t="shared" si="247"/>
        <v>60.96</v>
      </c>
      <c r="Q2670" t="str">
        <f t="shared" si="248"/>
        <v>technology</v>
      </c>
      <c r="R2670" s="10">
        <f t="shared" si="249"/>
        <v>42275.588715277772</v>
      </c>
      <c r="S2670" s="10">
        <f t="shared" si="250"/>
        <v>42317.60555555555</v>
      </c>
      <c r="T2670" s="12" t="str">
        <f t="shared" si="251"/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246"/>
        <v>1.2513000000000001</v>
      </c>
      <c r="P2671">
        <f t="shared" si="247"/>
        <v>91</v>
      </c>
      <c r="Q2671" t="str">
        <f t="shared" si="248"/>
        <v>technology</v>
      </c>
      <c r="R2671" s="10">
        <f t="shared" si="249"/>
        <v>42319.035833333335</v>
      </c>
      <c r="S2671" s="10">
        <f t="shared" si="250"/>
        <v>42379.035833333335</v>
      </c>
      <c r="T2671" s="12" t="str">
        <f t="shared" si="251"/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246"/>
        <v>6.4199999999999993E-2</v>
      </c>
      <c r="P2672">
        <f t="shared" si="247"/>
        <v>41.58</v>
      </c>
      <c r="Q2672" t="str">
        <f t="shared" si="248"/>
        <v>technology</v>
      </c>
      <c r="R2672" s="10">
        <f t="shared" si="249"/>
        <v>41821.020601851851</v>
      </c>
      <c r="S2672" s="10">
        <f t="shared" si="250"/>
        <v>41849.020601851851</v>
      </c>
      <c r="T2672" s="12" t="str">
        <f t="shared" si="251"/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246"/>
        <v>0.1134</v>
      </c>
      <c r="P2673">
        <f t="shared" si="247"/>
        <v>33.76</v>
      </c>
      <c r="Q2673" t="str">
        <f t="shared" si="248"/>
        <v>technology</v>
      </c>
      <c r="R2673" s="10">
        <f t="shared" si="249"/>
        <v>41962.749027777783</v>
      </c>
      <c r="S2673" s="10">
        <f t="shared" si="250"/>
        <v>41992.818055555559</v>
      </c>
      <c r="T2673" s="12" t="str">
        <f t="shared" si="251"/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246"/>
        <v>0.33189999999999997</v>
      </c>
      <c r="P2674">
        <f t="shared" si="247"/>
        <v>70.62</v>
      </c>
      <c r="Q2674" t="str">
        <f t="shared" si="248"/>
        <v>technology</v>
      </c>
      <c r="R2674" s="10">
        <f t="shared" si="249"/>
        <v>42344.884143518517</v>
      </c>
      <c r="S2674" s="10">
        <f t="shared" si="250"/>
        <v>42366.25</v>
      </c>
      <c r="T2674" s="12" t="str">
        <f t="shared" si="251"/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246"/>
        <v>0.27579999999999999</v>
      </c>
      <c r="P2675">
        <f t="shared" si="247"/>
        <v>167.15</v>
      </c>
      <c r="Q2675" t="str">
        <f t="shared" si="248"/>
        <v>technology</v>
      </c>
      <c r="R2675" s="10">
        <f t="shared" si="249"/>
        <v>41912.541655092595</v>
      </c>
      <c r="S2675" s="10">
        <f t="shared" si="250"/>
        <v>41941.947916666664</v>
      </c>
      <c r="T2675" s="12" t="str">
        <f t="shared" si="251"/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246"/>
        <v>0.62839999999999996</v>
      </c>
      <c r="P2676">
        <f t="shared" si="247"/>
        <v>128.62</v>
      </c>
      <c r="Q2676" t="str">
        <f t="shared" si="248"/>
        <v>technology</v>
      </c>
      <c r="R2676" s="10">
        <f t="shared" si="249"/>
        <v>42529.632754629631</v>
      </c>
      <c r="S2676" s="10">
        <f t="shared" si="250"/>
        <v>42556.207638888889</v>
      </c>
      <c r="T2676" s="12" t="str">
        <f t="shared" si="251"/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246"/>
        <v>7.5899999999999995E-2</v>
      </c>
      <c r="P2677">
        <f t="shared" si="247"/>
        <v>65.41</v>
      </c>
      <c r="Q2677" t="str">
        <f t="shared" si="248"/>
        <v>technology</v>
      </c>
      <c r="R2677" s="10">
        <f t="shared" si="249"/>
        <v>41923.857511574075</v>
      </c>
      <c r="S2677" s="10">
        <f t="shared" si="250"/>
        <v>41953.899178240739</v>
      </c>
      <c r="T2677" s="12" t="str">
        <f t="shared" si="251"/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246"/>
        <v>0.50380000000000003</v>
      </c>
      <c r="P2678">
        <f t="shared" si="247"/>
        <v>117.56</v>
      </c>
      <c r="Q2678" t="str">
        <f t="shared" si="248"/>
        <v>technology</v>
      </c>
      <c r="R2678" s="10">
        <f t="shared" si="249"/>
        <v>42482.624699074076</v>
      </c>
      <c r="S2678" s="10">
        <f t="shared" si="250"/>
        <v>42512.624699074076</v>
      </c>
      <c r="T2678" s="12" t="str">
        <f t="shared" si="251"/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246"/>
        <v>0.17510000000000001</v>
      </c>
      <c r="P2679">
        <f t="shared" si="247"/>
        <v>126.48</v>
      </c>
      <c r="Q2679" t="str">
        <f t="shared" si="248"/>
        <v>technology</v>
      </c>
      <c r="R2679" s="10">
        <f t="shared" si="249"/>
        <v>41793.029432870368</v>
      </c>
      <c r="S2679" s="10">
        <f t="shared" si="250"/>
        <v>41823.029432870368</v>
      </c>
      <c r="T2679" s="12" t="str">
        <f t="shared" si="251"/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246"/>
        <v>1E-4</v>
      </c>
      <c r="P2680">
        <f t="shared" si="247"/>
        <v>550</v>
      </c>
      <c r="Q2680" t="str">
        <f t="shared" si="248"/>
        <v>technology</v>
      </c>
      <c r="R2680" s="10">
        <f t="shared" si="249"/>
        <v>42241.798206018517</v>
      </c>
      <c r="S2680" s="10">
        <f t="shared" si="250"/>
        <v>42271.798206018517</v>
      </c>
      <c r="T2680" s="12" t="str">
        <f t="shared" si="251"/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246"/>
        <v>3.3E-3</v>
      </c>
      <c r="P2681">
        <f t="shared" si="247"/>
        <v>44</v>
      </c>
      <c r="Q2681" t="str">
        <f t="shared" si="248"/>
        <v>technology</v>
      </c>
      <c r="R2681" s="10">
        <f t="shared" si="249"/>
        <v>42033.001087962963</v>
      </c>
      <c r="S2681" s="10">
        <f t="shared" si="250"/>
        <v>42063.001087962963</v>
      </c>
      <c r="T2681" s="12" t="str">
        <f t="shared" si="251"/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246"/>
        <v>8.6E-3</v>
      </c>
      <c r="P2682">
        <f t="shared" si="247"/>
        <v>69</v>
      </c>
      <c r="Q2682" t="str">
        <f t="shared" si="248"/>
        <v>technology</v>
      </c>
      <c r="R2682" s="10">
        <f t="shared" si="249"/>
        <v>42436.211701388893</v>
      </c>
      <c r="S2682" s="10">
        <f t="shared" si="250"/>
        <v>42466.170034722221</v>
      </c>
      <c r="T2682" s="12" t="str">
        <f t="shared" si="251"/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246"/>
        <v>6.8999999999999999E-3</v>
      </c>
      <c r="P2683">
        <f t="shared" si="247"/>
        <v>27.5</v>
      </c>
      <c r="Q2683" t="str">
        <f t="shared" si="248"/>
        <v>food</v>
      </c>
      <c r="R2683" s="10">
        <f t="shared" si="249"/>
        <v>41805.895254629628</v>
      </c>
      <c r="S2683" s="10">
        <f t="shared" si="250"/>
        <v>41830.895254629628</v>
      </c>
      <c r="T2683" s="12" t="str">
        <f t="shared" si="251"/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246"/>
        <v>0.28299999999999997</v>
      </c>
      <c r="P2684">
        <f t="shared" si="247"/>
        <v>84.9</v>
      </c>
      <c r="Q2684" t="str">
        <f t="shared" si="248"/>
        <v>food</v>
      </c>
      <c r="R2684" s="10">
        <f t="shared" si="249"/>
        <v>41932.871990740743</v>
      </c>
      <c r="S2684" s="10">
        <f t="shared" si="250"/>
        <v>41965.249305555553</v>
      </c>
      <c r="T2684" s="12" t="str">
        <f t="shared" si="251"/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246"/>
        <v>2.3999999999999998E-3</v>
      </c>
      <c r="P2685">
        <f t="shared" si="247"/>
        <v>12</v>
      </c>
      <c r="Q2685" t="str">
        <f t="shared" si="248"/>
        <v>food</v>
      </c>
      <c r="R2685" s="10">
        <f t="shared" si="249"/>
        <v>42034.75509259259</v>
      </c>
      <c r="S2685" s="10">
        <f t="shared" si="250"/>
        <v>42064.75509259259</v>
      </c>
      <c r="T2685" s="12" t="str">
        <f t="shared" si="251"/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246"/>
        <v>1.14E-2</v>
      </c>
      <c r="P2686">
        <f t="shared" si="247"/>
        <v>200</v>
      </c>
      <c r="Q2686" t="str">
        <f t="shared" si="248"/>
        <v>food</v>
      </c>
      <c r="R2686" s="10">
        <f t="shared" si="249"/>
        <v>41820.914641203701</v>
      </c>
      <c r="S2686" s="10">
        <f t="shared" si="250"/>
        <v>41860.914641203701</v>
      </c>
      <c r="T2686" s="12" t="str">
        <f t="shared" si="251"/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246"/>
        <v>2.0000000000000001E-4</v>
      </c>
      <c r="P2687">
        <f t="shared" si="247"/>
        <v>10</v>
      </c>
      <c r="Q2687" t="str">
        <f t="shared" si="248"/>
        <v>food</v>
      </c>
      <c r="R2687" s="10">
        <f t="shared" si="249"/>
        <v>42061.69594907407</v>
      </c>
      <c r="S2687" s="10">
        <f t="shared" si="250"/>
        <v>42121.654282407413</v>
      </c>
      <c r="T2687" s="12" t="str">
        <f t="shared" si="251"/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246"/>
        <v>0</v>
      </c>
      <c r="P2688">
        <f t="shared" si="247"/>
        <v>0</v>
      </c>
      <c r="Q2688" t="str">
        <f t="shared" si="248"/>
        <v>food</v>
      </c>
      <c r="R2688" s="10">
        <f t="shared" si="249"/>
        <v>41892.974803240737</v>
      </c>
      <c r="S2688" s="10">
        <f t="shared" si="250"/>
        <v>41912.974803240737</v>
      </c>
      <c r="T2688" s="12" t="str">
        <f t="shared" si="251"/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246"/>
        <v>0</v>
      </c>
      <c r="P2689">
        <f t="shared" si="247"/>
        <v>0</v>
      </c>
      <c r="Q2689" t="str">
        <f t="shared" si="248"/>
        <v>food</v>
      </c>
      <c r="R2689" s="10">
        <f t="shared" si="249"/>
        <v>42154.64025462963</v>
      </c>
      <c r="S2689" s="10">
        <f t="shared" si="250"/>
        <v>42184.64025462963</v>
      </c>
      <c r="T2689" s="12" t="str">
        <f t="shared" si="251"/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246"/>
        <v>1.5E-3</v>
      </c>
      <c r="P2690">
        <f t="shared" si="247"/>
        <v>5.29</v>
      </c>
      <c r="Q2690" t="str">
        <f t="shared" si="248"/>
        <v>food</v>
      </c>
      <c r="R2690" s="10">
        <f t="shared" si="249"/>
        <v>42028.118865740747</v>
      </c>
      <c r="S2690" s="10">
        <f t="shared" si="250"/>
        <v>42059.125</v>
      </c>
      <c r="T2690" s="12" t="str">
        <f t="shared" si="251"/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252">ROUND(IMDIV(E2691,D2691),4)</f>
        <v>0</v>
      </c>
      <c r="P2691">
        <f t="shared" ref="P2691:P2754" si="253">IF(L2691&gt;0,ROUND(IMDIV(E2691,L2691),2),0)</f>
        <v>1</v>
      </c>
      <c r="Q2691" t="str">
        <f t="shared" ref="Q2691:Q2754" si="254">LEFT(N2691,FIND("/",N2691)-1)</f>
        <v>food</v>
      </c>
      <c r="R2691" s="10">
        <f t="shared" ref="R2691:R2754" si="255">(((J2691/60)/60)/24)+DATE(1970,1,1)</f>
        <v>42551.961689814809</v>
      </c>
      <c r="S2691" s="10">
        <f t="shared" ref="S2691:S2754" si="256">(((I2691/60)/60)/24)+DATE(1970,1,1)</f>
        <v>42581.961689814809</v>
      </c>
      <c r="T2691" s="12" t="str">
        <f t="shared" ref="T2691:T2754" si="257">RIGHT(N2691, LEN(N2691)-FIND("/",N2691))</f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252"/>
        <v>0.10730000000000001</v>
      </c>
      <c r="P2692">
        <f t="shared" si="253"/>
        <v>72.760000000000005</v>
      </c>
      <c r="Q2692" t="str">
        <f t="shared" si="254"/>
        <v>food</v>
      </c>
      <c r="R2692" s="10">
        <f t="shared" si="255"/>
        <v>42113.105046296296</v>
      </c>
      <c r="S2692" s="10">
        <f t="shared" si="256"/>
        <v>42158.105046296296</v>
      </c>
      <c r="T2692" s="12" t="str">
        <f t="shared" si="257"/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252"/>
        <v>5.0000000000000001E-4</v>
      </c>
      <c r="P2693">
        <f t="shared" si="253"/>
        <v>17.5</v>
      </c>
      <c r="Q2693" t="str">
        <f t="shared" si="254"/>
        <v>food</v>
      </c>
      <c r="R2693" s="10">
        <f t="shared" si="255"/>
        <v>42089.724039351851</v>
      </c>
      <c r="S2693" s="10">
        <f t="shared" si="256"/>
        <v>42134.724039351851</v>
      </c>
      <c r="T2693" s="12" t="str">
        <f t="shared" si="257"/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252"/>
        <v>7.1000000000000004E-3</v>
      </c>
      <c r="P2694">
        <f t="shared" si="253"/>
        <v>25</v>
      </c>
      <c r="Q2694" t="str">
        <f t="shared" si="254"/>
        <v>food</v>
      </c>
      <c r="R2694" s="10">
        <f t="shared" si="255"/>
        <v>42058.334027777775</v>
      </c>
      <c r="S2694" s="10">
        <f t="shared" si="256"/>
        <v>42088.292361111111</v>
      </c>
      <c r="T2694" s="12" t="str">
        <f t="shared" si="257"/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252"/>
        <v>8.0000000000000002E-3</v>
      </c>
      <c r="P2695">
        <f t="shared" si="253"/>
        <v>13.33</v>
      </c>
      <c r="Q2695" t="str">
        <f t="shared" si="254"/>
        <v>food</v>
      </c>
      <c r="R2695" s="10">
        <f t="shared" si="255"/>
        <v>41834.138495370367</v>
      </c>
      <c r="S2695" s="10">
        <f t="shared" si="256"/>
        <v>41864.138495370367</v>
      </c>
      <c r="T2695" s="12" t="str">
        <f t="shared" si="257"/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252"/>
        <v>0</v>
      </c>
      <c r="P2696">
        <f t="shared" si="253"/>
        <v>1</v>
      </c>
      <c r="Q2696" t="str">
        <f t="shared" si="254"/>
        <v>food</v>
      </c>
      <c r="R2696" s="10">
        <f t="shared" si="255"/>
        <v>41878.140497685185</v>
      </c>
      <c r="S2696" s="10">
        <f t="shared" si="256"/>
        <v>41908.140497685185</v>
      </c>
      <c r="T2696" s="12" t="str">
        <f t="shared" si="257"/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252"/>
        <v>4.7000000000000002E-3</v>
      </c>
      <c r="P2697">
        <f t="shared" si="253"/>
        <v>23.67</v>
      </c>
      <c r="Q2697" t="str">
        <f t="shared" si="254"/>
        <v>food</v>
      </c>
      <c r="R2697" s="10">
        <f t="shared" si="255"/>
        <v>42048.181921296295</v>
      </c>
      <c r="S2697" s="10">
        <f t="shared" si="256"/>
        <v>42108.14025462963</v>
      </c>
      <c r="T2697" s="12" t="str">
        <f t="shared" si="257"/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252"/>
        <v>5.6500000000000002E-2</v>
      </c>
      <c r="P2698">
        <f t="shared" si="253"/>
        <v>89.21</v>
      </c>
      <c r="Q2698" t="str">
        <f t="shared" si="254"/>
        <v>food</v>
      </c>
      <c r="R2698" s="10">
        <f t="shared" si="255"/>
        <v>41964.844444444447</v>
      </c>
      <c r="S2698" s="10">
        <f t="shared" si="256"/>
        <v>41998.844444444447</v>
      </c>
      <c r="T2698" s="12" t="str">
        <f t="shared" si="257"/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252"/>
        <v>0.26350000000000001</v>
      </c>
      <c r="P2699">
        <f t="shared" si="253"/>
        <v>116.56</v>
      </c>
      <c r="Q2699" t="str">
        <f t="shared" si="254"/>
        <v>food</v>
      </c>
      <c r="R2699" s="10">
        <f t="shared" si="255"/>
        <v>42187.940081018518</v>
      </c>
      <c r="S2699" s="10">
        <f t="shared" si="256"/>
        <v>42218.916666666672</v>
      </c>
      <c r="T2699" s="12" t="str">
        <f t="shared" si="257"/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252"/>
        <v>3.3E-3</v>
      </c>
      <c r="P2700">
        <f t="shared" si="253"/>
        <v>13.01</v>
      </c>
      <c r="Q2700" t="str">
        <f t="shared" si="254"/>
        <v>food</v>
      </c>
      <c r="R2700" s="10">
        <f t="shared" si="255"/>
        <v>41787.898240740738</v>
      </c>
      <c r="S2700" s="10">
        <f t="shared" si="256"/>
        <v>41817.898240740738</v>
      </c>
      <c r="T2700" s="12" t="str">
        <f t="shared" si="257"/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252"/>
        <v>0</v>
      </c>
      <c r="P2701">
        <f t="shared" si="253"/>
        <v>0</v>
      </c>
      <c r="Q2701" t="str">
        <f t="shared" si="254"/>
        <v>food</v>
      </c>
      <c r="R2701" s="10">
        <f t="shared" si="255"/>
        <v>41829.896562499998</v>
      </c>
      <c r="S2701" s="10">
        <f t="shared" si="256"/>
        <v>41859.896562499998</v>
      </c>
      <c r="T2701" s="12" t="str">
        <f t="shared" si="257"/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252"/>
        <v>7.0000000000000001E-3</v>
      </c>
      <c r="P2702">
        <f t="shared" si="253"/>
        <v>17.5</v>
      </c>
      <c r="Q2702" t="str">
        <f t="shared" si="254"/>
        <v>food</v>
      </c>
      <c r="R2702" s="10">
        <f t="shared" si="255"/>
        <v>41870.87467592593</v>
      </c>
      <c r="S2702" s="10">
        <f t="shared" si="256"/>
        <v>41900.87467592593</v>
      </c>
      <c r="T2702" s="12" t="str">
        <f t="shared" si="257"/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252"/>
        <v>0.46179999999999999</v>
      </c>
      <c r="P2703">
        <f t="shared" si="253"/>
        <v>34.130000000000003</v>
      </c>
      <c r="Q2703" t="str">
        <f t="shared" si="254"/>
        <v>theater</v>
      </c>
      <c r="R2703" s="10">
        <f t="shared" si="255"/>
        <v>42801.774699074071</v>
      </c>
      <c r="S2703" s="10">
        <f t="shared" si="256"/>
        <v>42832.733032407406</v>
      </c>
      <c r="T2703" s="12" t="str">
        <f t="shared" si="257"/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252"/>
        <v>0.34410000000000002</v>
      </c>
      <c r="P2704">
        <f t="shared" si="253"/>
        <v>132.35</v>
      </c>
      <c r="Q2704" t="str">
        <f t="shared" si="254"/>
        <v>theater</v>
      </c>
      <c r="R2704" s="10">
        <f t="shared" si="255"/>
        <v>42800.801817129628</v>
      </c>
      <c r="S2704" s="10">
        <f t="shared" si="256"/>
        <v>42830.760150462964</v>
      </c>
      <c r="T2704" s="12" t="str">
        <f t="shared" si="257"/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252"/>
        <v>1.0375000000000001</v>
      </c>
      <c r="P2705">
        <f t="shared" si="253"/>
        <v>922.22</v>
      </c>
      <c r="Q2705" t="str">
        <f t="shared" si="254"/>
        <v>theater</v>
      </c>
      <c r="R2705" s="10">
        <f t="shared" si="255"/>
        <v>42756.690162037034</v>
      </c>
      <c r="S2705" s="10">
        <f t="shared" si="256"/>
        <v>42816.648495370369</v>
      </c>
      <c r="T2705" s="12" t="str">
        <f t="shared" si="257"/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252"/>
        <v>6.0299999999999999E-2</v>
      </c>
      <c r="P2706">
        <f t="shared" si="253"/>
        <v>163.57</v>
      </c>
      <c r="Q2706" t="str">
        <f t="shared" si="254"/>
        <v>theater</v>
      </c>
      <c r="R2706" s="10">
        <f t="shared" si="255"/>
        <v>42787.862430555557</v>
      </c>
      <c r="S2706" s="10">
        <f t="shared" si="256"/>
        <v>42830.820763888885</v>
      </c>
      <c r="T2706" s="12" t="str">
        <f t="shared" si="257"/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252"/>
        <v>0.10539999999999999</v>
      </c>
      <c r="P2707">
        <f t="shared" si="253"/>
        <v>217.38</v>
      </c>
      <c r="Q2707" t="str">
        <f t="shared" si="254"/>
        <v>theater</v>
      </c>
      <c r="R2707" s="10">
        <f t="shared" si="255"/>
        <v>42773.916180555556</v>
      </c>
      <c r="S2707" s="10">
        <f t="shared" si="256"/>
        <v>42818.874513888892</v>
      </c>
      <c r="T2707" s="12" t="str">
        <f t="shared" si="257"/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252"/>
        <v>1.123</v>
      </c>
      <c r="P2708">
        <f t="shared" si="253"/>
        <v>149.44</v>
      </c>
      <c r="Q2708" t="str">
        <f t="shared" si="254"/>
        <v>theater</v>
      </c>
      <c r="R2708" s="10">
        <f t="shared" si="255"/>
        <v>41899.294942129629</v>
      </c>
      <c r="S2708" s="10">
        <f t="shared" si="256"/>
        <v>41928.290972222225</v>
      </c>
      <c r="T2708" s="12" t="str">
        <f t="shared" si="257"/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252"/>
        <v>3.5084</v>
      </c>
      <c r="P2709">
        <f t="shared" si="253"/>
        <v>71.239999999999995</v>
      </c>
      <c r="Q2709" t="str">
        <f t="shared" si="254"/>
        <v>theater</v>
      </c>
      <c r="R2709" s="10">
        <f t="shared" si="255"/>
        <v>41391.782905092594</v>
      </c>
      <c r="S2709" s="10">
        <f t="shared" si="256"/>
        <v>41421.290972222225</v>
      </c>
      <c r="T2709" s="12" t="str">
        <f t="shared" si="257"/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252"/>
        <v>2.3321999999999998</v>
      </c>
      <c r="P2710">
        <f t="shared" si="253"/>
        <v>44.46</v>
      </c>
      <c r="Q2710" t="str">
        <f t="shared" si="254"/>
        <v>theater</v>
      </c>
      <c r="R2710" s="10">
        <f t="shared" si="255"/>
        <v>42512.698217592595</v>
      </c>
      <c r="S2710" s="10">
        <f t="shared" si="256"/>
        <v>42572.698217592595</v>
      </c>
      <c r="T2710" s="12" t="str">
        <f t="shared" si="257"/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252"/>
        <v>1.0161</v>
      </c>
      <c r="P2711">
        <f t="shared" si="253"/>
        <v>164.94</v>
      </c>
      <c r="Q2711" t="str">
        <f t="shared" si="254"/>
        <v>theater</v>
      </c>
      <c r="R2711" s="10">
        <f t="shared" si="255"/>
        <v>42612.149780092594</v>
      </c>
      <c r="S2711" s="10">
        <f t="shared" si="256"/>
        <v>42647.165972222225</v>
      </c>
      <c r="T2711" s="12" t="str">
        <f t="shared" si="257"/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252"/>
        <v>1.5389999999999999</v>
      </c>
      <c r="P2712">
        <f t="shared" si="253"/>
        <v>84.87</v>
      </c>
      <c r="Q2712" t="str">
        <f t="shared" si="254"/>
        <v>theater</v>
      </c>
      <c r="R2712" s="10">
        <f t="shared" si="255"/>
        <v>41828.229490740741</v>
      </c>
      <c r="S2712" s="10">
        <f t="shared" si="256"/>
        <v>41860.083333333336</v>
      </c>
      <c r="T2712" s="12" t="str">
        <f t="shared" si="257"/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252"/>
        <v>1.0072000000000001</v>
      </c>
      <c r="P2713">
        <f t="shared" si="253"/>
        <v>53.95</v>
      </c>
      <c r="Q2713" t="str">
        <f t="shared" si="254"/>
        <v>theater</v>
      </c>
      <c r="R2713" s="10">
        <f t="shared" si="255"/>
        <v>41780.745254629634</v>
      </c>
      <c r="S2713" s="10">
        <f t="shared" si="256"/>
        <v>41810.917361111111</v>
      </c>
      <c r="T2713" s="12" t="str">
        <f t="shared" si="257"/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252"/>
        <v>1.3138000000000001</v>
      </c>
      <c r="P2714">
        <f t="shared" si="253"/>
        <v>50.53</v>
      </c>
      <c r="Q2714" t="str">
        <f t="shared" si="254"/>
        <v>theater</v>
      </c>
      <c r="R2714" s="10">
        <f t="shared" si="255"/>
        <v>41432.062037037038</v>
      </c>
      <c r="S2714" s="10">
        <f t="shared" si="256"/>
        <v>41468.75</v>
      </c>
      <c r="T2714" s="12" t="str">
        <f t="shared" si="257"/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252"/>
        <v>1.0224</v>
      </c>
      <c r="P2715">
        <f t="shared" si="253"/>
        <v>108</v>
      </c>
      <c r="Q2715" t="str">
        <f t="shared" si="254"/>
        <v>theater</v>
      </c>
      <c r="R2715" s="10">
        <f t="shared" si="255"/>
        <v>42322.653749999998</v>
      </c>
      <c r="S2715" s="10">
        <f t="shared" si="256"/>
        <v>42362.653749999998</v>
      </c>
      <c r="T2715" s="12" t="str">
        <f t="shared" si="257"/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252"/>
        <v>1.1636</v>
      </c>
      <c r="P2716">
        <f t="shared" si="253"/>
        <v>95.37</v>
      </c>
      <c r="Q2716" t="str">
        <f t="shared" si="254"/>
        <v>theater</v>
      </c>
      <c r="R2716" s="10">
        <f t="shared" si="255"/>
        <v>42629.655046296291</v>
      </c>
      <c r="S2716" s="10">
        <f t="shared" si="256"/>
        <v>42657.958333333328</v>
      </c>
      <c r="T2716" s="12" t="str">
        <f t="shared" si="257"/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252"/>
        <v>2.6461999999999999</v>
      </c>
      <c r="P2717">
        <f t="shared" si="253"/>
        <v>57.63</v>
      </c>
      <c r="Q2717" t="str">
        <f t="shared" si="254"/>
        <v>theater</v>
      </c>
      <c r="R2717" s="10">
        <f t="shared" si="255"/>
        <v>42387.398472222223</v>
      </c>
      <c r="S2717" s="10">
        <f t="shared" si="256"/>
        <v>42421.398472222223</v>
      </c>
      <c r="T2717" s="12" t="str">
        <f t="shared" si="257"/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252"/>
        <v>1.1998</v>
      </c>
      <c r="P2718">
        <f t="shared" si="253"/>
        <v>64.16</v>
      </c>
      <c r="Q2718" t="str">
        <f t="shared" si="254"/>
        <v>theater</v>
      </c>
      <c r="R2718" s="10">
        <f t="shared" si="255"/>
        <v>42255.333252314813</v>
      </c>
      <c r="S2718" s="10">
        <f t="shared" si="256"/>
        <v>42285.333252314813</v>
      </c>
      <c r="T2718" s="12" t="str">
        <f t="shared" si="257"/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252"/>
        <v>1.2010000000000001</v>
      </c>
      <c r="P2719">
        <f t="shared" si="253"/>
        <v>92.39</v>
      </c>
      <c r="Q2719" t="str">
        <f t="shared" si="254"/>
        <v>theater</v>
      </c>
      <c r="R2719" s="10">
        <f t="shared" si="255"/>
        <v>41934.914918981485</v>
      </c>
      <c r="S2719" s="10">
        <f t="shared" si="256"/>
        <v>41979.956585648149</v>
      </c>
      <c r="T2719" s="12" t="str">
        <f t="shared" si="257"/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252"/>
        <v>1.0358000000000001</v>
      </c>
      <c r="P2720">
        <f t="shared" si="253"/>
        <v>125.98</v>
      </c>
      <c r="Q2720" t="str">
        <f t="shared" si="254"/>
        <v>theater</v>
      </c>
      <c r="R2720" s="10">
        <f t="shared" si="255"/>
        <v>42465.596585648149</v>
      </c>
      <c r="S2720" s="10">
        <f t="shared" si="256"/>
        <v>42493.958333333328</v>
      </c>
      <c r="T2720" s="12" t="str">
        <f t="shared" si="257"/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252"/>
        <v>1.0883</v>
      </c>
      <c r="P2721">
        <f t="shared" si="253"/>
        <v>94.64</v>
      </c>
      <c r="Q2721" t="str">
        <f t="shared" si="254"/>
        <v>theater</v>
      </c>
      <c r="R2721" s="10">
        <f t="shared" si="255"/>
        <v>42418.031180555554</v>
      </c>
      <c r="S2721" s="10">
        <f t="shared" si="256"/>
        <v>42477.989513888882</v>
      </c>
      <c r="T2721" s="12" t="str">
        <f t="shared" si="257"/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252"/>
        <v>1.1812</v>
      </c>
      <c r="P2722">
        <f t="shared" si="253"/>
        <v>170.7</v>
      </c>
      <c r="Q2722" t="str">
        <f t="shared" si="254"/>
        <v>theater</v>
      </c>
      <c r="R2722" s="10">
        <f t="shared" si="255"/>
        <v>42655.465891203698</v>
      </c>
      <c r="S2722" s="10">
        <f t="shared" si="256"/>
        <v>42685.507557870369</v>
      </c>
      <c r="T2722" s="12" t="str">
        <f t="shared" si="257"/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252"/>
        <v>14.62</v>
      </c>
      <c r="P2723">
        <f t="shared" si="253"/>
        <v>40.76</v>
      </c>
      <c r="Q2723" t="str">
        <f t="shared" si="254"/>
        <v>technology</v>
      </c>
      <c r="R2723" s="10">
        <f t="shared" si="255"/>
        <v>41493.543958333335</v>
      </c>
      <c r="S2723" s="10">
        <f t="shared" si="256"/>
        <v>41523.791666666664</v>
      </c>
      <c r="T2723" s="12" t="str">
        <f t="shared" si="257"/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252"/>
        <v>2.5253999999999999</v>
      </c>
      <c r="P2724">
        <f t="shared" si="253"/>
        <v>68.25</v>
      </c>
      <c r="Q2724" t="str">
        <f t="shared" si="254"/>
        <v>technology</v>
      </c>
      <c r="R2724" s="10">
        <f t="shared" si="255"/>
        <v>42704.857094907406</v>
      </c>
      <c r="S2724" s="10">
        <f t="shared" si="256"/>
        <v>42764.857094907406</v>
      </c>
      <c r="T2724" s="12" t="str">
        <f t="shared" si="257"/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252"/>
        <v>1.4005000000000001</v>
      </c>
      <c r="P2725">
        <f t="shared" si="253"/>
        <v>95.49</v>
      </c>
      <c r="Q2725" t="str">
        <f t="shared" si="254"/>
        <v>technology</v>
      </c>
      <c r="R2725" s="10">
        <f t="shared" si="255"/>
        <v>41944.83898148148</v>
      </c>
      <c r="S2725" s="10">
        <f t="shared" si="256"/>
        <v>42004.880648148144</v>
      </c>
      <c r="T2725" s="12" t="str">
        <f t="shared" si="257"/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252"/>
        <v>2.9687999999999999</v>
      </c>
      <c r="P2726">
        <f t="shared" si="253"/>
        <v>7.19</v>
      </c>
      <c r="Q2726" t="str">
        <f t="shared" si="254"/>
        <v>technology</v>
      </c>
      <c r="R2726" s="10">
        <f t="shared" si="255"/>
        <v>42199.32707175926</v>
      </c>
      <c r="S2726" s="10">
        <f t="shared" si="256"/>
        <v>42231.32707175926</v>
      </c>
      <c r="T2726" s="12" t="str">
        <f t="shared" si="257"/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252"/>
        <v>1.4454</v>
      </c>
      <c r="P2727">
        <f t="shared" si="253"/>
        <v>511.65</v>
      </c>
      <c r="Q2727" t="str">
        <f t="shared" si="254"/>
        <v>technology</v>
      </c>
      <c r="R2727" s="10">
        <f t="shared" si="255"/>
        <v>42745.744618055556</v>
      </c>
      <c r="S2727" s="10">
        <f t="shared" si="256"/>
        <v>42795.744618055556</v>
      </c>
      <c r="T2727" s="12" t="str">
        <f t="shared" si="257"/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252"/>
        <v>1.0575000000000001</v>
      </c>
      <c r="P2728">
        <f t="shared" si="253"/>
        <v>261.75</v>
      </c>
      <c r="Q2728" t="str">
        <f t="shared" si="254"/>
        <v>technology</v>
      </c>
      <c r="R2728" s="10">
        <f t="shared" si="255"/>
        <v>42452.579988425925</v>
      </c>
      <c r="S2728" s="10">
        <f t="shared" si="256"/>
        <v>42482.579988425925</v>
      </c>
      <c r="T2728" s="12" t="str">
        <f t="shared" si="257"/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252"/>
        <v>4.9321000000000002</v>
      </c>
      <c r="P2729">
        <f t="shared" si="253"/>
        <v>69.760000000000005</v>
      </c>
      <c r="Q2729" t="str">
        <f t="shared" si="254"/>
        <v>technology</v>
      </c>
      <c r="R2729" s="10">
        <f t="shared" si="255"/>
        <v>42198.676655092597</v>
      </c>
      <c r="S2729" s="10">
        <f t="shared" si="256"/>
        <v>42223.676655092597</v>
      </c>
      <c r="T2729" s="12" t="str">
        <f t="shared" si="257"/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252"/>
        <v>2.0183</v>
      </c>
      <c r="P2730">
        <f t="shared" si="253"/>
        <v>77.23</v>
      </c>
      <c r="Q2730" t="str">
        <f t="shared" si="254"/>
        <v>technology</v>
      </c>
      <c r="R2730" s="10">
        <f t="shared" si="255"/>
        <v>42333.59993055556</v>
      </c>
      <c r="S2730" s="10">
        <f t="shared" si="256"/>
        <v>42368.59993055556</v>
      </c>
      <c r="T2730" s="12" t="str">
        <f t="shared" si="257"/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252"/>
        <v>1.0444</v>
      </c>
      <c r="P2731">
        <f t="shared" si="253"/>
        <v>340.57</v>
      </c>
      <c r="Q2731" t="str">
        <f t="shared" si="254"/>
        <v>technology</v>
      </c>
      <c r="R2731" s="10">
        <f t="shared" si="255"/>
        <v>42095.240706018521</v>
      </c>
      <c r="S2731" s="10">
        <f t="shared" si="256"/>
        <v>42125.240706018521</v>
      </c>
      <c r="T2731" s="12" t="str">
        <f t="shared" si="257"/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252"/>
        <v>1.7029000000000001</v>
      </c>
      <c r="P2732">
        <f t="shared" si="253"/>
        <v>67.42</v>
      </c>
      <c r="Q2732" t="str">
        <f t="shared" si="254"/>
        <v>technology</v>
      </c>
      <c r="R2732" s="10">
        <f t="shared" si="255"/>
        <v>41351.541377314818</v>
      </c>
      <c r="S2732" s="10">
        <f t="shared" si="256"/>
        <v>41386.541377314818</v>
      </c>
      <c r="T2732" s="12" t="str">
        <f t="shared" si="257"/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252"/>
        <v>1.0429999999999999</v>
      </c>
      <c r="P2733">
        <f t="shared" si="253"/>
        <v>845.7</v>
      </c>
      <c r="Q2733" t="str">
        <f t="shared" si="254"/>
        <v>technology</v>
      </c>
      <c r="R2733" s="10">
        <f t="shared" si="255"/>
        <v>41872.525717592594</v>
      </c>
      <c r="S2733" s="10">
        <f t="shared" si="256"/>
        <v>41930.166666666664</v>
      </c>
      <c r="T2733" s="12" t="str">
        <f t="shared" si="257"/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252"/>
        <v>1.1825000000000001</v>
      </c>
      <c r="P2734">
        <f t="shared" si="253"/>
        <v>97.19</v>
      </c>
      <c r="Q2734" t="str">
        <f t="shared" si="254"/>
        <v>technology</v>
      </c>
      <c r="R2734" s="10">
        <f t="shared" si="255"/>
        <v>41389.808194444442</v>
      </c>
      <c r="S2734" s="10">
        <f t="shared" si="256"/>
        <v>41422</v>
      </c>
      <c r="T2734" s="12" t="str">
        <f t="shared" si="257"/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252"/>
        <v>1.0753999999999999</v>
      </c>
      <c r="P2735">
        <f t="shared" si="253"/>
        <v>451.84</v>
      </c>
      <c r="Q2735" t="str">
        <f t="shared" si="254"/>
        <v>technology</v>
      </c>
      <c r="R2735" s="10">
        <f t="shared" si="255"/>
        <v>42044.272847222222</v>
      </c>
      <c r="S2735" s="10">
        <f t="shared" si="256"/>
        <v>42104.231180555551</v>
      </c>
      <c r="T2735" s="12" t="str">
        <f t="shared" si="257"/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252"/>
        <v>22603</v>
      </c>
      <c r="P2736">
        <f t="shared" si="253"/>
        <v>138.66999999999999</v>
      </c>
      <c r="Q2736" t="str">
        <f t="shared" si="254"/>
        <v>technology</v>
      </c>
      <c r="R2736" s="10">
        <f t="shared" si="255"/>
        <v>42626.668888888889</v>
      </c>
      <c r="S2736" s="10">
        <f t="shared" si="256"/>
        <v>42656.915972222225</v>
      </c>
      <c r="T2736" s="12" t="str">
        <f t="shared" si="257"/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252"/>
        <v>9.7812999999999999</v>
      </c>
      <c r="P2737">
        <f t="shared" si="253"/>
        <v>21.64</v>
      </c>
      <c r="Q2737" t="str">
        <f t="shared" si="254"/>
        <v>technology</v>
      </c>
      <c r="R2737" s="10">
        <f t="shared" si="255"/>
        <v>41316.120949074073</v>
      </c>
      <c r="S2737" s="10">
        <f t="shared" si="256"/>
        <v>41346.833333333336</v>
      </c>
      <c r="T2737" s="12" t="str">
        <f t="shared" si="257"/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252"/>
        <v>1.2290000000000001</v>
      </c>
      <c r="P2738">
        <f t="shared" si="253"/>
        <v>169.52</v>
      </c>
      <c r="Q2738" t="str">
        <f t="shared" si="254"/>
        <v>technology</v>
      </c>
      <c r="R2738" s="10">
        <f t="shared" si="255"/>
        <v>41722.666354166664</v>
      </c>
      <c r="S2738" s="10">
        <f t="shared" si="256"/>
        <v>41752.666354166664</v>
      </c>
      <c r="T2738" s="12" t="str">
        <f t="shared" si="257"/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252"/>
        <v>2.4605999999999999</v>
      </c>
      <c r="P2739">
        <f t="shared" si="253"/>
        <v>161.88</v>
      </c>
      <c r="Q2739" t="str">
        <f t="shared" si="254"/>
        <v>technology</v>
      </c>
      <c r="R2739" s="10">
        <f t="shared" si="255"/>
        <v>41611.917673611111</v>
      </c>
      <c r="S2739" s="10">
        <f t="shared" si="256"/>
        <v>41654.791666666664</v>
      </c>
      <c r="T2739" s="12" t="str">
        <f t="shared" si="257"/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252"/>
        <v>1.4794</v>
      </c>
      <c r="P2740">
        <f t="shared" si="253"/>
        <v>493.13</v>
      </c>
      <c r="Q2740" t="str">
        <f t="shared" si="254"/>
        <v>technology</v>
      </c>
      <c r="R2740" s="10">
        <f t="shared" si="255"/>
        <v>42620.143564814818</v>
      </c>
      <c r="S2740" s="10">
        <f t="shared" si="256"/>
        <v>42680.143564814818</v>
      </c>
      <c r="T2740" s="12" t="str">
        <f t="shared" si="257"/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252"/>
        <v>3.8409</v>
      </c>
      <c r="P2741">
        <f t="shared" si="253"/>
        <v>22.12</v>
      </c>
      <c r="Q2741" t="str">
        <f t="shared" si="254"/>
        <v>technology</v>
      </c>
      <c r="R2741" s="10">
        <f t="shared" si="255"/>
        <v>41719.887928240743</v>
      </c>
      <c r="S2741" s="10">
        <f t="shared" si="256"/>
        <v>41764.887928240743</v>
      </c>
      <c r="T2741" s="12" t="str">
        <f t="shared" si="257"/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252"/>
        <v>1.0333000000000001</v>
      </c>
      <c r="P2742">
        <f t="shared" si="253"/>
        <v>18.239999999999998</v>
      </c>
      <c r="Q2742" t="str">
        <f t="shared" si="254"/>
        <v>technology</v>
      </c>
      <c r="R2742" s="10">
        <f t="shared" si="255"/>
        <v>42045.031851851847</v>
      </c>
      <c r="S2742" s="10">
        <f t="shared" si="256"/>
        <v>42074.99018518519</v>
      </c>
      <c r="T2742" s="12" t="str">
        <f t="shared" si="257"/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252"/>
        <v>4.4000000000000003E-3</v>
      </c>
      <c r="P2743">
        <f t="shared" si="253"/>
        <v>8.75</v>
      </c>
      <c r="Q2743" t="str">
        <f t="shared" si="254"/>
        <v>publishing</v>
      </c>
      <c r="R2743" s="10">
        <f t="shared" si="255"/>
        <v>41911.657430555555</v>
      </c>
      <c r="S2743" s="10">
        <f t="shared" si="256"/>
        <v>41932.088194444441</v>
      </c>
      <c r="T2743" s="12" t="str">
        <f t="shared" si="257"/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252"/>
        <v>0.29239999999999999</v>
      </c>
      <c r="P2744">
        <f t="shared" si="253"/>
        <v>40.61</v>
      </c>
      <c r="Q2744" t="str">
        <f t="shared" si="254"/>
        <v>publishing</v>
      </c>
      <c r="R2744" s="10">
        <f t="shared" si="255"/>
        <v>41030.719756944447</v>
      </c>
      <c r="S2744" s="10">
        <f t="shared" si="256"/>
        <v>41044.719756944447</v>
      </c>
      <c r="T2744" s="12" t="str">
        <f t="shared" si="257"/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252"/>
        <v>0</v>
      </c>
      <c r="P2745">
        <f t="shared" si="253"/>
        <v>0</v>
      </c>
      <c r="Q2745" t="str">
        <f t="shared" si="254"/>
        <v>publishing</v>
      </c>
      <c r="R2745" s="10">
        <f t="shared" si="255"/>
        <v>42632.328784722224</v>
      </c>
      <c r="S2745" s="10">
        <f t="shared" si="256"/>
        <v>42662.328784722224</v>
      </c>
      <c r="T2745" s="12" t="str">
        <f t="shared" si="257"/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252"/>
        <v>5.2200000000000003E-2</v>
      </c>
      <c r="P2746">
        <f t="shared" si="253"/>
        <v>37.950000000000003</v>
      </c>
      <c r="Q2746" t="str">
        <f t="shared" si="254"/>
        <v>publishing</v>
      </c>
      <c r="R2746" s="10">
        <f t="shared" si="255"/>
        <v>40938.062476851854</v>
      </c>
      <c r="S2746" s="10">
        <f t="shared" si="256"/>
        <v>40968.062476851854</v>
      </c>
      <c r="T2746" s="12" t="str">
        <f t="shared" si="257"/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252"/>
        <v>0.21890000000000001</v>
      </c>
      <c r="P2747">
        <f t="shared" si="253"/>
        <v>35.729999999999997</v>
      </c>
      <c r="Q2747" t="str">
        <f t="shared" si="254"/>
        <v>publishing</v>
      </c>
      <c r="R2747" s="10">
        <f t="shared" si="255"/>
        <v>41044.988055555557</v>
      </c>
      <c r="S2747" s="10">
        <f t="shared" si="256"/>
        <v>41104.988055555557</v>
      </c>
      <c r="T2747" s="12" t="str">
        <f t="shared" si="257"/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252"/>
        <v>0.26700000000000002</v>
      </c>
      <c r="P2748">
        <f t="shared" si="253"/>
        <v>42.16</v>
      </c>
      <c r="Q2748" t="str">
        <f t="shared" si="254"/>
        <v>publishing</v>
      </c>
      <c r="R2748" s="10">
        <f t="shared" si="255"/>
        <v>41850.781377314815</v>
      </c>
      <c r="S2748" s="10">
        <f t="shared" si="256"/>
        <v>41880.781377314815</v>
      </c>
      <c r="T2748" s="12" t="str">
        <f t="shared" si="257"/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252"/>
        <v>0.28000000000000003</v>
      </c>
      <c r="P2749">
        <f t="shared" si="253"/>
        <v>35</v>
      </c>
      <c r="Q2749" t="str">
        <f t="shared" si="254"/>
        <v>publishing</v>
      </c>
      <c r="R2749" s="10">
        <f t="shared" si="255"/>
        <v>41044.64811342593</v>
      </c>
      <c r="S2749" s="10">
        <f t="shared" si="256"/>
        <v>41076.131944444445</v>
      </c>
      <c r="T2749" s="12" t="str">
        <f t="shared" si="257"/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252"/>
        <v>1.06E-2</v>
      </c>
      <c r="P2750">
        <f t="shared" si="253"/>
        <v>13.25</v>
      </c>
      <c r="Q2750" t="str">
        <f t="shared" si="254"/>
        <v>publishing</v>
      </c>
      <c r="R2750" s="10">
        <f t="shared" si="255"/>
        <v>42585.7106712963</v>
      </c>
      <c r="S2750" s="10">
        <f t="shared" si="256"/>
        <v>42615.7106712963</v>
      </c>
      <c r="T2750" s="12" t="str">
        <f t="shared" si="257"/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252"/>
        <v>1.0999999999999999E-2</v>
      </c>
      <c r="P2751">
        <f t="shared" si="253"/>
        <v>55</v>
      </c>
      <c r="Q2751" t="str">
        <f t="shared" si="254"/>
        <v>publishing</v>
      </c>
      <c r="R2751" s="10">
        <f t="shared" si="255"/>
        <v>42068.799039351856</v>
      </c>
      <c r="S2751" s="10">
        <f t="shared" si="256"/>
        <v>42098.757372685184</v>
      </c>
      <c r="T2751" s="12" t="str">
        <f t="shared" si="257"/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252"/>
        <v>0</v>
      </c>
      <c r="P2752">
        <f t="shared" si="253"/>
        <v>0</v>
      </c>
      <c r="Q2752" t="str">
        <f t="shared" si="254"/>
        <v>publishing</v>
      </c>
      <c r="R2752" s="10">
        <f t="shared" si="255"/>
        <v>41078.899826388886</v>
      </c>
      <c r="S2752" s="10">
        <f t="shared" si="256"/>
        <v>41090.833333333336</v>
      </c>
      <c r="T2752" s="12" t="str">
        <f t="shared" si="257"/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252"/>
        <v>0</v>
      </c>
      <c r="P2753">
        <f t="shared" si="253"/>
        <v>0</v>
      </c>
      <c r="Q2753" t="str">
        <f t="shared" si="254"/>
        <v>publishing</v>
      </c>
      <c r="R2753" s="10">
        <f t="shared" si="255"/>
        <v>41747.887060185189</v>
      </c>
      <c r="S2753" s="10">
        <f t="shared" si="256"/>
        <v>41807.887060185189</v>
      </c>
      <c r="T2753" s="12" t="str">
        <f t="shared" si="257"/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252"/>
        <v>0.11459999999999999</v>
      </c>
      <c r="P2754">
        <f t="shared" si="253"/>
        <v>39.29</v>
      </c>
      <c r="Q2754" t="str">
        <f t="shared" si="254"/>
        <v>publishing</v>
      </c>
      <c r="R2754" s="10">
        <f t="shared" si="255"/>
        <v>40855.765092592592</v>
      </c>
      <c r="S2754" s="10">
        <f t="shared" si="256"/>
        <v>40895.765092592592</v>
      </c>
      <c r="T2754" s="12" t="str">
        <f t="shared" si="257"/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258">ROUND(IMDIV(E2755,D2755),4)</f>
        <v>0.19</v>
      </c>
      <c r="P2755">
        <f t="shared" ref="P2755:P2818" si="259">IF(L2755&gt;0,ROUND(IMDIV(E2755,L2755),2),0)</f>
        <v>47.5</v>
      </c>
      <c r="Q2755" t="str">
        <f t="shared" ref="Q2755:Q2818" si="260">LEFT(N2755,FIND("/",N2755)-1)</f>
        <v>publishing</v>
      </c>
      <c r="R2755" s="10">
        <f t="shared" ref="R2755:R2818" si="261">(((J2755/60)/60)/24)+DATE(1970,1,1)</f>
        <v>41117.900729166664</v>
      </c>
      <c r="S2755" s="10">
        <f t="shared" ref="S2755:S2818" si="262">(((I2755/60)/60)/24)+DATE(1970,1,1)</f>
        <v>41147.900729166664</v>
      </c>
      <c r="T2755" s="12" t="str">
        <f t="shared" ref="T2755:T2818" si="263">RIGHT(N2755, LEN(N2755)-FIND("/",N2755))</f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258"/>
        <v>0</v>
      </c>
      <c r="P2756">
        <f t="shared" si="259"/>
        <v>0</v>
      </c>
      <c r="Q2756" t="str">
        <f t="shared" si="260"/>
        <v>publishing</v>
      </c>
      <c r="R2756" s="10">
        <f t="shared" si="261"/>
        <v>41863.636006944449</v>
      </c>
      <c r="S2756" s="10">
        <f t="shared" si="262"/>
        <v>41893.636006944449</v>
      </c>
      <c r="T2756" s="12" t="str">
        <f t="shared" si="263"/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258"/>
        <v>0.52</v>
      </c>
      <c r="P2757">
        <f t="shared" si="259"/>
        <v>17.329999999999998</v>
      </c>
      <c r="Q2757" t="str">
        <f t="shared" si="260"/>
        <v>publishing</v>
      </c>
      <c r="R2757" s="10">
        <f t="shared" si="261"/>
        <v>42072.790821759263</v>
      </c>
      <c r="S2757" s="10">
        <f t="shared" si="262"/>
        <v>42102.790821759263</v>
      </c>
      <c r="T2757" s="12" t="str">
        <f t="shared" si="263"/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258"/>
        <v>0.1048</v>
      </c>
      <c r="P2758">
        <f t="shared" si="259"/>
        <v>31.76</v>
      </c>
      <c r="Q2758" t="str">
        <f t="shared" si="260"/>
        <v>publishing</v>
      </c>
      <c r="R2758" s="10">
        <f t="shared" si="261"/>
        <v>41620.90047453704</v>
      </c>
      <c r="S2758" s="10">
        <f t="shared" si="262"/>
        <v>41650.90047453704</v>
      </c>
      <c r="T2758" s="12" t="str">
        <f t="shared" si="263"/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258"/>
        <v>6.7000000000000002E-3</v>
      </c>
      <c r="P2759">
        <f t="shared" si="259"/>
        <v>5</v>
      </c>
      <c r="Q2759" t="str">
        <f t="shared" si="260"/>
        <v>publishing</v>
      </c>
      <c r="R2759" s="10">
        <f t="shared" si="261"/>
        <v>42573.65662037037</v>
      </c>
      <c r="S2759" s="10">
        <f t="shared" si="262"/>
        <v>42588.65662037037</v>
      </c>
      <c r="T2759" s="12" t="str">
        <f t="shared" si="263"/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258"/>
        <v>0.11700000000000001</v>
      </c>
      <c r="P2760">
        <f t="shared" si="259"/>
        <v>39</v>
      </c>
      <c r="Q2760" t="str">
        <f t="shared" si="260"/>
        <v>publishing</v>
      </c>
      <c r="R2760" s="10">
        <f t="shared" si="261"/>
        <v>42639.441932870366</v>
      </c>
      <c r="S2760" s="10">
        <f t="shared" si="262"/>
        <v>42653.441932870366</v>
      </c>
      <c r="T2760" s="12" t="str">
        <f t="shared" si="263"/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258"/>
        <v>0.105</v>
      </c>
      <c r="P2761">
        <f t="shared" si="259"/>
        <v>52.5</v>
      </c>
      <c r="Q2761" t="str">
        <f t="shared" si="260"/>
        <v>publishing</v>
      </c>
      <c r="R2761" s="10">
        <f t="shared" si="261"/>
        <v>42524.36650462963</v>
      </c>
      <c r="S2761" s="10">
        <f t="shared" si="262"/>
        <v>42567.36650462963</v>
      </c>
      <c r="T2761" s="12" t="str">
        <f t="shared" si="263"/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258"/>
        <v>0</v>
      </c>
      <c r="P2762">
        <f t="shared" si="259"/>
        <v>0</v>
      </c>
      <c r="Q2762" t="str">
        <f t="shared" si="260"/>
        <v>publishing</v>
      </c>
      <c r="R2762" s="10">
        <f t="shared" si="261"/>
        <v>41415.461319444446</v>
      </c>
      <c r="S2762" s="10">
        <f t="shared" si="262"/>
        <v>41445.461319444446</v>
      </c>
      <c r="T2762" s="12" t="str">
        <f t="shared" si="263"/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258"/>
        <v>7.1999999999999998E-3</v>
      </c>
      <c r="P2763">
        <f t="shared" si="259"/>
        <v>9</v>
      </c>
      <c r="Q2763" t="str">
        <f t="shared" si="260"/>
        <v>publishing</v>
      </c>
      <c r="R2763" s="10">
        <f t="shared" si="261"/>
        <v>41247.063576388886</v>
      </c>
      <c r="S2763" s="10">
        <f t="shared" si="262"/>
        <v>41277.063576388886</v>
      </c>
      <c r="T2763" s="12" t="str">
        <f t="shared" si="263"/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258"/>
        <v>7.7000000000000002E-3</v>
      </c>
      <c r="P2764">
        <f t="shared" si="259"/>
        <v>25</v>
      </c>
      <c r="Q2764" t="str">
        <f t="shared" si="260"/>
        <v>publishing</v>
      </c>
      <c r="R2764" s="10">
        <f t="shared" si="261"/>
        <v>40927.036979166667</v>
      </c>
      <c r="S2764" s="10">
        <f t="shared" si="262"/>
        <v>40986.995312500003</v>
      </c>
      <c r="T2764" s="12" t="str">
        <f t="shared" si="263"/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258"/>
        <v>2.3E-3</v>
      </c>
      <c r="P2765">
        <f t="shared" si="259"/>
        <v>30</v>
      </c>
      <c r="Q2765" t="str">
        <f t="shared" si="260"/>
        <v>publishing</v>
      </c>
      <c r="R2765" s="10">
        <f t="shared" si="261"/>
        <v>41373.579675925925</v>
      </c>
      <c r="S2765" s="10">
        <f t="shared" si="262"/>
        <v>41418.579675925925</v>
      </c>
      <c r="T2765" s="12" t="str">
        <f t="shared" si="263"/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258"/>
        <v>1.1299999999999999E-2</v>
      </c>
      <c r="P2766">
        <f t="shared" si="259"/>
        <v>11.25</v>
      </c>
      <c r="Q2766" t="str">
        <f t="shared" si="260"/>
        <v>publishing</v>
      </c>
      <c r="R2766" s="10">
        <f t="shared" si="261"/>
        <v>41030.292025462964</v>
      </c>
      <c r="S2766" s="10">
        <f t="shared" si="262"/>
        <v>41059.791666666664</v>
      </c>
      <c r="T2766" s="12" t="str">
        <f t="shared" si="263"/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258"/>
        <v>0</v>
      </c>
      <c r="P2767">
        <f t="shared" si="259"/>
        <v>0</v>
      </c>
      <c r="Q2767" t="str">
        <f t="shared" si="260"/>
        <v>publishing</v>
      </c>
      <c r="R2767" s="10">
        <f t="shared" si="261"/>
        <v>41194.579027777778</v>
      </c>
      <c r="S2767" s="10">
        <f t="shared" si="262"/>
        <v>41210.579027777778</v>
      </c>
      <c r="T2767" s="12" t="str">
        <f t="shared" si="263"/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258"/>
        <v>0.02</v>
      </c>
      <c r="P2768">
        <f t="shared" si="259"/>
        <v>25</v>
      </c>
      <c r="Q2768" t="str">
        <f t="shared" si="260"/>
        <v>publishing</v>
      </c>
      <c r="R2768" s="10">
        <f t="shared" si="261"/>
        <v>40736.668032407404</v>
      </c>
      <c r="S2768" s="10">
        <f t="shared" si="262"/>
        <v>40766.668032407404</v>
      </c>
      <c r="T2768" s="12" t="str">
        <f t="shared" si="263"/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258"/>
        <v>8.5000000000000006E-3</v>
      </c>
      <c r="P2769">
        <f t="shared" si="259"/>
        <v>11.33</v>
      </c>
      <c r="Q2769" t="str">
        <f t="shared" si="260"/>
        <v>publishing</v>
      </c>
      <c r="R2769" s="10">
        <f t="shared" si="261"/>
        <v>42172.958912037036</v>
      </c>
      <c r="S2769" s="10">
        <f t="shared" si="262"/>
        <v>42232.958912037036</v>
      </c>
      <c r="T2769" s="12" t="str">
        <f t="shared" si="263"/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258"/>
        <v>0.1431</v>
      </c>
      <c r="P2770">
        <f t="shared" si="259"/>
        <v>29.47</v>
      </c>
      <c r="Q2770" t="str">
        <f t="shared" si="260"/>
        <v>publishing</v>
      </c>
      <c r="R2770" s="10">
        <f t="shared" si="261"/>
        <v>40967.614849537036</v>
      </c>
      <c r="S2770" s="10">
        <f t="shared" si="262"/>
        <v>40997.573182870372</v>
      </c>
      <c r="T2770" s="12" t="str">
        <f t="shared" si="263"/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258"/>
        <v>2.5000000000000001E-3</v>
      </c>
      <c r="P2771">
        <f t="shared" si="259"/>
        <v>1</v>
      </c>
      <c r="Q2771" t="str">
        <f t="shared" si="260"/>
        <v>publishing</v>
      </c>
      <c r="R2771" s="10">
        <f t="shared" si="261"/>
        <v>41745.826273148145</v>
      </c>
      <c r="S2771" s="10">
        <f t="shared" si="262"/>
        <v>41795.826273148145</v>
      </c>
      <c r="T2771" s="12" t="str">
        <f t="shared" si="263"/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258"/>
        <v>0.1041</v>
      </c>
      <c r="P2772">
        <f t="shared" si="259"/>
        <v>63.1</v>
      </c>
      <c r="Q2772" t="str">
        <f t="shared" si="260"/>
        <v>publishing</v>
      </c>
      <c r="R2772" s="10">
        <f t="shared" si="261"/>
        <v>41686.705208333333</v>
      </c>
      <c r="S2772" s="10">
        <f t="shared" si="262"/>
        <v>41716.663541666669</v>
      </c>
      <c r="T2772" s="12" t="str">
        <f t="shared" si="263"/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258"/>
        <v>0</v>
      </c>
      <c r="P2773">
        <f t="shared" si="259"/>
        <v>0</v>
      </c>
      <c r="Q2773" t="str">
        <f t="shared" si="260"/>
        <v>publishing</v>
      </c>
      <c r="R2773" s="10">
        <f t="shared" si="261"/>
        <v>41257.531712962962</v>
      </c>
      <c r="S2773" s="10">
        <f t="shared" si="262"/>
        <v>41306.708333333336</v>
      </c>
      <c r="T2773" s="12" t="str">
        <f t="shared" si="263"/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258"/>
        <v>0</v>
      </c>
      <c r="P2774">
        <f t="shared" si="259"/>
        <v>0</v>
      </c>
      <c r="Q2774" t="str">
        <f t="shared" si="260"/>
        <v>publishing</v>
      </c>
      <c r="R2774" s="10">
        <f t="shared" si="261"/>
        <v>41537.869143518517</v>
      </c>
      <c r="S2774" s="10">
        <f t="shared" si="262"/>
        <v>41552.869143518517</v>
      </c>
      <c r="T2774" s="12" t="str">
        <f t="shared" si="263"/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258"/>
        <v>1.9E-3</v>
      </c>
      <c r="P2775">
        <f t="shared" si="259"/>
        <v>1</v>
      </c>
      <c r="Q2775" t="str">
        <f t="shared" si="260"/>
        <v>publishing</v>
      </c>
      <c r="R2775" s="10">
        <f t="shared" si="261"/>
        <v>42474.86482638889</v>
      </c>
      <c r="S2775" s="10">
        <f t="shared" si="262"/>
        <v>42484.86482638889</v>
      </c>
      <c r="T2775" s="12" t="str">
        <f t="shared" si="263"/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258"/>
        <v>0.14249999999999999</v>
      </c>
      <c r="P2776">
        <f t="shared" si="259"/>
        <v>43.85</v>
      </c>
      <c r="Q2776" t="str">
        <f t="shared" si="260"/>
        <v>publishing</v>
      </c>
      <c r="R2776" s="10">
        <f t="shared" si="261"/>
        <v>41311.126481481479</v>
      </c>
      <c r="S2776" s="10">
        <f t="shared" si="262"/>
        <v>41341.126481481479</v>
      </c>
      <c r="T2776" s="12" t="str">
        <f t="shared" si="263"/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258"/>
        <v>0.03</v>
      </c>
      <c r="P2777">
        <f t="shared" si="259"/>
        <v>75</v>
      </c>
      <c r="Q2777" t="str">
        <f t="shared" si="260"/>
        <v>publishing</v>
      </c>
      <c r="R2777" s="10">
        <f t="shared" si="261"/>
        <v>40863.013356481482</v>
      </c>
      <c r="S2777" s="10">
        <f t="shared" si="262"/>
        <v>40893.013356481482</v>
      </c>
      <c r="T2777" s="12" t="str">
        <f t="shared" si="263"/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258"/>
        <v>7.8799999999999995E-2</v>
      </c>
      <c r="P2778">
        <f t="shared" si="259"/>
        <v>45.97</v>
      </c>
      <c r="Q2778" t="str">
        <f t="shared" si="260"/>
        <v>publishing</v>
      </c>
      <c r="R2778" s="10">
        <f t="shared" si="261"/>
        <v>42136.297175925924</v>
      </c>
      <c r="S2778" s="10">
        <f t="shared" si="262"/>
        <v>42167.297175925924</v>
      </c>
      <c r="T2778" s="12" t="str">
        <f t="shared" si="263"/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258"/>
        <v>3.3E-3</v>
      </c>
      <c r="P2779">
        <f t="shared" si="259"/>
        <v>10</v>
      </c>
      <c r="Q2779" t="str">
        <f t="shared" si="260"/>
        <v>publishing</v>
      </c>
      <c r="R2779" s="10">
        <f t="shared" si="261"/>
        <v>42172.669027777782</v>
      </c>
      <c r="S2779" s="10">
        <f t="shared" si="262"/>
        <v>42202.669027777782</v>
      </c>
      <c r="T2779" s="12" t="str">
        <f t="shared" si="263"/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258"/>
        <v>0.2555</v>
      </c>
      <c r="P2780">
        <f t="shared" si="259"/>
        <v>93.67</v>
      </c>
      <c r="Q2780" t="str">
        <f t="shared" si="260"/>
        <v>publishing</v>
      </c>
      <c r="R2780" s="10">
        <f t="shared" si="261"/>
        <v>41846.978078703702</v>
      </c>
      <c r="S2780" s="10">
        <f t="shared" si="262"/>
        <v>41876.978078703702</v>
      </c>
      <c r="T2780" s="12" t="str">
        <f t="shared" si="263"/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258"/>
        <v>2.12E-2</v>
      </c>
      <c r="P2781">
        <f t="shared" si="259"/>
        <v>53</v>
      </c>
      <c r="Q2781" t="str">
        <f t="shared" si="260"/>
        <v>publishing</v>
      </c>
      <c r="R2781" s="10">
        <f t="shared" si="261"/>
        <v>42300.585891203707</v>
      </c>
      <c r="S2781" s="10">
        <f t="shared" si="262"/>
        <v>42330.627557870372</v>
      </c>
      <c r="T2781" s="12" t="str">
        <f t="shared" si="263"/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258"/>
        <v>0</v>
      </c>
      <c r="P2782">
        <f t="shared" si="259"/>
        <v>0</v>
      </c>
      <c r="Q2782" t="str">
        <f t="shared" si="260"/>
        <v>publishing</v>
      </c>
      <c r="R2782" s="10">
        <f t="shared" si="261"/>
        <v>42774.447777777779</v>
      </c>
      <c r="S2782" s="10">
        <f t="shared" si="262"/>
        <v>42804.447777777779</v>
      </c>
      <c r="T2782" s="12" t="str">
        <f t="shared" si="263"/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258"/>
        <v>1.0528</v>
      </c>
      <c r="P2783">
        <f t="shared" si="259"/>
        <v>47</v>
      </c>
      <c r="Q2783" t="str">
        <f t="shared" si="260"/>
        <v>theater</v>
      </c>
      <c r="R2783" s="10">
        <f t="shared" si="261"/>
        <v>42018.94159722222</v>
      </c>
      <c r="S2783" s="10">
        <f t="shared" si="262"/>
        <v>42047.291666666672</v>
      </c>
      <c r="T2783" s="12" t="str">
        <f t="shared" si="263"/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258"/>
        <v>1.2</v>
      </c>
      <c r="P2784">
        <f t="shared" si="259"/>
        <v>66.67</v>
      </c>
      <c r="Q2784" t="str">
        <f t="shared" si="260"/>
        <v>theater</v>
      </c>
      <c r="R2784" s="10">
        <f t="shared" si="261"/>
        <v>42026.924976851849</v>
      </c>
      <c r="S2784" s="10">
        <f t="shared" si="262"/>
        <v>42052.207638888889</v>
      </c>
      <c r="T2784" s="12" t="str">
        <f t="shared" si="263"/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258"/>
        <v>1.145</v>
      </c>
      <c r="P2785">
        <f t="shared" si="259"/>
        <v>18.77</v>
      </c>
      <c r="Q2785" t="str">
        <f t="shared" si="260"/>
        <v>theater</v>
      </c>
      <c r="R2785" s="10">
        <f t="shared" si="261"/>
        <v>42103.535254629634</v>
      </c>
      <c r="S2785" s="10">
        <f t="shared" si="262"/>
        <v>42117.535254629634</v>
      </c>
      <c r="T2785" s="12" t="str">
        <f t="shared" si="263"/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258"/>
        <v>1.19</v>
      </c>
      <c r="P2786">
        <f t="shared" si="259"/>
        <v>66.11</v>
      </c>
      <c r="Q2786" t="str">
        <f t="shared" si="260"/>
        <v>theater</v>
      </c>
      <c r="R2786" s="10">
        <f t="shared" si="261"/>
        <v>41920.787534722222</v>
      </c>
      <c r="S2786" s="10">
        <f t="shared" si="262"/>
        <v>41941.787534722222</v>
      </c>
      <c r="T2786" s="12" t="str">
        <f t="shared" si="263"/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258"/>
        <v>1.0468</v>
      </c>
      <c r="P2787">
        <f t="shared" si="259"/>
        <v>36.86</v>
      </c>
      <c r="Q2787" t="str">
        <f t="shared" si="260"/>
        <v>theater</v>
      </c>
      <c r="R2787" s="10">
        <f t="shared" si="261"/>
        <v>42558.189432870371</v>
      </c>
      <c r="S2787" s="10">
        <f t="shared" si="262"/>
        <v>42587.875</v>
      </c>
      <c r="T2787" s="12" t="str">
        <f t="shared" si="263"/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258"/>
        <v>1.1783999999999999</v>
      </c>
      <c r="P2788">
        <f t="shared" si="259"/>
        <v>39.81</v>
      </c>
      <c r="Q2788" t="str">
        <f t="shared" si="260"/>
        <v>theater</v>
      </c>
      <c r="R2788" s="10">
        <f t="shared" si="261"/>
        <v>41815.569212962961</v>
      </c>
      <c r="S2788" s="10">
        <f t="shared" si="262"/>
        <v>41829.569212962961</v>
      </c>
      <c r="T2788" s="12" t="str">
        <f t="shared" si="263"/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258"/>
        <v>1.1970000000000001</v>
      </c>
      <c r="P2789">
        <f t="shared" si="259"/>
        <v>31.5</v>
      </c>
      <c r="Q2789" t="str">
        <f t="shared" si="260"/>
        <v>theater</v>
      </c>
      <c r="R2789" s="10">
        <f t="shared" si="261"/>
        <v>41808.198518518519</v>
      </c>
      <c r="S2789" s="10">
        <f t="shared" si="262"/>
        <v>41838.198518518519</v>
      </c>
      <c r="T2789" s="12" t="str">
        <f t="shared" si="263"/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258"/>
        <v>1.0249999999999999</v>
      </c>
      <c r="P2790">
        <f t="shared" si="259"/>
        <v>102.5</v>
      </c>
      <c r="Q2790" t="str">
        <f t="shared" si="260"/>
        <v>theater</v>
      </c>
      <c r="R2790" s="10">
        <f t="shared" si="261"/>
        <v>42550.701886574068</v>
      </c>
      <c r="S2790" s="10">
        <f t="shared" si="262"/>
        <v>42580.701886574068</v>
      </c>
      <c r="T2790" s="12" t="str">
        <f t="shared" si="263"/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258"/>
        <v>1.0117</v>
      </c>
      <c r="P2791">
        <f t="shared" si="259"/>
        <v>126.46</v>
      </c>
      <c r="Q2791" t="str">
        <f t="shared" si="260"/>
        <v>theater</v>
      </c>
      <c r="R2791" s="10">
        <f t="shared" si="261"/>
        <v>42056.013124999998</v>
      </c>
      <c r="S2791" s="10">
        <f t="shared" si="262"/>
        <v>42075.166666666672</v>
      </c>
      <c r="T2791" s="12" t="str">
        <f t="shared" si="263"/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258"/>
        <v>1.0532999999999999</v>
      </c>
      <c r="P2792">
        <f t="shared" si="259"/>
        <v>47.88</v>
      </c>
      <c r="Q2792" t="str">
        <f t="shared" si="260"/>
        <v>theater</v>
      </c>
      <c r="R2792" s="10">
        <f t="shared" si="261"/>
        <v>42016.938692129625</v>
      </c>
      <c r="S2792" s="10">
        <f t="shared" si="262"/>
        <v>42046.938692129625</v>
      </c>
      <c r="T2792" s="12" t="str">
        <f t="shared" si="263"/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258"/>
        <v>1.0249999999999999</v>
      </c>
      <c r="P2793">
        <f t="shared" si="259"/>
        <v>73.209999999999994</v>
      </c>
      <c r="Q2793" t="str">
        <f t="shared" si="260"/>
        <v>theater</v>
      </c>
      <c r="R2793" s="10">
        <f t="shared" si="261"/>
        <v>42591.899988425925</v>
      </c>
      <c r="S2793" s="10">
        <f t="shared" si="262"/>
        <v>42622.166666666672</v>
      </c>
      <c r="T2793" s="12" t="str">
        <f t="shared" si="263"/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258"/>
        <v>1.0760000000000001</v>
      </c>
      <c r="P2794">
        <f t="shared" si="259"/>
        <v>89.67</v>
      </c>
      <c r="Q2794" t="str">
        <f t="shared" si="260"/>
        <v>theater</v>
      </c>
      <c r="R2794" s="10">
        <f t="shared" si="261"/>
        <v>42183.231006944443</v>
      </c>
      <c r="S2794" s="10">
        <f t="shared" si="262"/>
        <v>42228.231006944443</v>
      </c>
      <c r="T2794" s="12" t="str">
        <f t="shared" si="263"/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258"/>
        <v>1.1056999999999999</v>
      </c>
      <c r="P2795">
        <f t="shared" si="259"/>
        <v>151.46</v>
      </c>
      <c r="Q2795" t="str">
        <f t="shared" si="260"/>
        <v>theater</v>
      </c>
      <c r="R2795" s="10">
        <f t="shared" si="261"/>
        <v>42176.419039351851</v>
      </c>
      <c r="S2795" s="10">
        <f t="shared" si="262"/>
        <v>42206.419039351851</v>
      </c>
      <c r="T2795" s="12" t="str">
        <f t="shared" si="263"/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258"/>
        <v>1.5</v>
      </c>
      <c r="P2796">
        <f t="shared" si="259"/>
        <v>25</v>
      </c>
      <c r="Q2796" t="str">
        <f t="shared" si="260"/>
        <v>theater</v>
      </c>
      <c r="R2796" s="10">
        <f t="shared" si="261"/>
        <v>42416.691655092596</v>
      </c>
      <c r="S2796" s="10">
        <f t="shared" si="262"/>
        <v>42432.791666666672</v>
      </c>
      <c r="T2796" s="12" t="str">
        <f t="shared" si="263"/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258"/>
        <v>1.0428999999999999</v>
      </c>
      <c r="P2797">
        <f t="shared" si="259"/>
        <v>36.5</v>
      </c>
      <c r="Q2797" t="str">
        <f t="shared" si="260"/>
        <v>theater</v>
      </c>
      <c r="R2797" s="10">
        <f t="shared" si="261"/>
        <v>41780.525937500002</v>
      </c>
      <c r="S2797" s="10">
        <f t="shared" si="262"/>
        <v>41796.958333333336</v>
      </c>
      <c r="T2797" s="12" t="str">
        <f t="shared" si="263"/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258"/>
        <v>1.155</v>
      </c>
      <c r="P2798">
        <f t="shared" si="259"/>
        <v>44</v>
      </c>
      <c r="Q2798" t="str">
        <f t="shared" si="260"/>
        <v>theater</v>
      </c>
      <c r="R2798" s="10">
        <f t="shared" si="261"/>
        <v>41795.528101851851</v>
      </c>
      <c r="S2798" s="10">
        <f t="shared" si="262"/>
        <v>41825.528101851851</v>
      </c>
      <c r="T2798" s="12" t="str">
        <f t="shared" si="263"/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258"/>
        <v>1.0265</v>
      </c>
      <c r="P2799">
        <f t="shared" si="259"/>
        <v>87.36</v>
      </c>
      <c r="Q2799" t="str">
        <f t="shared" si="260"/>
        <v>theater</v>
      </c>
      <c r="R2799" s="10">
        <f t="shared" si="261"/>
        <v>41798.94027777778</v>
      </c>
      <c r="S2799" s="10">
        <f t="shared" si="262"/>
        <v>41828.94027777778</v>
      </c>
      <c r="T2799" s="12" t="str">
        <f t="shared" si="263"/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258"/>
        <v>1.014</v>
      </c>
      <c r="P2800">
        <f t="shared" si="259"/>
        <v>36.47</v>
      </c>
      <c r="Q2800" t="str">
        <f t="shared" si="260"/>
        <v>theater</v>
      </c>
      <c r="R2800" s="10">
        <f t="shared" si="261"/>
        <v>42201.675011574072</v>
      </c>
      <c r="S2800" s="10">
        <f t="shared" si="262"/>
        <v>42216.666666666672</v>
      </c>
      <c r="T2800" s="12" t="str">
        <f t="shared" si="263"/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258"/>
        <v>1.1662999999999999</v>
      </c>
      <c r="P2801">
        <f t="shared" si="259"/>
        <v>44.86</v>
      </c>
      <c r="Q2801" t="str">
        <f t="shared" si="260"/>
        <v>theater</v>
      </c>
      <c r="R2801" s="10">
        <f t="shared" si="261"/>
        <v>42507.264699074076</v>
      </c>
      <c r="S2801" s="10">
        <f t="shared" si="262"/>
        <v>42538.666666666672</v>
      </c>
      <c r="T2801" s="12" t="str">
        <f t="shared" si="263"/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258"/>
        <v>1.33</v>
      </c>
      <c r="P2802">
        <f t="shared" si="259"/>
        <v>42.9</v>
      </c>
      <c r="Q2802" t="str">
        <f t="shared" si="260"/>
        <v>theater</v>
      </c>
      <c r="R2802" s="10">
        <f t="shared" si="261"/>
        <v>41948.552847222221</v>
      </c>
      <c r="S2802" s="10">
        <f t="shared" si="262"/>
        <v>42008.552847222221</v>
      </c>
      <c r="T2802" s="12" t="str">
        <f t="shared" si="263"/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258"/>
        <v>1.3320000000000001</v>
      </c>
      <c r="P2803">
        <f t="shared" si="259"/>
        <v>51.23</v>
      </c>
      <c r="Q2803" t="str">
        <f t="shared" si="260"/>
        <v>theater</v>
      </c>
      <c r="R2803" s="10">
        <f t="shared" si="261"/>
        <v>41900.243159722224</v>
      </c>
      <c r="S2803" s="10">
        <f t="shared" si="262"/>
        <v>41922.458333333336</v>
      </c>
      <c r="T2803" s="12" t="str">
        <f t="shared" si="263"/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258"/>
        <v>1.0183</v>
      </c>
      <c r="P2804">
        <f t="shared" si="259"/>
        <v>33.94</v>
      </c>
      <c r="Q2804" t="str">
        <f t="shared" si="260"/>
        <v>theater</v>
      </c>
      <c r="R2804" s="10">
        <f t="shared" si="261"/>
        <v>42192.64707175926</v>
      </c>
      <c r="S2804" s="10">
        <f t="shared" si="262"/>
        <v>42222.64707175926</v>
      </c>
      <c r="T2804" s="12" t="str">
        <f t="shared" si="263"/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258"/>
        <v>1.2795000000000001</v>
      </c>
      <c r="P2805">
        <f t="shared" si="259"/>
        <v>90.74</v>
      </c>
      <c r="Q2805" t="str">
        <f t="shared" si="260"/>
        <v>theater</v>
      </c>
      <c r="R2805" s="10">
        <f t="shared" si="261"/>
        <v>42158.065694444449</v>
      </c>
      <c r="S2805" s="10">
        <f t="shared" si="262"/>
        <v>42201</v>
      </c>
      <c r="T2805" s="12" t="str">
        <f t="shared" si="263"/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258"/>
        <v>1.1499999999999999</v>
      </c>
      <c r="P2806">
        <f t="shared" si="259"/>
        <v>50</v>
      </c>
      <c r="Q2806" t="str">
        <f t="shared" si="260"/>
        <v>theater</v>
      </c>
      <c r="R2806" s="10">
        <f t="shared" si="261"/>
        <v>41881.453587962962</v>
      </c>
      <c r="S2806" s="10">
        <f t="shared" si="262"/>
        <v>41911.453587962962</v>
      </c>
      <c r="T2806" s="12" t="str">
        <f t="shared" si="263"/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258"/>
        <v>1.1000000000000001</v>
      </c>
      <c r="P2807">
        <f t="shared" si="259"/>
        <v>24.44</v>
      </c>
      <c r="Q2807" t="str">
        <f t="shared" si="260"/>
        <v>theater</v>
      </c>
      <c r="R2807" s="10">
        <f t="shared" si="261"/>
        <v>42213.505474537036</v>
      </c>
      <c r="S2807" s="10">
        <f t="shared" si="262"/>
        <v>42238.505474537036</v>
      </c>
      <c r="T2807" s="12" t="str">
        <f t="shared" si="263"/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258"/>
        <v>1.121</v>
      </c>
      <c r="P2808">
        <f t="shared" si="259"/>
        <v>44.25</v>
      </c>
      <c r="Q2808" t="str">
        <f t="shared" si="260"/>
        <v>theater</v>
      </c>
      <c r="R2808" s="10">
        <f t="shared" si="261"/>
        <v>42185.267245370371</v>
      </c>
      <c r="S2808" s="10">
        <f t="shared" si="262"/>
        <v>42221.458333333328</v>
      </c>
      <c r="T2808" s="12" t="str">
        <f t="shared" si="263"/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258"/>
        <v>1.26</v>
      </c>
      <c r="P2809">
        <f t="shared" si="259"/>
        <v>67.739999999999995</v>
      </c>
      <c r="Q2809" t="str">
        <f t="shared" si="260"/>
        <v>theater</v>
      </c>
      <c r="R2809" s="10">
        <f t="shared" si="261"/>
        <v>42154.873124999998</v>
      </c>
      <c r="S2809" s="10">
        <f t="shared" si="262"/>
        <v>42184.873124999998</v>
      </c>
      <c r="T2809" s="12" t="str">
        <f t="shared" si="263"/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258"/>
        <v>1.0024</v>
      </c>
      <c r="P2810">
        <f t="shared" si="259"/>
        <v>65.38</v>
      </c>
      <c r="Q2810" t="str">
        <f t="shared" si="260"/>
        <v>theater</v>
      </c>
      <c r="R2810" s="10">
        <f t="shared" si="261"/>
        <v>42208.84646990741</v>
      </c>
      <c r="S2810" s="10">
        <f t="shared" si="262"/>
        <v>42238.84646990741</v>
      </c>
      <c r="T2810" s="12" t="str">
        <f t="shared" si="263"/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258"/>
        <v>1.024</v>
      </c>
      <c r="P2811">
        <f t="shared" si="259"/>
        <v>121.9</v>
      </c>
      <c r="Q2811" t="str">
        <f t="shared" si="260"/>
        <v>theater</v>
      </c>
      <c r="R2811" s="10">
        <f t="shared" si="261"/>
        <v>42451.496817129635</v>
      </c>
      <c r="S2811" s="10">
        <f t="shared" si="262"/>
        <v>42459.610416666663</v>
      </c>
      <c r="T2811" s="12" t="str">
        <f t="shared" si="263"/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258"/>
        <v>1.0820000000000001</v>
      </c>
      <c r="P2812">
        <f t="shared" si="259"/>
        <v>47.46</v>
      </c>
      <c r="Q2812" t="str">
        <f t="shared" si="260"/>
        <v>theater</v>
      </c>
      <c r="R2812" s="10">
        <f t="shared" si="261"/>
        <v>41759.13962962963</v>
      </c>
      <c r="S2812" s="10">
        <f t="shared" si="262"/>
        <v>41791.165972222225</v>
      </c>
      <c r="T2812" s="12" t="str">
        <f t="shared" si="263"/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258"/>
        <v>1.0026999999999999</v>
      </c>
      <c r="P2813">
        <f t="shared" si="259"/>
        <v>92.84</v>
      </c>
      <c r="Q2813" t="str">
        <f t="shared" si="260"/>
        <v>theater</v>
      </c>
      <c r="R2813" s="10">
        <f t="shared" si="261"/>
        <v>42028.496562500004</v>
      </c>
      <c r="S2813" s="10">
        <f t="shared" si="262"/>
        <v>42058.496562500004</v>
      </c>
      <c r="T2813" s="12" t="str">
        <f t="shared" si="263"/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258"/>
        <v>1.133</v>
      </c>
      <c r="P2814">
        <f t="shared" si="259"/>
        <v>68.25</v>
      </c>
      <c r="Q2814" t="str">
        <f t="shared" si="260"/>
        <v>theater</v>
      </c>
      <c r="R2814" s="10">
        <f t="shared" si="261"/>
        <v>42054.74418981481</v>
      </c>
      <c r="S2814" s="10">
        <f t="shared" si="262"/>
        <v>42100.166666666672</v>
      </c>
      <c r="T2814" s="12" t="str">
        <f t="shared" si="263"/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258"/>
        <v>1.2758</v>
      </c>
      <c r="P2815">
        <f t="shared" si="259"/>
        <v>37.21</v>
      </c>
      <c r="Q2815" t="str">
        <f t="shared" si="260"/>
        <v>theater</v>
      </c>
      <c r="R2815" s="10">
        <f t="shared" si="261"/>
        <v>42693.742604166662</v>
      </c>
      <c r="S2815" s="10">
        <f t="shared" si="262"/>
        <v>42718.742604166662</v>
      </c>
      <c r="T2815" s="12" t="str">
        <f t="shared" si="263"/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258"/>
        <v>1.0772999999999999</v>
      </c>
      <c r="P2816">
        <f t="shared" si="259"/>
        <v>25.25</v>
      </c>
      <c r="Q2816" t="str">
        <f t="shared" si="260"/>
        <v>theater</v>
      </c>
      <c r="R2816" s="10">
        <f t="shared" si="261"/>
        <v>42103.399479166663</v>
      </c>
      <c r="S2816" s="10">
        <f t="shared" si="262"/>
        <v>42133.399479166663</v>
      </c>
      <c r="T2816" s="12" t="str">
        <f t="shared" si="263"/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258"/>
        <v>2.42</v>
      </c>
      <c r="P2817">
        <f t="shared" si="259"/>
        <v>43.21</v>
      </c>
      <c r="Q2817" t="str">
        <f t="shared" si="260"/>
        <v>theater</v>
      </c>
      <c r="R2817" s="10">
        <f t="shared" si="261"/>
        <v>42559.776724537034</v>
      </c>
      <c r="S2817" s="10">
        <f t="shared" si="262"/>
        <v>42589.776724537034</v>
      </c>
      <c r="T2817" s="12" t="str">
        <f t="shared" si="263"/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258"/>
        <v>1.4157</v>
      </c>
      <c r="P2818">
        <f t="shared" si="259"/>
        <v>25.13</v>
      </c>
      <c r="Q2818" t="str">
        <f t="shared" si="260"/>
        <v>theater</v>
      </c>
      <c r="R2818" s="10">
        <f t="shared" si="261"/>
        <v>42188.467499999999</v>
      </c>
      <c r="S2818" s="10">
        <f t="shared" si="262"/>
        <v>42218.666666666672</v>
      </c>
      <c r="T2818" s="12" t="str">
        <f t="shared" si="263"/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264">ROUND(IMDIV(E2819,D2819),4)</f>
        <v>1.3</v>
      </c>
      <c r="P2819">
        <f t="shared" ref="P2819:P2882" si="265">IF(L2819&gt;0,ROUND(IMDIV(E2819,L2819),2),0)</f>
        <v>23.64</v>
      </c>
      <c r="Q2819" t="str">
        <f t="shared" ref="Q2819:Q2882" si="266">LEFT(N2819,FIND("/",N2819)-1)</f>
        <v>theater</v>
      </c>
      <c r="R2819" s="10">
        <f t="shared" ref="R2819:R2882" si="267">(((J2819/60)/60)/24)+DATE(1970,1,1)</f>
        <v>42023.634976851856</v>
      </c>
      <c r="S2819" s="10">
        <f t="shared" ref="S2819:S2882" si="268">(((I2819/60)/60)/24)+DATE(1970,1,1)</f>
        <v>42063.634976851856</v>
      </c>
      <c r="T2819" s="12" t="str">
        <f t="shared" ref="T2819:T2882" si="269">RIGHT(N2819, LEN(N2819)-FIND("/",N2819))</f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264"/>
        <v>1.0603</v>
      </c>
      <c r="P2820">
        <f t="shared" si="265"/>
        <v>103.95</v>
      </c>
      <c r="Q2820" t="str">
        <f t="shared" si="266"/>
        <v>theater</v>
      </c>
      <c r="R2820" s="10">
        <f t="shared" si="267"/>
        <v>42250.598217592589</v>
      </c>
      <c r="S2820" s="10">
        <f t="shared" si="268"/>
        <v>42270.598217592589</v>
      </c>
      <c r="T2820" s="12" t="str">
        <f t="shared" si="269"/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264"/>
        <v>1.048</v>
      </c>
      <c r="P2821">
        <f t="shared" si="265"/>
        <v>50.38</v>
      </c>
      <c r="Q2821" t="str">
        <f t="shared" si="266"/>
        <v>theater</v>
      </c>
      <c r="R2821" s="10">
        <f t="shared" si="267"/>
        <v>42139.525567129633</v>
      </c>
      <c r="S2821" s="10">
        <f t="shared" si="268"/>
        <v>42169.525567129633</v>
      </c>
      <c r="T2821" s="12" t="str">
        <f t="shared" si="269"/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264"/>
        <v>1.36</v>
      </c>
      <c r="P2822">
        <f t="shared" si="265"/>
        <v>13.6</v>
      </c>
      <c r="Q2822" t="str">
        <f t="shared" si="266"/>
        <v>theater</v>
      </c>
      <c r="R2822" s="10">
        <f t="shared" si="267"/>
        <v>42401.610983796301</v>
      </c>
      <c r="S2822" s="10">
        <f t="shared" si="268"/>
        <v>42426</v>
      </c>
      <c r="T2822" s="12" t="str">
        <f t="shared" si="269"/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264"/>
        <v>1</v>
      </c>
      <c r="P2823">
        <f t="shared" si="265"/>
        <v>28.57</v>
      </c>
      <c r="Q2823" t="str">
        <f t="shared" si="266"/>
        <v>theater</v>
      </c>
      <c r="R2823" s="10">
        <f t="shared" si="267"/>
        <v>41875.922858796301</v>
      </c>
      <c r="S2823" s="10">
        <f t="shared" si="268"/>
        <v>41905.922858796301</v>
      </c>
      <c r="T2823" s="12" t="str">
        <f t="shared" si="269"/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264"/>
        <v>1</v>
      </c>
      <c r="P2824">
        <f t="shared" si="265"/>
        <v>63.83</v>
      </c>
      <c r="Q2824" t="str">
        <f t="shared" si="266"/>
        <v>theater</v>
      </c>
      <c r="R2824" s="10">
        <f t="shared" si="267"/>
        <v>42060.683935185181</v>
      </c>
      <c r="S2824" s="10">
        <f t="shared" si="268"/>
        <v>42090.642268518524</v>
      </c>
      <c r="T2824" s="12" t="str">
        <f t="shared" si="269"/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264"/>
        <v>1.24</v>
      </c>
      <c r="P2825">
        <f t="shared" si="265"/>
        <v>8.86</v>
      </c>
      <c r="Q2825" t="str">
        <f t="shared" si="266"/>
        <v>theater</v>
      </c>
      <c r="R2825" s="10">
        <f t="shared" si="267"/>
        <v>42067.011643518519</v>
      </c>
      <c r="S2825" s="10">
        <f t="shared" si="268"/>
        <v>42094.957638888889</v>
      </c>
      <c r="T2825" s="12" t="str">
        <f t="shared" si="269"/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264"/>
        <v>1.1692</v>
      </c>
      <c r="P2826">
        <f t="shared" si="265"/>
        <v>50.67</v>
      </c>
      <c r="Q2826" t="str">
        <f t="shared" si="266"/>
        <v>theater</v>
      </c>
      <c r="R2826" s="10">
        <f t="shared" si="267"/>
        <v>42136.270787037036</v>
      </c>
      <c r="S2826" s="10">
        <f t="shared" si="268"/>
        <v>42168.071527777778</v>
      </c>
      <c r="T2826" s="12" t="str">
        <f t="shared" si="269"/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264"/>
        <v>1.0333000000000001</v>
      </c>
      <c r="P2827">
        <f t="shared" si="265"/>
        <v>60.78</v>
      </c>
      <c r="Q2827" t="str">
        <f t="shared" si="266"/>
        <v>theater</v>
      </c>
      <c r="R2827" s="10">
        <f t="shared" si="267"/>
        <v>42312.792662037042</v>
      </c>
      <c r="S2827" s="10">
        <f t="shared" si="268"/>
        <v>42342.792662037042</v>
      </c>
      <c r="T2827" s="12" t="str">
        <f t="shared" si="269"/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264"/>
        <v>1.0774999999999999</v>
      </c>
      <c r="P2828">
        <f t="shared" si="265"/>
        <v>113.42</v>
      </c>
      <c r="Q2828" t="str">
        <f t="shared" si="266"/>
        <v>theater</v>
      </c>
      <c r="R2828" s="10">
        <f t="shared" si="267"/>
        <v>42171.034861111111</v>
      </c>
      <c r="S2828" s="10">
        <f t="shared" si="268"/>
        <v>42195.291666666672</v>
      </c>
      <c r="T2828" s="12" t="str">
        <f t="shared" si="269"/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264"/>
        <v>1.2024999999999999</v>
      </c>
      <c r="P2829">
        <f t="shared" si="265"/>
        <v>104.57</v>
      </c>
      <c r="Q2829" t="str">
        <f t="shared" si="266"/>
        <v>theater</v>
      </c>
      <c r="R2829" s="10">
        <f t="shared" si="267"/>
        <v>42494.683634259258</v>
      </c>
      <c r="S2829" s="10">
        <f t="shared" si="268"/>
        <v>42524.6875</v>
      </c>
      <c r="T2829" s="12" t="str">
        <f t="shared" si="269"/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264"/>
        <v>1.0038</v>
      </c>
      <c r="P2830">
        <f t="shared" si="265"/>
        <v>98.31</v>
      </c>
      <c r="Q2830" t="str">
        <f t="shared" si="266"/>
        <v>theater</v>
      </c>
      <c r="R2830" s="10">
        <f t="shared" si="267"/>
        <v>42254.264687499999</v>
      </c>
      <c r="S2830" s="10">
        <f t="shared" si="268"/>
        <v>42279.958333333328</v>
      </c>
      <c r="T2830" s="12" t="str">
        <f t="shared" si="269"/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264"/>
        <v>1.0651999999999999</v>
      </c>
      <c r="P2831">
        <f t="shared" si="265"/>
        <v>35.04</v>
      </c>
      <c r="Q2831" t="str">
        <f t="shared" si="266"/>
        <v>theater</v>
      </c>
      <c r="R2831" s="10">
        <f t="shared" si="267"/>
        <v>42495.434236111112</v>
      </c>
      <c r="S2831" s="10">
        <f t="shared" si="268"/>
        <v>42523.434236111112</v>
      </c>
      <c r="T2831" s="12" t="str">
        <f t="shared" si="269"/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264"/>
        <v>1</v>
      </c>
      <c r="P2832">
        <f t="shared" si="265"/>
        <v>272.73</v>
      </c>
      <c r="Q2832" t="str">
        <f t="shared" si="266"/>
        <v>theater</v>
      </c>
      <c r="R2832" s="10">
        <f t="shared" si="267"/>
        <v>41758.839675925927</v>
      </c>
      <c r="S2832" s="10">
        <f t="shared" si="268"/>
        <v>41771.165972222225</v>
      </c>
      <c r="T2832" s="12" t="str">
        <f t="shared" si="269"/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264"/>
        <v>1.1067</v>
      </c>
      <c r="P2833">
        <f t="shared" si="265"/>
        <v>63.85</v>
      </c>
      <c r="Q2833" t="str">
        <f t="shared" si="266"/>
        <v>theater</v>
      </c>
      <c r="R2833" s="10">
        <f t="shared" si="267"/>
        <v>42171.824884259258</v>
      </c>
      <c r="S2833" s="10">
        <f t="shared" si="268"/>
        <v>42201.824884259258</v>
      </c>
      <c r="T2833" s="12" t="str">
        <f t="shared" si="269"/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264"/>
        <v>1.1472</v>
      </c>
      <c r="P2834">
        <f t="shared" si="265"/>
        <v>30.19</v>
      </c>
      <c r="Q2834" t="str">
        <f t="shared" si="266"/>
        <v>theater</v>
      </c>
      <c r="R2834" s="10">
        <f t="shared" si="267"/>
        <v>41938.709421296298</v>
      </c>
      <c r="S2834" s="10">
        <f t="shared" si="268"/>
        <v>41966.916666666672</v>
      </c>
      <c r="T2834" s="12" t="str">
        <f t="shared" si="269"/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264"/>
        <v>1.0826</v>
      </c>
      <c r="P2835">
        <f t="shared" si="265"/>
        <v>83.51</v>
      </c>
      <c r="Q2835" t="str">
        <f t="shared" si="266"/>
        <v>theater</v>
      </c>
      <c r="R2835" s="10">
        <f t="shared" si="267"/>
        <v>42268.127696759257</v>
      </c>
      <c r="S2835" s="10">
        <f t="shared" si="268"/>
        <v>42288.083333333328</v>
      </c>
      <c r="T2835" s="12" t="str">
        <f t="shared" si="269"/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264"/>
        <v>1.7</v>
      </c>
      <c r="P2836">
        <f t="shared" si="265"/>
        <v>64.760000000000005</v>
      </c>
      <c r="Q2836" t="str">
        <f t="shared" si="266"/>
        <v>theater</v>
      </c>
      <c r="R2836" s="10">
        <f t="shared" si="267"/>
        <v>42019.959837962961</v>
      </c>
      <c r="S2836" s="10">
        <f t="shared" si="268"/>
        <v>42034.959837962961</v>
      </c>
      <c r="T2836" s="12" t="str">
        <f t="shared" si="269"/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264"/>
        <v>1.871</v>
      </c>
      <c r="P2837">
        <f t="shared" si="265"/>
        <v>20.12</v>
      </c>
      <c r="Q2837" t="str">
        <f t="shared" si="266"/>
        <v>theater</v>
      </c>
      <c r="R2837" s="10">
        <f t="shared" si="267"/>
        <v>42313.703900462962</v>
      </c>
      <c r="S2837" s="10">
        <f t="shared" si="268"/>
        <v>42343</v>
      </c>
      <c r="T2837" s="12" t="str">
        <f t="shared" si="269"/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264"/>
        <v>1.0778000000000001</v>
      </c>
      <c r="P2838">
        <f t="shared" si="265"/>
        <v>44.09</v>
      </c>
      <c r="Q2838" t="str">
        <f t="shared" si="266"/>
        <v>theater</v>
      </c>
      <c r="R2838" s="10">
        <f t="shared" si="267"/>
        <v>42746.261782407411</v>
      </c>
      <c r="S2838" s="10">
        <f t="shared" si="268"/>
        <v>42784.207638888889</v>
      </c>
      <c r="T2838" s="12" t="str">
        <f t="shared" si="269"/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264"/>
        <v>1</v>
      </c>
      <c r="P2839">
        <f t="shared" si="265"/>
        <v>40.479999999999997</v>
      </c>
      <c r="Q2839" t="str">
        <f t="shared" si="266"/>
        <v>theater</v>
      </c>
      <c r="R2839" s="10">
        <f t="shared" si="267"/>
        <v>42307.908379629633</v>
      </c>
      <c r="S2839" s="10">
        <f t="shared" si="268"/>
        <v>42347.950046296297</v>
      </c>
      <c r="T2839" s="12" t="str">
        <f t="shared" si="269"/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264"/>
        <v>1.2024999999999999</v>
      </c>
      <c r="P2840">
        <f t="shared" si="265"/>
        <v>44.54</v>
      </c>
      <c r="Q2840" t="str">
        <f t="shared" si="266"/>
        <v>theater</v>
      </c>
      <c r="R2840" s="10">
        <f t="shared" si="267"/>
        <v>41842.607592592591</v>
      </c>
      <c r="S2840" s="10">
        <f t="shared" si="268"/>
        <v>41864.916666666664</v>
      </c>
      <c r="T2840" s="12" t="str">
        <f t="shared" si="269"/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264"/>
        <v>1.1143000000000001</v>
      </c>
      <c r="P2841">
        <f t="shared" si="265"/>
        <v>125.81</v>
      </c>
      <c r="Q2841" t="str">
        <f t="shared" si="266"/>
        <v>theater</v>
      </c>
      <c r="R2841" s="10">
        <f t="shared" si="267"/>
        <v>41853.240208333329</v>
      </c>
      <c r="S2841" s="10">
        <f t="shared" si="268"/>
        <v>41876.207638888889</v>
      </c>
      <c r="T2841" s="12" t="str">
        <f t="shared" si="269"/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264"/>
        <v>1.04</v>
      </c>
      <c r="P2842">
        <f t="shared" si="265"/>
        <v>19.7</v>
      </c>
      <c r="Q2842" t="str">
        <f t="shared" si="266"/>
        <v>theater</v>
      </c>
      <c r="R2842" s="10">
        <f t="shared" si="267"/>
        <v>42060.035636574074</v>
      </c>
      <c r="S2842" s="10">
        <f t="shared" si="268"/>
        <v>42081.708333333328</v>
      </c>
      <c r="T2842" s="12" t="str">
        <f t="shared" si="269"/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264"/>
        <v>0.01</v>
      </c>
      <c r="P2843">
        <f t="shared" si="265"/>
        <v>10</v>
      </c>
      <c r="Q2843" t="str">
        <f t="shared" si="266"/>
        <v>theater</v>
      </c>
      <c r="R2843" s="10">
        <f t="shared" si="267"/>
        <v>42291.739548611105</v>
      </c>
      <c r="S2843" s="10">
        <f t="shared" si="268"/>
        <v>42351.781215277777</v>
      </c>
      <c r="T2843" s="12" t="str">
        <f t="shared" si="269"/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264"/>
        <v>0</v>
      </c>
      <c r="P2844">
        <f t="shared" si="265"/>
        <v>0</v>
      </c>
      <c r="Q2844" t="str">
        <f t="shared" si="266"/>
        <v>theater</v>
      </c>
      <c r="R2844" s="10">
        <f t="shared" si="267"/>
        <v>41784.952488425923</v>
      </c>
      <c r="S2844" s="10">
        <f t="shared" si="268"/>
        <v>41811.458333333336</v>
      </c>
      <c r="T2844" s="12" t="str">
        <f t="shared" si="269"/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264"/>
        <v>0</v>
      </c>
      <c r="P2845">
        <f t="shared" si="265"/>
        <v>0</v>
      </c>
      <c r="Q2845" t="str">
        <f t="shared" si="266"/>
        <v>theater</v>
      </c>
      <c r="R2845" s="10">
        <f t="shared" si="267"/>
        <v>42492.737847222219</v>
      </c>
      <c r="S2845" s="10">
        <f t="shared" si="268"/>
        <v>42534.166666666672</v>
      </c>
      <c r="T2845" s="12" t="str">
        <f t="shared" si="269"/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264"/>
        <v>5.45E-2</v>
      </c>
      <c r="P2846">
        <f t="shared" si="265"/>
        <v>30</v>
      </c>
      <c r="Q2846" t="str">
        <f t="shared" si="266"/>
        <v>theater</v>
      </c>
      <c r="R2846" s="10">
        <f t="shared" si="267"/>
        <v>42709.546064814815</v>
      </c>
      <c r="S2846" s="10">
        <f t="shared" si="268"/>
        <v>42739.546064814815</v>
      </c>
      <c r="T2846" s="12" t="str">
        <f t="shared" si="269"/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264"/>
        <v>0.3155</v>
      </c>
      <c r="P2847">
        <f t="shared" si="265"/>
        <v>60.67</v>
      </c>
      <c r="Q2847" t="str">
        <f t="shared" si="266"/>
        <v>theater</v>
      </c>
      <c r="R2847" s="10">
        <f t="shared" si="267"/>
        <v>42103.016585648147</v>
      </c>
      <c r="S2847" s="10">
        <f t="shared" si="268"/>
        <v>42163.016585648147</v>
      </c>
      <c r="T2847" s="12" t="str">
        <f t="shared" si="269"/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264"/>
        <v>0</v>
      </c>
      <c r="P2848">
        <f t="shared" si="265"/>
        <v>0</v>
      </c>
      <c r="Q2848" t="str">
        <f t="shared" si="266"/>
        <v>theater</v>
      </c>
      <c r="R2848" s="10">
        <f t="shared" si="267"/>
        <v>42108.692060185189</v>
      </c>
      <c r="S2848" s="10">
        <f t="shared" si="268"/>
        <v>42153.692060185189</v>
      </c>
      <c r="T2848" s="12" t="str">
        <f t="shared" si="269"/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264"/>
        <v>0</v>
      </c>
      <c r="P2849">
        <f t="shared" si="265"/>
        <v>0</v>
      </c>
      <c r="Q2849" t="str">
        <f t="shared" si="266"/>
        <v>theater</v>
      </c>
      <c r="R2849" s="10">
        <f t="shared" si="267"/>
        <v>42453.806307870371</v>
      </c>
      <c r="S2849" s="10">
        <f t="shared" si="268"/>
        <v>42513.806307870371</v>
      </c>
      <c r="T2849" s="12" t="str">
        <f t="shared" si="269"/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264"/>
        <v>2E-3</v>
      </c>
      <c r="P2850">
        <f t="shared" si="265"/>
        <v>23.33</v>
      </c>
      <c r="Q2850" t="str">
        <f t="shared" si="266"/>
        <v>theater</v>
      </c>
      <c r="R2850" s="10">
        <f t="shared" si="267"/>
        <v>42123.648831018523</v>
      </c>
      <c r="S2850" s="10">
        <f t="shared" si="268"/>
        <v>42153.648831018523</v>
      </c>
      <c r="T2850" s="12" t="str">
        <f t="shared" si="269"/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264"/>
        <v>0.01</v>
      </c>
      <c r="P2851">
        <f t="shared" si="265"/>
        <v>5</v>
      </c>
      <c r="Q2851" t="str">
        <f t="shared" si="266"/>
        <v>theater</v>
      </c>
      <c r="R2851" s="10">
        <f t="shared" si="267"/>
        <v>42453.428240740745</v>
      </c>
      <c r="S2851" s="10">
        <f t="shared" si="268"/>
        <v>42483.428240740745</v>
      </c>
      <c r="T2851" s="12" t="str">
        <f t="shared" si="269"/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264"/>
        <v>3.8899999999999997E-2</v>
      </c>
      <c r="P2852">
        <f t="shared" si="265"/>
        <v>23.92</v>
      </c>
      <c r="Q2852" t="str">
        <f t="shared" si="266"/>
        <v>theater</v>
      </c>
      <c r="R2852" s="10">
        <f t="shared" si="267"/>
        <v>41858.007071759261</v>
      </c>
      <c r="S2852" s="10">
        <f t="shared" si="268"/>
        <v>41888.007071759261</v>
      </c>
      <c r="T2852" s="12" t="str">
        <f t="shared" si="269"/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264"/>
        <v>0</v>
      </c>
      <c r="P2853">
        <f t="shared" si="265"/>
        <v>0</v>
      </c>
      <c r="Q2853" t="str">
        <f t="shared" si="266"/>
        <v>theater</v>
      </c>
      <c r="R2853" s="10">
        <f t="shared" si="267"/>
        <v>42390.002650462964</v>
      </c>
      <c r="S2853" s="10">
        <f t="shared" si="268"/>
        <v>42398.970138888893</v>
      </c>
      <c r="T2853" s="12" t="str">
        <f t="shared" si="269"/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264"/>
        <v>1.9E-2</v>
      </c>
      <c r="P2854">
        <f t="shared" si="265"/>
        <v>15.83</v>
      </c>
      <c r="Q2854" t="str">
        <f t="shared" si="266"/>
        <v>theater</v>
      </c>
      <c r="R2854" s="10">
        <f t="shared" si="267"/>
        <v>41781.045173611114</v>
      </c>
      <c r="S2854" s="10">
        <f t="shared" si="268"/>
        <v>41811.045173611114</v>
      </c>
      <c r="T2854" s="12" t="str">
        <f t="shared" si="269"/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264"/>
        <v>0</v>
      </c>
      <c r="P2855">
        <f t="shared" si="265"/>
        <v>0</v>
      </c>
      <c r="Q2855" t="str">
        <f t="shared" si="266"/>
        <v>theater</v>
      </c>
      <c r="R2855" s="10">
        <f t="shared" si="267"/>
        <v>41836.190937499996</v>
      </c>
      <c r="S2855" s="10">
        <f t="shared" si="268"/>
        <v>41896.190937499996</v>
      </c>
      <c r="T2855" s="12" t="str">
        <f t="shared" si="269"/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264"/>
        <v>0.41699999999999998</v>
      </c>
      <c r="P2856">
        <f t="shared" si="265"/>
        <v>29.79</v>
      </c>
      <c r="Q2856" t="str">
        <f t="shared" si="266"/>
        <v>theater</v>
      </c>
      <c r="R2856" s="10">
        <f t="shared" si="267"/>
        <v>42111.71665509259</v>
      </c>
      <c r="S2856" s="10">
        <f t="shared" si="268"/>
        <v>42131.71665509259</v>
      </c>
      <c r="T2856" s="12" t="str">
        <f t="shared" si="269"/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264"/>
        <v>0.5</v>
      </c>
      <c r="P2857">
        <f t="shared" si="265"/>
        <v>60</v>
      </c>
      <c r="Q2857" t="str">
        <f t="shared" si="266"/>
        <v>theater</v>
      </c>
      <c r="R2857" s="10">
        <f t="shared" si="267"/>
        <v>42370.007766203707</v>
      </c>
      <c r="S2857" s="10">
        <f t="shared" si="268"/>
        <v>42398.981944444444</v>
      </c>
      <c r="T2857" s="12" t="str">
        <f t="shared" si="269"/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264"/>
        <v>4.87E-2</v>
      </c>
      <c r="P2858">
        <f t="shared" si="265"/>
        <v>24.33</v>
      </c>
      <c r="Q2858" t="str">
        <f t="shared" si="266"/>
        <v>theater</v>
      </c>
      <c r="R2858" s="10">
        <f t="shared" si="267"/>
        <v>42165.037581018521</v>
      </c>
      <c r="S2858" s="10">
        <f t="shared" si="268"/>
        <v>42224.898611111115</v>
      </c>
      <c r="T2858" s="12" t="str">
        <f t="shared" si="269"/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264"/>
        <v>0.19739999999999999</v>
      </c>
      <c r="P2859">
        <f t="shared" si="265"/>
        <v>500</v>
      </c>
      <c r="Q2859" t="str">
        <f t="shared" si="266"/>
        <v>theater</v>
      </c>
      <c r="R2859" s="10">
        <f t="shared" si="267"/>
        <v>42726.920081018514</v>
      </c>
      <c r="S2859" s="10">
        <f t="shared" si="268"/>
        <v>42786.75</v>
      </c>
      <c r="T2859" s="12" t="str">
        <f t="shared" si="269"/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264"/>
        <v>0</v>
      </c>
      <c r="P2860">
        <f t="shared" si="265"/>
        <v>0</v>
      </c>
      <c r="Q2860" t="str">
        <f t="shared" si="266"/>
        <v>theater</v>
      </c>
      <c r="R2860" s="10">
        <f t="shared" si="267"/>
        <v>41954.545081018514</v>
      </c>
      <c r="S2860" s="10">
        <f t="shared" si="268"/>
        <v>41978.477777777778</v>
      </c>
      <c r="T2860" s="12" t="str">
        <f t="shared" si="269"/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264"/>
        <v>1.7500000000000002E-2</v>
      </c>
      <c r="P2861">
        <f t="shared" si="265"/>
        <v>35</v>
      </c>
      <c r="Q2861" t="str">
        <f t="shared" si="266"/>
        <v>theater</v>
      </c>
      <c r="R2861" s="10">
        <f t="shared" si="267"/>
        <v>42233.362314814818</v>
      </c>
      <c r="S2861" s="10">
        <f t="shared" si="268"/>
        <v>42293.362314814818</v>
      </c>
      <c r="T2861" s="12" t="str">
        <f t="shared" si="269"/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264"/>
        <v>6.6500000000000004E-2</v>
      </c>
      <c r="P2862">
        <f t="shared" si="265"/>
        <v>29.56</v>
      </c>
      <c r="Q2862" t="str">
        <f t="shared" si="266"/>
        <v>theater</v>
      </c>
      <c r="R2862" s="10">
        <f t="shared" si="267"/>
        <v>42480.800648148142</v>
      </c>
      <c r="S2862" s="10">
        <f t="shared" si="268"/>
        <v>42540.800648148142</v>
      </c>
      <c r="T2862" s="12" t="str">
        <f t="shared" si="269"/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264"/>
        <v>0.32</v>
      </c>
      <c r="P2863">
        <f t="shared" si="265"/>
        <v>26.67</v>
      </c>
      <c r="Q2863" t="str">
        <f t="shared" si="266"/>
        <v>theater</v>
      </c>
      <c r="R2863" s="10">
        <f t="shared" si="267"/>
        <v>42257.590833333335</v>
      </c>
      <c r="S2863" s="10">
        <f t="shared" si="268"/>
        <v>42271.590833333335</v>
      </c>
      <c r="T2863" s="12" t="str">
        <f t="shared" si="269"/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264"/>
        <v>4.3E-3</v>
      </c>
      <c r="P2864">
        <f t="shared" si="265"/>
        <v>18.329999999999998</v>
      </c>
      <c r="Q2864" t="str">
        <f t="shared" si="266"/>
        <v>theater</v>
      </c>
      <c r="R2864" s="10">
        <f t="shared" si="267"/>
        <v>41784.789687500001</v>
      </c>
      <c r="S2864" s="10">
        <f t="shared" si="268"/>
        <v>41814.789687500001</v>
      </c>
      <c r="T2864" s="12" t="str">
        <f t="shared" si="269"/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264"/>
        <v>4.0000000000000002E-4</v>
      </c>
      <c r="P2865">
        <f t="shared" si="265"/>
        <v>20</v>
      </c>
      <c r="Q2865" t="str">
        <f t="shared" si="266"/>
        <v>theater</v>
      </c>
      <c r="R2865" s="10">
        <f t="shared" si="267"/>
        <v>41831.675034722226</v>
      </c>
      <c r="S2865" s="10">
        <f t="shared" si="268"/>
        <v>41891.675034722226</v>
      </c>
      <c r="T2865" s="12" t="str">
        <f t="shared" si="269"/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264"/>
        <v>1.6E-2</v>
      </c>
      <c r="P2866">
        <f t="shared" si="265"/>
        <v>13.33</v>
      </c>
      <c r="Q2866" t="str">
        <f t="shared" si="266"/>
        <v>theater</v>
      </c>
      <c r="R2866" s="10">
        <f t="shared" si="267"/>
        <v>42172.613506944443</v>
      </c>
      <c r="S2866" s="10">
        <f t="shared" si="268"/>
        <v>42202.554166666669</v>
      </c>
      <c r="T2866" s="12" t="str">
        <f t="shared" si="269"/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264"/>
        <v>0</v>
      </c>
      <c r="P2867">
        <f t="shared" si="265"/>
        <v>0</v>
      </c>
      <c r="Q2867" t="str">
        <f t="shared" si="266"/>
        <v>theater</v>
      </c>
      <c r="R2867" s="10">
        <f t="shared" si="267"/>
        <v>41950.114108796297</v>
      </c>
      <c r="S2867" s="10">
        <f t="shared" si="268"/>
        <v>42010.114108796297</v>
      </c>
      <c r="T2867" s="12" t="str">
        <f t="shared" si="269"/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264"/>
        <v>8.9999999999999993E-3</v>
      </c>
      <c r="P2868">
        <f t="shared" si="265"/>
        <v>22.5</v>
      </c>
      <c r="Q2868" t="str">
        <f t="shared" si="266"/>
        <v>theater</v>
      </c>
      <c r="R2868" s="10">
        <f t="shared" si="267"/>
        <v>42627.955104166671</v>
      </c>
      <c r="S2868" s="10">
        <f t="shared" si="268"/>
        <v>42657.916666666672</v>
      </c>
      <c r="T2868" s="12" t="str">
        <f t="shared" si="269"/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264"/>
        <v>0.2016</v>
      </c>
      <c r="P2869">
        <f t="shared" si="265"/>
        <v>50.4</v>
      </c>
      <c r="Q2869" t="str">
        <f t="shared" si="266"/>
        <v>theater</v>
      </c>
      <c r="R2869" s="10">
        <f t="shared" si="267"/>
        <v>42531.195277777777</v>
      </c>
      <c r="S2869" s="10">
        <f t="shared" si="268"/>
        <v>42555.166666666672</v>
      </c>
      <c r="T2869" s="12" t="str">
        <f t="shared" si="269"/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264"/>
        <v>0.42009999999999997</v>
      </c>
      <c r="P2870">
        <f t="shared" si="265"/>
        <v>105.03</v>
      </c>
      <c r="Q2870" t="str">
        <f t="shared" si="266"/>
        <v>theater</v>
      </c>
      <c r="R2870" s="10">
        <f t="shared" si="267"/>
        <v>42618.827013888891</v>
      </c>
      <c r="S2870" s="10">
        <f t="shared" si="268"/>
        <v>42648.827013888891</v>
      </c>
      <c r="T2870" s="12" t="str">
        <f t="shared" si="269"/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264"/>
        <v>8.8999999999999999E-3</v>
      </c>
      <c r="P2871">
        <f t="shared" si="265"/>
        <v>35.4</v>
      </c>
      <c r="Q2871" t="str">
        <f t="shared" si="266"/>
        <v>theater</v>
      </c>
      <c r="R2871" s="10">
        <f t="shared" si="267"/>
        <v>42540.593530092592</v>
      </c>
      <c r="S2871" s="10">
        <f t="shared" si="268"/>
        <v>42570.593530092592</v>
      </c>
      <c r="T2871" s="12" t="str">
        <f t="shared" si="269"/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264"/>
        <v>0.15</v>
      </c>
      <c r="P2872">
        <f t="shared" si="265"/>
        <v>83.33</v>
      </c>
      <c r="Q2872" t="str">
        <f t="shared" si="266"/>
        <v>theater</v>
      </c>
      <c r="R2872" s="10">
        <f t="shared" si="267"/>
        <v>41746.189409722225</v>
      </c>
      <c r="S2872" s="10">
        <f t="shared" si="268"/>
        <v>41776.189409722225</v>
      </c>
      <c r="T2872" s="12" t="str">
        <f t="shared" si="269"/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264"/>
        <v>4.6699999999999998E-2</v>
      </c>
      <c r="P2873">
        <f t="shared" si="265"/>
        <v>35.92</v>
      </c>
      <c r="Q2873" t="str">
        <f t="shared" si="266"/>
        <v>theater</v>
      </c>
      <c r="R2873" s="10">
        <f t="shared" si="267"/>
        <v>41974.738576388889</v>
      </c>
      <c r="S2873" s="10">
        <f t="shared" si="268"/>
        <v>41994.738576388889</v>
      </c>
      <c r="T2873" s="12" t="str">
        <f t="shared" si="269"/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264"/>
        <v>0</v>
      </c>
      <c r="P2874">
        <f t="shared" si="265"/>
        <v>0</v>
      </c>
      <c r="Q2874" t="str">
        <f t="shared" si="266"/>
        <v>theater</v>
      </c>
      <c r="R2874" s="10">
        <f t="shared" si="267"/>
        <v>42115.11618055556</v>
      </c>
      <c r="S2874" s="10">
        <f t="shared" si="268"/>
        <v>42175.11618055556</v>
      </c>
      <c r="T2874" s="12" t="str">
        <f t="shared" si="269"/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0.38119999999999998</v>
      </c>
      <c r="P2875">
        <f t="shared" si="265"/>
        <v>119.13</v>
      </c>
      <c r="Q2875" t="str">
        <f t="shared" si="266"/>
        <v>theater</v>
      </c>
      <c r="R2875" s="10">
        <f t="shared" si="267"/>
        <v>42002.817488425921</v>
      </c>
      <c r="S2875" s="10">
        <f t="shared" si="268"/>
        <v>42032.817488425921</v>
      </c>
      <c r="T2875" s="12" t="str">
        <f t="shared" si="269"/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264"/>
        <v>5.4199999999999998E-2</v>
      </c>
      <c r="P2876">
        <f t="shared" si="265"/>
        <v>90.33</v>
      </c>
      <c r="Q2876" t="str">
        <f t="shared" si="266"/>
        <v>theater</v>
      </c>
      <c r="R2876" s="10">
        <f t="shared" si="267"/>
        <v>42722.84474537037</v>
      </c>
      <c r="S2876" s="10">
        <f t="shared" si="268"/>
        <v>42752.84474537037</v>
      </c>
      <c r="T2876" s="12" t="str">
        <f t="shared" si="269"/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264"/>
        <v>4.0000000000000002E-4</v>
      </c>
      <c r="P2877">
        <f t="shared" si="265"/>
        <v>2.33</v>
      </c>
      <c r="Q2877" t="str">
        <f t="shared" si="266"/>
        <v>theater</v>
      </c>
      <c r="R2877" s="10">
        <f t="shared" si="267"/>
        <v>42465.128391203703</v>
      </c>
      <c r="S2877" s="10">
        <f t="shared" si="268"/>
        <v>42495.128391203703</v>
      </c>
      <c r="T2877" s="12" t="str">
        <f t="shared" si="269"/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264"/>
        <v>0</v>
      </c>
      <c r="P2878">
        <f t="shared" si="265"/>
        <v>0</v>
      </c>
      <c r="Q2878" t="str">
        <f t="shared" si="266"/>
        <v>theater</v>
      </c>
      <c r="R2878" s="10">
        <f t="shared" si="267"/>
        <v>42171.743969907402</v>
      </c>
      <c r="S2878" s="10">
        <f t="shared" si="268"/>
        <v>42201.743969907402</v>
      </c>
      <c r="T2878" s="12" t="str">
        <f t="shared" si="269"/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264"/>
        <v>0.10829999999999999</v>
      </c>
      <c r="P2879">
        <f t="shared" si="265"/>
        <v>108.33</v>
      </c>
      <c r="Q2879" t="str">
        <f t="shared" si="266"/>
        <v>theater</v>
      </c>
      <c r="R2879" s="10">
        <f t="shared" si="267"/>
        <v>42672.955138888887</v>
      </c>
      <c r="S2879" s="10">
        <f t="shared" si="268"/>
        <v>42704.708333333328</v>
      </c>
      <c r="T2879" s="12" t="str">
        <f t="shared" si="269"/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264"/>
        <v>2.1000000000000001E-2</v>
      </c>
      <c r="P2880">
        <f t="shared" si="265"/>
        <v>15.75</v>
      </c>
      <c r="Q2880" t="str">
        <f t="shared" si="266"/>
        <v>theater</v>
      </c>
      <c r="R2880" s="10">
        <f t="shared" si="267"/>
        <v>42128.615682870368</v>
      </c>
      <c r="S2880" s="10">
        <f t="shared" si="268"/>
        <v>42188.615682870368</v>
      </c>
      <c r="T2880" s="12" t="str">
        <f t="shared" si="269"/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264"/>
        <v>2.5999999999999999E-3</v>
      </c>
      <c r="P2881">
        <f t="shared" si="265"/>
        <v>29</v>
      </c>
      <c r="Q2881" t="str">
        <f t="shared" si="266"/>
        <v>theater</v>
      </c>
      <c r="R2881" s="10">
        <f t="shared" si="267"/>
        <v>42359.725243055553</v>
      </c>
      <c r="S2881" s="10">
        <f t="shared" si="268"/>
        <v>42389.725243055553</v>
      </c>
      <c r="T2881" s="12" t="str">
        <f t="shared" si="269"/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264"/>
        <v>0.23330000000000001</v>
      </c>
      <c r="P2882">
        <f t="shared" si="265"/>
        <v>96.55</v>
      </c>
      <c r="Q2882" t="str">
        <f t="shared" si="266"/>
        <v>theater</v>
      </c>
      <c r="R2882" s="10">
        <f t="shared" si="267"/>
        <v>42192.905694444446</v>
      </c>
      <c r="S2882" s="10">
        <f t="shared" si="268"/>
        <v>42236.711805555555</v>
      </c>
      <c r="T2882" s="12" t="str">
        <f t="shared" si="269"/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270">ROUND(IMDIV(E2883,D2883),4)</f>
        <v>0</v>
      </c>
      <c r="P2883">
        <f t="shared" ref="P2883:P2946" si="271">IF(L2883&gt;0,ROUND(IMDIV(E2883,L2883),2),0)</f>
        <v>0</v>
      </c>
      <c r="Q2883" t="str">
        <f t="shared" ref="Q2883:Q2946" si="272">LEFT(N2883,FIND("/",N2883)-1)</f>
        <v>theater</v>
      </c>
      <c r="R2883" s="10">
        <f t="shared" ref="R2883:R2946" si="273">(((J2883/60)/60)/24)+DATE(1970,1,1)</f>
        <v>41916.597638888888</v>
      </c>
      <c r="S2883" s="10">
        <f t="shared" ref="S2883:S2946" si="274">(((I2883/60)/60)/24)+DATE(1970,1,1)</f>
        <v>41976.639305555553</v>
      </c>
      <c r="T2883" s="12" t="str">
        <f t="shared" ref="T2883:T2946" si="275">RIGHT(N2883, LEN(N2883)-FIND("/",N2883))</f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270"/>
        <v>0.33600000000000002</v>
      </c>
      <c r="P2884">
        <f t="shared" si="271"/>
        <v>63</v>
      </c>
      <c r="Q2884" t="str">
        <f t="shared" si="272"/>
        <v>theater</v>
      </c>
      <c r="R2884" s="10">
        <f t="shared" si="273"/>
        <v>42461.596273148149</v>
      </c>
      <c r="S2884" s="10">
        <f t="shared" si="274"/>
        <v>42491.596273148149</v>
      </c>
      <c r="T2884" s="12" t="str">
        <f t="shared" si="275"/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270"/>
        <v>0.1908</v>
      </c>
      <c r="P2885">
        <f t="shared" si="271"/>
        <v>381.6</v>
      </c>
      <c r="Q2885" t="str">
        <f t="shared" si="272"/>
        <v>theater</v>
      </c>
      <c r="R2885" s="10">
        <f t="shared" si="273"/>
        <v>42370.90320601852</v>
      </c>
      <c r="S2885" s="10">
        <f t="shared" si="274"/>
        <v>42406.207638888889</v>
      </c>
      <c r="T2885" s="12" t="str">
        <f t="shared" si="275"/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270"/>
        <v>4.1000000000000003E-3</v>
      </c>
      <c r="P2886">
        <f t="shared" si="271"/>
        <v>46.25</v>
      </c>
      <c r="Q2886" t="str">
        <f t="shared" si="272"/>
        <v>theater</v>
      </c>
      <c r="R2886" s="10">
        <f t="shared" si="273"/>
        <v>41948.727256944447</v>
      </c>
      <c r="S2886" s="10">
        <f t="shared" si="274"/>
        <v>41978.727256944447</v>
      </c>
      <c r="T2886" s="12" t="str">
        <f t="shared" si="275"/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270"/>
        <v>0.32500000000000001</v>
      </c>
      <c r="P2887">
        <f t="shared" si="271"/>
        <v>26</v>
      </c>
      <c r="Q2887" t="str">
        <f t="shared" si="272"/>
        <v>theater</v>
      </c>
      <c r="R2887" s="10">
        <f t="shared" si="273"/>
        <v>42047.07640046296</v>
      </c>
      <c r="S2887" s="10">
        <f t="shared" si="274"/>
        <v>42077.034733796296</v>
      </c>
      <c r="T2887" s="12" t="str">
        <f t="shared" si="275"/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270"/>
        <v>0.05</v>
      </c>
      <c r="P2888">
        <f t="shared" si="271"/>
        <v>10</v>
      </c>
      <c r="Q2888" t="str">
        <f t="shared" si="272"/>
        <v>theater</v>
      </c>
      <c r="R2888" s="10">
        <f t="shared" si="273"/>
        <v>42261.632916666669</v>
      </c>
      <c r="S2888" s="10">
        <f t="shared" si="274"/>
        <v>42266.165972222225</v>
      </c>
      <c r="T2888" s="12" t="str">
        <f t="shared" si="275"/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270"/>
        <v>1.6999999999999999E-3</v>
      </c>
      <c r="P2889">
        <f t="shared" si="271"/>
        <v>5</v>
      </c>
      <c r="Q2889" t="str">
        <f t="shared" si="272"/>
        <v>theater</v>
      </c>
      <c r="R2889" s="10">
        <f t="shared" si="273"/>
        <v>41985.427361111113</v>
      </c>
      <c r="S2889" s="10">
        <f t="shared" si="274"/>
        <v>42015.427361111113</v>
      </c>
      <c r="T2889" s="12" t="str">
        <f t="shared" si="275"/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270"/>
        <v>0</v>
      </c>
      <c r="P2890">
        <f t="shared" si="271"/>
        <v>0</v>
      </c>
      <c r="Q2890" t="str">
        <f t="shared" si="272"/>
        <v>theater</v>
      </c>
      <c r="R2890" s="10">
        <f t="shared" si="273"/>
        <v>41922.535185185188</v>
      </c>
      <c r="S2890" s="10">
        <f t="shared" si="274"/>
        <v>41930.207638888889</v>
      </c>
      <c r="T2890" s="12" t="str">
        <f t="shared" si="275"/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270"/>
        <v>0.38069999999999998</v>
      </c>
      <c r="P2891">
        <f t="shared" si="271"/>
        <v>81.569999999999993</v>
      </c>
      <c r="Q2891" t="str">
        <f t="shared" si="272"/>
        <v>theater</v>
      </c>
      <c r="R2891" s="10">
        <f t="shared" si="273"/>
        <v>41850.863252314812</v>
      </c>
      <c r="S2891" s="10">
        <f t="shared" si="274"/>
        <v>41880.863252314812</v>
      </c>
      <c r="T2891" s="12" t="str">
        <f t="shared" si="275"/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270"/>
        <v>1.0500000000000001E-2</v>
      </c>
      <c r="P2892">
        <f t="shared" si="271"/>
        <v>7</v>
      </c>
      <c r="Q2892" t="str">
        <f t="shared" si="272"/>
        <v>theater</v>
      </c>
      <c r="R2892" s="10">
        <f t="shared" si="273"/>
        <v>41831.742962962962</v>
      </c>
      <c r="S2892" s="10">
        <f t="shared" si="274"/>
        <v>41860.125</v>
      </c>
      <c r="T2892" s="12" t="str">
        <f t="shared" si="275"/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270"/>
        <v>2.7300000000000001E-2</v>
      </c>
      <c r="P2893">
        <f t="shared" si="271"/>
        <v>27.3</v>
      </c>
      <c r="Q2893" t="str">
        <f t="shared" si="272"/>
        <v>theater</v>
      </c>
      <c r="R2893" s="10">
        <f t="shared" si="273"/>
        <v>42415.883425925931</v>
      </c>
      <c r="S2893" s="10">
        <f t="shared" si="274"/>
        <v>42475.84175925926</v>
      </c>
      <c r="T2893" s="12" t="str">
        <f t="shared" si="275"/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270"/>
        <v>9.0899999999999995E-2</v>
      </c>
      <c r="P2894">
        <f t="shared" si="271"/>
        <v>29.41</v>
      </c>
      <c r="Q2894" t="str">
        <f t="shared" si="272"/>
        <v>theater</v>
      </c>
      <c r="R2894" s="10">
        <f t="shared" si="273"/>
        <v>41869.714166666665</v>
      </c>
      <c r="S2894" s="10">
        <f t="shared" si="274"/>
        <v>41876.875</v>
      </c>
      <c r="T2894" s="12" t="str">
        <f t="shared" si="275"/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270"/>
        <v>5.0000000000000001E-3</v>
      </c>
      <c r="P2895">
        <f t="shared" si="271"/>
        <v>12.5</v>
      </c>
      <c r="Q2895" t="str">
        <f t="shared" si="272"/>
        <v>theater</v>
      </c>
      <c r="R2895" s="10">
        <f t="shared" si="273"/>
        <v>41953.773090277777</v>
      </c>
      <c r="S2895" s="10">
        <f t="shared" si="274"/>
        <v>42013.083333333328</v>
      </c>
      <c r="T2895" s="12" t="str">
        <f t="shared" si="275"/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270"/>
        <v>0</v>
      </c>
      <c r="P2896">
        <f t="shared" si="271"/>
        <v>0</v>
      </c>
      <c r="Q2896" t="str">
        <f t="shared" si="272"/>
        <v>theater</v>
      </c>
      <c r="R2896" s="10">
        <f t="shared" si="273"/>
        <v>42037.986284722225</v>
      </c>
      <c r="S2896" s="10">
        <f t="shared" si="274"/>
        <v>42097.944618055553</v>
      </c>
      <c r="T2896" s="12" t="str">
        <f t="shared" si="275"/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270"/>
        <v>4.5999999999999999E-2</v>
      </c>
      <c r="P2897">
        <f t="shared" si="271"/>
        <v>5.75</v>
      </c>
      <c r="Q2897" t="str">
        <f t="shared" si="272"/>
        <v>theater</v>
      </c>
      <c r="R2897" s="10">
        <f t="shared" si="273"/>
        <v>41811.555462962962</v>
      </c>
      <c r="S2897" s="10">
        <f t="shared" si="274"/>
        <v>41812.875</v>
      </c>
      <c r="T2897" s="12" t="str">
        <f t="shared" si="275"/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0.20830000000000001</v>
      </c>
      <c r="P2898">
        <f t="shared" si="271"/>
        <v>52.08</v>
      </c>
      <c r="Q2898" t="str">
        <f t="shared" si="272"/>
        <v>theater</v>
      </c>
      <c r="R2898" s="10">
        <f t="shared" si="273"/>
        <v>42701.908807870372</v>
      </c>
      <c r="S2898" s="10">
        <f t="shared" si="274"/>
        <v>42716.25</v>
      </c>
      <c r="T2898" s="12" t="str">
        <f t="shared" si="275"/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270"/>
        <v>4.58E-2</v>
      </c>
      <c r="P2899">
        <f t="shared" si="271"/>
        <v>183.33</v>
      </c>
      <c r="Q2899" t="str">
        <f t="shared" si="272"/>
        <v>theater</v>
      </c>
      <c r="R2899" s="10">
        <f t="shared" si="273"/>
        <v>42258.646504629629</v>
      </c>
      <c r="S2899" s="10">
        <f t="shared" si="274"/>
        <v>42288.645196759258</v>
      </c>
      <c r="T2899" s="12" t="str">
        <f t="shared" si="275"/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270"/>
        <v>4.2099999999999999E-2</v>
      </c>
      <c r="P2900">
        <f t="shared" si="271"/>
        <v>26.33</v>
      </c>
      <c r="Q2900" t="str">
        <f t="shared" si="272"/>
        <v>theater</v>
      </c>
      <c r="R2900" s="10">
        <f t="shared" si="273"/>
        <v>42278.664965277778</v>
      </c>
      <c r="S2900" s="10">
        <f t="shared" si="274"/>
        <v>42308.664965277778</v>
      </c>
      <c r="T2900" s="12" t="str">
        <f t="shared" si="275"/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270"/>
        <v>0</v>
      </c>
      <c r="P2901">
        <f t="shared" si="271"/>
        <v>0</v>
      </c>
      <c r="Q2901" t="str">
        <f t="shared" si="272"/>
        <v>theater</v>
      </c>
      <c r="R2901" s="10">
        <f t="shared" si="273"/>
        <v>42515.078217592592</v>
      </c>
      <c r="S2901" s="10">
        <f t="shared" si="274"/>
        <v>42575.078217592592</v>
      </c>
      <c r="T2901" s="12" t="str">
        <f t="shared" si="275"/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270"/>
        <v>0.61909999999999998</v>
      </c>
      <c r="P2902">
        <f t="shared" si="271"/>
        <v>486.43</v>
      </c>
      <c r="Q2902" t="str">
        <f t="shared" si="272"/>
        <v>theater</v>
      </c>
      <c r="R2902" s="10">
        <f t="shared" si="273"/>
        <v>41830.234166666669</v>
      </c>
      <c r="S2902" s="10">
        <f t="shared" si="274"/>
        <v>41860.234166666669</v>
      </c>
      <c r="T2902" s="12" t="str">
        <f t="shared" si="275"/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270"/>
        <v>8.0000000000000002E-3</v>
      </c>
      <c r="P2903">
        <f t="shared" si="271"/>
        <v>3</v>
      </c>
      <c r="Q2903" t="str">
        <f t="shared" si="272"/>
        <v>theater</v>
      </c>
      <c r="R2903" s="10">
        <f t="shared" si="273"/>
        <v>41982.904386574075</v>
      </c>
      <c r="S2903" s="10">
        <f t="shared" si="274"/>
        <v>42042.904386574075</v>
      </c>
      <c r="T2903" s="12" t="str">
        <f t="shared" si="275"/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270"/>
        <v>2.0000000000000001E-4</v>
      </c>
      <c r="P2904">
        <f t="shared" si="271"/>
        <v>25</v>
      </c>
      <c r="Q2904" t="str">
        <f t="shared" si="272"/>
        <v>theater</v>
      </c>
      <c r="R2904" s="10">
        <f t="shared" si="273"/>
        <v>42210.439768518518</v>
      </c>
      <c r="S2904" s="10">
        <f t="shared" si="274"/>
        <v>42240.439768518518</v>
      </c>
      <c r="T2904" s="12" t="str">
        <f t="shared" si="275"/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270"/>
        <v>7.7999999999999996E-3</v>
      </c>
      <c r="P2905">
        <f t="shared" si="271"/>
        <v>9.75</v>
      </c>
      <c r="Q2905" t="str">
        <f t="shared" si="272"/>
        <v>theater</v>
      </c>
      <c r="R2905" s="10">
        <f t="shared" si="273"/>
        <v>42196.166874999995</v>
      </c>
      <c r="S2905" s="10">
        <f t="shared" si="274"/>
        <v>42256.166874999995</v>
      </c>
      <c r="T2905" s="12" t="str">
        <f t="shared" si="275"/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270"/>
        <v>0.05</v>
      </c>
      <c r="P2906">
        <f t="shared" si="271"/>
        <v>18.75</v>
      </c>
      <c r="Q2906" t="str">
        <f t="shared" si="272"/>
        <v>theater</v>
      </c>
      <c r="R2906" s="10">
        <f t="shared" si="273"/>
        <v>41940.967951388891</v>
      </c>
      <c r="S2906" s="10">
        <f t="shared" si="274"/>
        <v>41952.5</v>
      </c>
      <c r="T2906" s="12" t="str">
        <f t="shared" si="275"/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270"/>
        <v>0.1777</v>
      </c>
      <c r="P2907">
        <f t="shared" si="271"/>
        <v>36.590000000000003</v>
      </c>
      <c r="Q2907" t="str">
        <f t="shared" si="272"/>
        <v>theater</v>
      </c>
      <c r="R2907" s="10">
        <f t="shared" si="273"/>
        <v>42606.056863425925</v>
      </c>
      <c r="S2907" s="10">
        <f t="shared" si="274"/>
        <v>42620.056863425925</v>
      </c>
      <c r="T2907" s="12" t="str">
        <f t="shared" si="275"/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270"/>
        <v>9.4200000000000006E-2</v>
      </c>
      <c r="P2908">
        <f t="shared" si="271"/>
        <v>80.709999999999994</v>
      </c>
      <c r="Q2908" t="str">
        <f t="shared" si="272"/>
        <v>theater</v>
      </c>
      <c r="R2908" s="10">
        <f t="shared" si="273"/>
        <v>42199.648912037039</v>
      </c>
      <c r="S2908" s="10">
        <f t="shared" si="274"/>
        <v>42217.041666666672</v>
      </c>
      <c r="T2908" s="12" t="str">
        <f t="shared" si="275"/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270"/>
        <v>8.0000000000000004E-4</v>
      </c>
      <c r="P2909">
        <f t="shared" si="271"/>
        <v>1</v>
      </c>
      <c r="Q2909" t="str">
        <f t="shared" si="272"/>
        <v>theater</v>
      </c>
      <c r="R2909" s="10">
        <f t="shared" si="273"/>
        <v>42444.877743055549</v>
      </c>
      <c r="S2909" s="10">
        <f t="shared" si="274"/>
        <v>42504.877743055549</v>
      </c>
      <c r="T2909" s="12" t="str">
        <f t="shared" si="275"/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270"/>
        <v>2.75E-2</v>
      </c>
      <c r="P2910">
        <f t="shared" si="271"/>
        <v>52.8</v>
      </c>
      <c r="Q2910" t="str">
        <f t="shared" si="272"/>
        <v>theater</v>
      </c>
      <c r="R2910" s="10">
        <f t="shared" si="273"/>
        <v>42499.731701388882</v>
      </c>
      <c r="S2910" s="10">
        <f t="shared" si="274"/>
        <v>42529.731701388882</v>
      </c>
      <c r="T2910" s="12" t="str">
        <f t="shared" si="275"/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270"/>
        <v>1E-4</v>
      </c>
      <c r="P2911">
        <f t="shared" si="271"/>
        <v>20</v>
      </c>
      <c r="Q2911" t="str">
        <f t="shared" si="272"/>
        <v>theater</v>
      </c>
      <c r="R2911" s="10">
        <f t="shared" si="273"/>
        <v>41929.266215277778</v>
      </c>
      <c r="S2911" s="10">
        <f t="shared" si="274"/>
        <v>41968.823611111111</v>
      </c>
      <c r="T2911" s="12" t="str">
        <f t="shared" si="275"/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270"/>
        <v>0</v>
      </c>
      <c r="P2912">
        <f t="shared" si="271"/>
        <v>1</v>
      </c>
      <c r="Q2912" t="str">
        <f t="shared" si="272"/>
        <v>theater</v>
      </c>
      <c r="R2912" s="10">
        <f t="shared" si="273"/>
        <v>42107.841284722221</v>
      </c>
      <c r="S2912" s="10">
        <f t="shared" si="274"/>
        <v>42167.841284722221</v>
      </c>
      <c r="T2912" s="12" t="str">
        <f t="shared" si="275"/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270"/>
        <v>0.36499999999999999</v>
      </c>
      <c r="P2913">
        <f t="shared" si="271"/>
        <v>46.93</v>
      </c>
      <c r="Q2913" t="str">
        <f t="shared" si="272"/>
        <v>theater</v>
      </c>
      <c r="R2913" s="10">
        <f t="shared" si="273"/>
        <v>42142.768819444449</v>
      </c>
      <c r="S2913" s="10">
        <f t="shared" si="274"/>
        <v>42182.768819444449</v>
      </c>
      <c r="T2913" s="12" t="str">
        <f t="shared" si="275"/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270"/>
        <v>0.1406</v>
      </c>
      <c r="P2914">
        <f t="shared" si="271"/>
        <v>78.08</v>
      </c>
      <c r="Q2914" t="str">
        <f t="shared" si="272"/>
        <v>theater</v>
      </c>
      <c r="R2914" s="10">
        <f t="shared" si="273"/>
        <v>42354.131643518514</v>
      </c>
      <c r="S2914" s="10">
        <f t="shared" si="274"/>
        <v>42384.131643518514</v>
      </c>
      <c r="T2914" s="12" t="str">
        <f t="shared" si="275"/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270"/>
        <v>2.0000000000000001E-4</v>
      </c>
      <c r="P2915">
        <f t="shared" si="271"/>
        <v>1</v>
      </c>
      <c r="Q2915" t="str">
        <f t="shared" si="272"/>
        <v>theater</v>
      </c>
      <c r="R2915" s="10">
        <f t="shared" si="273"/>
        <v>41828.922905092593</v>
      </c>
      <c r="S2915" s="10">
        <f t="shared" si="274"/>
        <v>41888.922905092593</v>
      </c>
      <c r="T2915" s="12" t="str">
        <f t="shared" si="275"/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270"/>
        <v>0</v>
      </c>
      <c r="P2916">
        <f t="shared" si="271"/>
        <v>1</v>
      </c>
      <c r="Q2916" t="str">
        <f t="shared" si="272"/>
        <v>theater</v>
      </c>
      <c r="R2916" s="10">
        <f t="shared" si="273"/>
        <v>42017.907337962963</v>
      </c>
      <c r="S2916" s="10">
        <f t="shared" si="274"/>
        <v>42077.865671296298</v>
      </c>
      <c r="T2916" s="12" t="str">
        <f t="shared" si="275"/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270"/>
        <v>0.61099999999999999</v>
      </c>
      <c r="P2917">
        <f t="shared" si="271"/>
        <v>203.67</v>
      </c>
      <c r="Q2917" t="str">
        <f t="shared" si="272"/>
        <v>theater</v>
      </c>
      <c r="R2917" s="10">
        <f t="shared" si="273"/>
        <v>42415.398032407407</v>
      </c>
      <c r="S2917" s="10">
        <f t="shared" si="274"/>
        <v>42445.356365740736</v>
      </c>
      <c r="T2917" s="12" t="str">
        <f t="shared" si="275"/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270"/>
        <v>7.8399999999999997E-2</v>
      </c>
      <c r="P2918">
        <f t="shared" si="271"/>
        <v>20.71</v>
      </c>
      <c r="Q2918" t="str">
        <f t="shared" si="272"/>
        <v>theater</v>
      </c>
      <c r="R2918" s="10">
        <f t="shared" si="273"/>
        <v>41755.476724537039</v>
      </c>
      <c r="S2918" s="10">
        <f t="shared" si="274"/>
        <v>41778.476724537039</v>
      </c>
      <c r="T2918" s="12" t="str">
        <f t="shared" si="275"/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270"/>
        <v>0.2185</v>
      </c>
      <c r="P2919">
        <f t="shared" si="271"/>
        <v>48.56</v>
      </c>
      <c r="Q2919" t="str">
        <f t="shared" si="272"/>
        <v>theater</v>
      </c>
      <c r="R2919" s="10">
        <f t="shared" si="273"/>
        <v>42245.234340277777</v>
      </c>
      <c r="S2919" s="10">
        <f t="shared" si="274"/>
        <v>42263.234340277777</v>
      </c>
      <c r="T2919" s="12" t="str">
        <f t="shared" si="275"/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270"/>
        <v>0.27239999999999998</v>
      </c>
      <c r="P2920">
        <f t="shared" si="271"/>
        <v>68.099999999999994</v>
      </c>
      <c r="Q2920" t="str">
        <f t="shared" si="272"/>
        <v>theater</v>
      </c>
      <c r="R2920" s="10">
        <f t="shared" si="273"/>
        <v>42278.629710648151</v>
      </c>
      <c r="S2920" s="10">
        <f t="shared" si="274"/>
        <v>42306.629710648151</v>
      </c>
      <c r="T2920" s="12" t="str">
        <f t="shared" si="275"/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270"/>
        <v>8.5000000000000006E-2</v>
      </c>
      <c r="P2921">
        <f t="shared" si="271"/>
        <v>8.5</v>
      </c>
      <c r="Q2921" t="str">
        <f t="shared" si="272"/>
        <v>theater</v>
      </c>
      <c r="R2921" s="10">
        <f t="shared" si="273"/>
        <v>41826.61954861111</v>
      </c>
      <c r="S2921" s="10">
        <f t="shared" si="274"/>
        <v>41856.61954861111</v>
      </c>
      <c r="T2921" s="12" t="str">
        <f t="shared" si="275"/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270"/>
        <v>0.26840000000000003</v>
      </c>
      <c r="P2922">
        <f t="shared" si="271"/>
        <v>51.62</v>
      </c>
      <c r="Q2922" t="str">
        <f t="shared" si="272"/>
        <v>theater</v>
      </c>
      <c r="R2922" s="10">
        <f t="shared" si="273"/>
        <v>42058.792476851857</v>
      </c>
      <c r="S2922" s="10">
        <f t="shared" si="274"/>
        <v>42088.750810185185</v>
      </c>
      <c r="T2922" s="12" t="str">
        <f t="shared" si="275"/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270"/>
        <v>1.29</v>
      </c>
      <c r="P2923">
        <f t="shared" si="271"/>
        <v>43</v>
      </c>
      <c r="Q2923" t="str">
        <f t="shared" si="272"/>
        <v>theater</v>
      </c>
      <c r="R2923" s="10">
        <f t="shared" si="273"/>
        <v>41877.886620370373</v>
      </c>
      <c r="S2923" s="10">
        <f t="shared" si="274"/>
        <v>41907.886620370373</v>
      </c>
      <c r="T2923" s="12" t="str">
        <f t="shared" si="275"/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270"/>
        <v>1</v>
      </c>
      <c r="P2924">
        <f t="shared" si="271"/>
        <v>83.33</v>
      </c>
      <c r="Q2924" t="str">
        <f t="shared" si="272"/>
        <v>theater</v>
      </c>
      <c r="R2924" s="10">
        <f t="shared" si="273"/>
        <v>42097.874155092592</v>
      </c>
      <c r="S2924" s="10">
        <f t="shared" si="274"/>
        <v>42142.874155092592</v>
      </c>
      <c r="T2924" s="12" t="str">
        <f t="shared" si="275"/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270"/>
        <v>1</v>
      </c>
      <c r="P2925">
        <f t="shared" si="271"/>
        <v>30</v>
      </c>
      <c r="Q2925" t="str">
        <f t="shared" si="272"/>
        <v>theater</v>
      </c>
      <c r="R2925" s="10">
        <f t="shared" si="273"/>
        <v>42013.15253472222</v>
      </c>
      <c r="S2925" s="10">
        <f t="shared" si="274"/>
        <v>42028.125</v>
      </c>
      <c r="T2925" s="12" t="str">
        <f t="shared" si="275"/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270"/>
        <v>1.032</v>
      </c>
      <c r="P2926">
        <f t="shared" si="271"/>
        <v>175.51</v>
      </c>
      <c r="Q2926" t="str">
        <f t="shared" si="272"/>
        <v>theater</v>
      </c>
      <c r="R2926" s="10">
        <f t="shared" si="273"/>
        <v>42103.556828703702</v>
      </c>
      <c r="S2926" s="10">
        <f t="shared" si="274"/>
        <v>42133.165972222225</v>
      </c>
      <c r="T2926" s="12" t="str">
        <f t="shared" si="275"/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270"/>
        <v>1.0245</v>
      </c>
      <c r="P2927">
        <f t="shared" si="271"/>
        <v>231.66</v>
      </c>
      <c r="Q2927" t="str">
        <f t="shared" si="272"/>
        <v>theater</v>
      </c>
      <c r="R2927" s="10">
        <f t="shared" si="273"/>
        <v>41863.584120370368</v>
      </c>
      <c r="S2927" s="10">
        <f t="shared" si="274"/>
        <v>41893.584120370368</v>
      </c>
      <c r="T2927" s="12" t="str">
        <f t="shared" si="275"/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270"/>
        <v>1.25</v>
      </c>
      <c r="P2928">
        <f t="shared" si="271"/>
        <v>75</v>
      </c>
      <c r="Q2928" t="str">
        <f t="shared" si="272"/>
        <v>theater</v>
      </c>
      <c r="R2928" s="10">
        <f t="shared" si="273"/>
        <v>42044.765960648147</v>
      </c>
      <c r="S2928" s="10">
        <f t="shared" si="274"/>
        <v>42058.765960648147</v>
      </c>
      <c r="T2928" s="12" t="str">
        <f t="shared" si="275"/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270"/>
        <v>1.3083</v>
      </c>
      <c r="P2929">
        <f t="shared" si="271"/>
        <v>112.14</v>
      </c>
      <c r="Q2929" t="str">
        <f t="shared" si="272"/>
        <v>theater</v>
      </c>
      <c r="R2929" s="10">
        <f t="shared" si="273"/>
        <v>41806.669317129628</v>
      </c>
      <c r="S2929" s="10">
        <f t="shared" si="274"/>
        <v>41835.208333333336</v>
      </c>
      <c r="T2929" s="12" t="str">
        <f t="shared" si="275"/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270"/>
        <v>1</v>
      </c>
      <c r="P2930">
        <f t="shared" si="271"/>
        <v>41.67</v>
      </c>
      <c r="Q2930" t="str">
        <f t="shared" si="272"/>
        <v>theater</v>
      </c>
      <c r="R2930" s="10">
        <f t="shared" si="273"/>
        <v>42403.998217592598</v>
      </c>
      <c r="S2930" s="10">
        <f t="shared" si="274"/>
        <v>42433.998217592598</v>
      </c>
      <c r="T2930" s="12" t="str">
        <f t="shared" si="275"/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270"/>
        <v>1.0206999999999999</v>
      </c>
      <c r="P2931">
        <f t="shared" si="271"/>
        <v>255.17</v>
      </c>
      <c r="Q2931" t="str">
        <f t="shared" si="272"/>
        <v>theater</v>
      </c>
      <c r="R2931" s="10">
        <f t="shared" si="273"/>
        <v>41754.564328703702</v>
      </c>
      <c r="S2931" s="10">
        <f t="shared" si="274"/>
        <v>41784.564328703702</v>
      </c>
      <c r="T2931" s="12" t="str">
        <f t="shared" si="275"/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270"/>
        <v>1.0092000000000001</v>
      </c>
      <c r="P2932">
        <f t="shared" si="271"/>
        <v>162.77000000000001</v>
      </c>
      <c r="Q2932" t="str">
        <f t="shared" si="272"/>
        <v>theater</v>
      </c>
      <c r="R2932" s="10">
        <f t="shared" si="273"/>
        <v>42101.584074074075</v>
      </c>
      <c r="S2932" s="10">
        <f t="shared" si="274"/>
        <v>42131.584074074075</v>
      </c>
      <c r="T2932" s="12" t="str">
        <f t="shared" si="275"/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270"/>
        <v>1.06</v>
      </c>
      <c r="P2933">
        <f t="shared" si="271"/>
        <v>88.33</v>
      </c>
      <c r="Q2933" t="str">
        <f t="shared" si="272"/>
        <v>theater</v>
      </c>
      <c r="R2933" s="10">
        <f t="shared" si="273"/>
        <v>41872.291238425925</v>
      </c>
      <c r="S2933" s="10">
        <f t="shared" si="274"/>
        <v>41897.255555555559</v>
      </c>
      <c r="T2933" s="12" t="str">
        <f t="shared" si="275"/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270"/>
        <v>1.0509999999999999</v>
      </c>
      <c r="P2934">
        <f t="shared" si="271"/>
        <v>85.74</v>
      </c>
      <c r="Q2934" t="str">
        <f t="shared" si="272"/>
        <v>theater</v>
      </c>
      <c r="R2934" s="10">
        <f t="shared" si="273"/>
        <v>42025.164780092593</v>
      </c>
      <c r="S2934" s="10">
        <f t="shared" si="274"/>
        <v>42056.458333333328</v>
      </c>
      <c r="T2934" s="12" t="str">
        <f t="shared" si="275"/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270"/>
        <v>1.0276000000000001</v>
      </c>
      <c r="P2935">
        <f t="shared" si="271"/>
        <v>47.57</v>
      </c>
      <c r="Q2935" t="str">
        <f t="shared" si="272"/>
        <v>theater</v>
      </c>
      <c r="R2935" s="10">
        <f t="shared" si="273"/>
        <v>42495.956631944442</v>
      </c>
      <c r="S2935" s="10">
        <f t="shared" si="274"/>
        <v>42525.956631944442</v>
      </c>
      <c r="T2935" s="12" t="str">
        <f t="shared" si="275"/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270"/>
        <v>1.08</v>
      </c>
      <c r="P2936">
        <f t="shared" si="271"/>
        <v>72.97</v>
      </c>
      <c r="Q2936" t="str">
        <f t="shared" si="272"/>
        <v>theater</v>
      </c>
      <c r="R2936" s="10">
        <f t="shared" si="273"/>
        <v>41775.636157407411</v>
      </c>
      <c r="S2936" s="10">
        <f t="shared" si="274"/>
        <v>41805.636157407411</v>
      </c>
      <c r="T2936" s="12" t="str">
        <f t="shared" si="275"/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270"/>
        <v>1.0088999999999999</v>
      </c>
      <c r="P2937">
        <f t="shared" si="271"/>
        <v>90.54</v>
      </c>
      <c r="Q2937" t="str">
        <f t="shared" si="272"/>
        <v>theater</v>
      </c>
      <c r="R2937" s="10">
        <f t="shared" si="273"/>
        <v>42553.583425925928</v>
      </c>
      <c r="S2937" s="10">
        <f t="shared" si="274"/>
        <v>42611.708333333328</v>
      </c>
      <c r="T2937" s="12" t="str">
        <f t="shared" si="275"/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270"/>
        <v>1.28</v>
      </c>
      <c r="P2938">
        <f t="shared" si="271"/>
        <v>37.65</v>
      </c>
      <c r="Q2938" t="str">
        <f t="shared" si="272"/>
        <v>theater</v>
      </c>
      <c r="R2938" s="10">
        <f t="shared" si="273"/>
        <v>41912.650729166664</v>
      </c>
      <c r="S2938" s="10">
        <f t="shared" si="274"/>
        <v>41925.207638888889</v>
      </c>
      <c r="T2938" s="12" t="str">
        <f t="shared" si="275"/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270"/>
        <v>1.3332999999999999</v>
      </c>
      <c r="P2939">
        <f t="shared" si="271"/>
        <v>36.36</v>
      </c>
      <c r="Q2939" t="str">
        <f t="shared" si="272"/>
        <v>theater</v>
      </c>
      <c r="R2939" s="10">
        <f t="shared" si="273"/>
        <v>41803.457326388889</v>
      </c>
      <c r="S2939" s="10">
        <f t="shared" si="274"/>
        <v>41833.457326388889</v>
      </c>
      <c r="T2939" s="12" t="str">
        <f t="shared" si="275"/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270"/>
        <v>1.0138</v>
      </c>
      <c r="P2940">
        <f t="shared" si="271"/>
        <v>126.72</v>
      </c>
      <c r="Q2940" t="str">
        <f t="shared" si="272"/>
        <v>theater</v>
      </c>
      <c r="R2940" s="10">
        <f t="shared" si="273"/>
        <v>42004.703865740739</v>
      </c>
      <c r="S2940" s="10">
        <f t="shared" si="274"/>
        <v>42034.703865740739</v>
      </c>
      <c r="T2940" s="12" t="str">
        <f t="shared" si="275"/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270"/>
        <v>1.0287999999999999</v>
      </c>
      <c r="P2941">
        <f t="shared" si="271"/>
        <v>329.2</v>
      </c>
      <c r="Q2941" t="str">
        <f t="shared" si="272"/>
        <v>theater</v>
      </c>
      <c r="R2941" s="10">
        <f t="shared" si="273"/>
        <v>41845.809166666666</v>
      </c>
      <c r="S2941" s="10">
        <f t="shared" si="274"/>
        <v>41879.041666666664</v>
      </c>
      <c r="T2941" s="12" t="str">
        <f t="shared" si="275"/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270"/>
        <v>1.0724</v>
      </c>
      <c r="P2942">
        <f t="shared" si="271"/>
        <v>81.239999999999995</v>
      </c>
      <c r="Q2942" t="str">
        <f t="shared" si="272"/>
        <v>theater</v>
      </c>
      <c r="R2942" s="10">
        <f t="shared" si="273"/>
        <v>41982.773356481484</v>
      </c>
      <c r="S2942" s="10">
        <f t="shared" si="274"/>
        <v>42022.773356481484</v>
      </c>
      <c r="T2942" s="12" t="str">
        <f t="shared" si="275"/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270"/>
        <v>0</v>
      </c>
      <c r="P2943">
        <f t="shared" si="271"/>
        <v>1</v>
      </c>
      <c r="Q2943" t="str">
        <f t="shared" si="272"/>
        <v>theater</v>
      </c>
      <c r="R2943" s="10">
        <f t="shared" si="273"/>
        <v>42034.960127314815</v>
      </c>
      <c r="S2943" s="10">
        <f t="shared" si="274"/>
        <v>42064.960127314815</v>
      </c>
      <c r="T2943" s="12" t="str">
        <f t="shared" si="275"/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270"/>
        <v>0.20430000000000001</v>
      </c>
      <c r="P2944">
        <f t="shared" si="271"/>
        <v>202.23</v>
      </c>
      <c r="Q2944" t="str">
        <f t="shared" si="272"/>
        <v>theater</v>
      </c>
      <c r="R2944" s="10">
        <f t="shared" si="273"/>
        <v>42334.803923611107</v>
      </c>
      <c r="S2944" s="10">
        <f t="shared" si="274"/>
        <v>42354.845833333333</v>
      </c>
      <c r="T2944" s="12" t="str">
        <f t="shared" si="275"/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270"/>
        <v>0</v>
      </c>
      <c r="P2945">
        <f t="shared" si="271"/>
        <v>0</v>
      </c>
      <c r="Q2945" t="str">
        <f t="shared" si="272"/>
        <v>theater</v>
      </c>
      <c r="R2945" s="10">
        <f t="shared" si="273"/>
        <v>42077.129398148143</v>
      </c>
      <c r="S2945" s="10">
        <f t="shared" si="274"/>
        <v>42107.129398148143</v>
      </c>
      <c r="T2945" s="12" t="str">
        <f t="shared" si="275"/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270"/>
        <v>0.01</v>
      </c>
      <c r="P2946">
        <f t="shared" si="271"/>
        <v>100</v>
      </c>
      <c r="Q2946" t="str">
        <f t="shared" si="272"/>
        <v>theater</v>
      </c>
      <c r="R2946" s="10">
        <f t="shared" si="273"/>
        <v>42132.9143287037</v>
      </c>
      <c r="S2946" s="10">
        <f t="shared" si="274"/>
        <v>42162.9143287037</v>
      </c>
      <c r="T2946" s="12" t="str">
        <f t="shared" si="275"/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276">ROUND(IMDIV(E2947,D2947),4)</f>
        <v>0</v>
      </c>
      <c r="P2947">
        <f t="shared" ref="P2947:P3010" si="277">IF(L2947&gt;0,ROUND(IMDIV(E2947,L2947),2),0)</f>
        <v>0</v>
      </c>
      <c r="Q2947" t="str">
        <f t="shared" ref="Q2947:Q3010" si="278">LEFT(N2947,FIND("/",N2947)-1)</f>
        <v>theater</v>
      </c>
      <c r="R2947" s="10">
        <f t="shared" ref="R2947:R3010" si="279">(((J2947/60)/60)/24)+DATE(1970,1,1)</f>
        <v>42118.139583333337</v>
      </c>
      <c r="S2947" s="10">
        <f t="shared" ref="S2947:S3010" si="280">(((I2947/60)/60)/24)+DATE(1970,1,1)</f>
        <v>42148.139583333337</v>
      </c>
      <c r="T2947" s="12" t="str">
        <f t="shared" ref="T2947:T3010" si="281">RIGHT(N2947, LEN(N2947)-FIND("/",N2947))</f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276"/>
        <v>1E-3</v>
      </c>
      <c r="P2948">
        <f t="shared" si="277"/>
        <v>1</v>
      </c>
      <c r="Q2948" t="str">
        <f t="shared" si="278"/>
        <v>theater</v>
      </c>
      <c r="R2948" s="10">
        <f t="shared" si="279"/>
        <v>42567.531157407408</v>
      </c>
      <c r="S2948" s="10">
        <f t="shared" si="280"/>
        <v>42597.531157407408</v>
      </c>
      <c r="T2948" s="12" t="str">
        <f t="shared" si="281"/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276"/>
        <v>4.2900000000000001E-2</v>
      </c>
      <c r="P2949">
        <f t="shared" si="277"/>
        <v>82.46</v>
      </c>
      <c r="Q2949" t="str">
        <f t="shared" si="278"/>
        <v>theater</v>
      </c>
      <c r="R2949" s="10">
        <f t="shared" si="279"/>
        <v>42649.562118055561</v>
      </c>
      <c r="S2949" s="10">
        <f t="shared" si="280"/>
        <v>42698.715972222228</v>
      </c>
      <c r="T2949" s="12" t="str">
        <f t="shared" si="281"/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276"/>
        <v>0</v>
      </c>
      <c r="P2950">
        <f t="shared" si="277"/>
        <v>2.67</v>
      </c>
      <c r="Q2950" t="str">
        <f t="shared" si="278"/>
        <v>theater</v>
      </c>
      <c r="R2950" s="10">
        <f t="shared" si="279"/>
        <v>42097.649224537032</v>
      </c>
      <c r="S2950" s="10">
        <f t="shared" si="280"/>
        <v>42157.649224537032</v>
      </c>
      <c r="T2950" s="12" t="str">
        <f t="shared" si="281"/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276"/>
        <v>2.5000000000000001E-2</v>
      </c>
      <c r="P2951">
        <f t="shared" si="277"/>
        <v>12.5</v>
      </c>
      <c r="Q2951" t="str">
        <f t="shared" si="278"/>
        <v>theater</v>
      </c>
      <c r="R2951" s="10">
        <f t="shared" si="279"/>
        <v>42297.823113425926</v>
      </c>
      <c r="S2951" s="10">
        <f t="shared" si="280"/>
        <v>42327.864780092597</v>
      </c>
      <c r="T2951" s="12" t="str">
        <f t="shared" si="281"/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276"/>
        <v>0</v>
      </c>
      <c r="P2952">
        <f t="shared" si="277"/>
        <v>0</v>
      </c>
      <c r="Q2952" t="str">
        <f t="shared" si="278"/>
        <v>theater</v>
      </c>
      <c r="R2952" s="10">
        <f t="shared" si="279"/>
        <v>42362.36518518519</v>
      </c>
      <c r="S2952" s="10">
        <f t="shared" si="280"/>
        <v>42392.36518518519</v>
      </c>
      <c r="T2952" s="12" t="str">
        <f t="shared" si="281"/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276"/>
        <v>2.1899999999999999E-2</v>
      </c>
      <c r="P2953">
        <f t="shared" si="277"/>
        <v>18.899999999999999</v>
      </c>
      <c r="Q2953" t="str">
        <f t="shared" si="278"/>
        <v>theater</v>
      </c>
      <c r="R2953" s="10">
        <f t="shared" si="279"/>
        <v>41872.802928240737</v>
      </c>
      <c r="S2953" s="10">
        <f t="shared" si="280"/>
        <v>41917.802928240737</v>
      </c>
      <c r="T2953" s="12" t="str">
        <f t="shared" si="281"/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276"/>
        <v>8.0299999999999996E-2</v>
      </c>
      <c r="P2954">
        <f t="shared" si="277"/>
        <v>200.63</v>
      </c>
      <c r="Q2954" t="str">
        <f t="shared" si="278"/>
        <v>theater</v>
      </c>
      <c r="R2954" s="10">
        <f t="shared" si="279"/>
        <v>42628.690266203703</v>
      </c>
      <c r="S2954" s="10">
        <f t="shared" si="280"/>
        <v>42660.166666666672</v>
      </c>
      <c r="T2954" s="12" t="str">
        <f t="shared" si="281"/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276"/>
        <v>1.5E-3</v>
      </c>
      <c r="P2955">
        <f t="shared" si="277"/>
        <v>201.67</v>
      </c>
      <c r="Q2955" t="str">
        <f t="shared" si="278"/>
        <v>theater</v>
      </c>
      <c r="R2955" s="10">
        <f t="shared" si="279"/>
        <v>42255.791909722218</v>
      </c>
      <c r="S2955" s="10">
        <f t="shared" si="280"/>
        <v>42285.791909722218</v>
      </c>
      <c r="T2955" s="12" t="str">
        <f t="shared" si="281"/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276"/>
        <v>0</v>
      </c>
      <c r="P2956">
        <f t="shared" si="277"/>
        <v>0</v>
      </c>
      <c r="Q2956" t="str">
        <f t="shared" si="278"/>
        <v>theater</v>
      </c>
      <c r="R2956" s="10">
        <f t="shared" si="279"/>
        <v>42790.583368055552</v>
      </c>
      <c r="S2956" s="10">
        <f t="shared" si="280"/>
        <v>42810.541701388895</v>
      </c>
      <c r="T2956" s="12" t="str">
        <f t="shared" si="281"/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276"/>
        <v>0.5958</v>
      </c>
      <c r="P2957">
        <f t="shared" si="277"/>
        <v>65</v>
      </c>
      <c r="Q2957" t="str">
        <f t="shared" si="278"/>
        <v>theater</v>
      </c>
      <c r="R2957" s="10">
        <f t="shared" si="279"/>
        <v>42141.741307870368</v>
      </c>
      <c r="S2957" s="10">
        <f t="shared" si="280"/>
        <v>42171.741307870368</v>
      </c>
      <c r="T2957" s="12" t="str">
        <f t="shared" si="281"/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276"/>
        <v>0.1673</v>
      </c>
      <c r="P2958">
        <f t="shared" si="277"/>
        <v>66.099999999999994</v>
      </c>
      <c r="Q2958" t="str">
        <f t="shared" si="278"/>
        <v>theater</v>
      </c>
      <c r="R2958" s="10">
        <f t="shared" si="279"/>
        <v>42464.958912037036</v>
      </c>
      <c r="S2958" s="10">
        <f t="shared" si="280"/>
        <v>42494.958912037036</v>
      </c>
      <c r="T2958" s="12" t="str">
        <f t="shared" si="281"/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276"/>
        <v>1.8700000000000001E-2</v>
      </c>
      <c r="P2959">
        <f t="shared" si="277"/>
        <v>93.33</v>
      </c>
      <c r="Q2959" t="str">
        <f t="shared" si="278"/>
        <v>theater</v>
      </c>
      <c r="R2959" s="10">
        <f t="shared" si="279"/>
        <v>42031.011249999996</v>
      </c>
      <c r="S2959" s="10">
        <f t="shared" si="280"/>
        <v>42090.969583333332</v>
      </c>
      <c r="T2959" s="12" t="str">
        <f t="shared" si="281"/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276"/>
        <v>0</v>
      </c>
      <c r="P2960">
        <f t="shared" si="277"/>
        <v>0</v>
      </c>
      <c r="Q2960" t="str">
        <f t="shared" si="278"/>
        <v>theater</v>
      </c>
      <c r="R2960" s="10">
        <f t="shared" si="279"/>
        <v>42438.779131944444</v>
      </c>
      <c r="S2960" s="10">
        <f t="shared" si="280"/>
        <v>42498.73746527778</v>
      </c>
      <c r="T2960" s="12" t="str">
        <f t="shared" si="281"/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276"/>
        <v>0</v>
      </c>
      <c r="P2961">
        <f t="shared" si="277"/>
        <v>0</v>
      </c>
      <c r="Q2961" t="str">
        <f t="shared" si="278"/>
        <v>theater</v>
      </c>
      <c r="R2961" s="10">
        <f t="shared" si="279"/>
        <v>42498.008391203708</v>
      </c>
      <c r="S2961" s="10">
        <f t="shared" si="280"/>
        <v>42528.008391203708</v>
      </c>
      <c r="T2961" s="12" t="str">
        <f t="shared" si="281"/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276"/>
        <v>0</v>
      </c>
      <c r="P2962">
        <f t="shared" si="277"/>
        <v>0</v>
      </c>
      <c r="Q2962" t="str">
        <f t="shared" si="278"/>
        <v>theater</v>
      </c>
      <c r="R2962" s="10">
        <f t="shared" si="279"/>
        <v>41863.757210648146</v>
      </c>
      <c r="S2962" s="10">
        <f t="shared" si="280"/>
        <v>41893.757210648146</v>
      </c>
      <c r="T2962" s="12" t="str">
        <f t="shared" si="281"/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276"/>
        <v>1.0962000000000001</v>
      </c>
      <c r="P2963">
        <f t="shared" si="277"/>
        <v>50.75</v>
      </c>
      <c r="Q2963" t="str">
        <f t="shared" si="278"/>
        <v>theater</v>
      </c>
      <c r="R2963" s="10">
        <f t="shared" si="279"/>
        <v>42061.212488425925</v>
      </c>
      <c r="S2963" s="10">
        <f t="shared" si="280"/>
        <v>42089.166666666672</v>
      </c>
      <c r="T2963" s="12" t="str">
        <f t="shared" si="281"/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276"/>
        <v>1.218</v>
      </c>
      <c r="P2964">
        <f t="shared" si="277"/>
        <v>60.9</v>
      </c>
      <c r="Q2964" t="str">
        <f t="shared" si="278"/>
        <v>theater</v>
      </c>
      <c r="R2964" s="10">
        <f t="shared" si="279"/>
        <v>42036.24428240741</v>
      </c>
      <c r="S2964" s="10">
        <f t="shared" si="280"/>
        <v>42064.290972222225</v>
      </c>
      <c r="T2964" s="12" t="str">
        <f t="shared" si="281"/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276"/>
        <v>1.0685</v>
      </c>
      <c r="P2965">
        <f t="shared" si="277"/>
        <v>109.03</v>
      </c>
      <c r="Q2965" t="str">
        <f t="shared" si="278"/>
        <v>theater</v>
      </c>
      <c r="R2965" s="10">
        <f t="shared" si="279"/>
        <v>42157.470185185186</v>
      </c>
      <c r="S2965" s="10">
        <f t="shared" si="280"/>
        <v>42187.470185185186</v>
      </c>
      <c r="T2965" s="12" t="str">
        <f t="shared" si="281"/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276"/>
        <v>1.0071000000000001</v>
      </c>
      <c r="P2966">
        <f t="shared" si="277"/>
        <v>25.69</v>
      </c>
      <c r="Q2966" t="str">
        <f t="shared" si="278"/>
        <v>theater</v>
      </c>
      <c r="R2966" s="10">
        <f t="shared" si="279"/>
        <v>41827.909942129627</v>
      </c>
      <c r="S2966" s="10">
        <f t="shared" si="280"/>
        <v>41857.897222222222</v>
      </c>
      <c r="T2966" s="12" t="str">
        <f t="shared" si="281"/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276"/>
        <v>1.0900000000000001</v>
      </c>
      <c r="P2967">
        <f t="shared" si="277"/>
        <v>41.92</v>
      </c>
      <c r="Q2967" t="str">
        <f t="shared" si="278"/>
        <v>theater</v>
      </c>
      <c r="R2967" s="10">
        <f t="shared" si="279"/>
        <v>42162.729548611111</v>
      </c>
      <c r="S2967" s="10">
        <f t="shared" si="280"/>
        <v>42192.729548611111</v>
      </c>
      <c r="T2967" s="12" t="str">
        <f t="shared" si="281"/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276"/>
        <v>1.1363000000000001</v>
      </c>
      <c r="P2968">
        <f t="shared" si="277"/>
        <v>88.77</v>
      </c>
      <c r="Q2968" t="str">
        <f t="shared" si="278"/>
        <v>theater</v>
      </c>
      <c r="R2968" s="10">
        <f t="shared" si="279"/>
        <v>42233.738564814819</v>
      </c>
      <c r="S2968" s="10">
        <f t="shared" si="280"/>
        <v>42263.738564814819</v>
      </c>
      <c r="T2968" s="12" t="str">
        <f t="shared" si="281"/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276"/>
        <v>1.1392</v>
      </c>
      <c r="P2969">
        <f t="shared" si="277"/>
        <v>80.23</v>
      </c>
      <c r="Q2969" t="str">
        <f t="shared" si="278"/>
        <v>theater</v>
      </c>
      <c r="R2969" s="10">
        <f t="shared" si="279"/>
        <v>42042.197824074072</v>
      </c>
      <c r="S2969" s="10">
        <f t="shared" si="280"/>
        <v>42072.156157407408</v>
      </c>
      <c r="T2969" s="12" t="str">
        <f t="shared" si="281"/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276"/>
        <v>1.06</v>
      </c>
      <c r="P2970">
        <f t="shared" si="277"/>
        <v>78.94</v>
      </c>
      <c r="Q2970" t="str">
        <f t="shared" si="278"/>
        <v>theater</v>
      </c>
      <c r="R2970" s="10">
        <f t="shared" si="279"/>
        <v>42585.523842592593</v>
      </c>
      <c r="S2970" s="10">
        <f t="shared" si="280"/>
        <v>42599.165972222225</v>
      </c>
      <c r="T2970" s="12" t="str">
        <f t="shared" si="281"/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276"/>
        <v>1.625</v>
      </c>
      <c r="P2971">
        <f t="shared" si="277"/>
        <v>95.59</v>
      </c>
      <c r="Q2971" t="str">
        <f t="shared" si="278"/>
        <v>theater</v>
      </c>
      <c r="R2971" s="10">
        <f t="shared" si="279"/>
        <v>42097.786493055552</v>
      </c>
      <c r="S2971" s="10">
        <f t="shared" si="280"/>
        <v>42127.952083333337</v>
      </c>
      <c r="T2971" s="12" t="str">
        <f t="shared" si="281"/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276"/>
        <v>1.06</v>
      </c>
      <c r="P2972">
        <f t="shared" si="277"/>
        <v>69.89</v>
      </c>
      <c r="Q2972" t="str">
        <f t="shared" si="278"/>
        <v>theater</v>
      </c>
      <c r="R2972" s="10">
        <f t="shared" si="279"/>
        <v>41808.669571759259</v>
      </c>
      <c r="S2972" s="10">
        <f t="shared" si="280"/>
        <v>41838.669571759259</v>
      </c>
      <c r="T2972" s="12" t="str">
        <f t="shared" si="281"/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276"/>
        <v>1.0016</v>
      </c>
      <c r="P2973">
        <f t="shared" si="277"/>
        <v>74.53</v>
      </c>
      <c r="Q2973" t="str">
        <f t="shared" si="278"/>
        <v>theater</v>
      </c>
      <c r="R2973" s="10">
        <f t="shared" si="279"/>
        <v>41852.658310185187</v>
      </c>
      <c r="S2973" s="10">
        <f t="shared" si="280"/>
        <v>41882.658310185187</v>
      </c>
      <c r="T2973" s="12" t="str">
        <f t="shared" si="281"/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276"/>
        <v>1.0535000000000001</v>
      </c>
      <c r="P2974">
        <f t="shared" si="277"/>
        <v>123.94</v>
      </c>
      <c r="Q2974" t="str">
        <f t="shared" si="278"/>
        <v>theater</v>
      </c>
      <c r="R2974" s="10">
        <f t="shared" si="279"/>
        <v>42694.110185185185</v>
      </c>
      <c r="S2974" s="10">
        <f t="shared" si="280"/>
        <v>42709.041666666672</v>
      </c>
      <c r="T2974" s="12" t="str">
        <f t="shared" si="281"/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276"/>
        <v>1.748</v>
      </c>
      <c r="P2975">
        <f t="shared" si="277"/>
        <v>264.85000000000002</v>
      </c>
      <c r="Q2975" t="str">
        <f t="shared" si="278"/>
        <v>theater</v>
      </c>
      <c r="R2975" s="10">
        <f t="shared" si="279"/>
        <v>42341.818379629629</v>
      </c>
      <c r="S2975" s="10">
        <f t="shared" si="280"/>
        <v>42370.166666666672</v>
      </c>
      <c r="T2975" s="12" t="str">
        <f t="shared" si="281"/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276"/>
        <v>1.02</v>
      </c>
      <c r="P2976">
        <f t="shared" si="277"/>
        <v>58.62</v>
      </c>
      <c r="Q2976" t="str">
        <f t="shared" si="278"/>
        <v>theater</v>
      </c>
      <c r="R2976" s="10">
        <f t="shared" si="279"/>
        <v>41880.061006944445</v>
      </c>
      <c r="S2976" s="10">
        <f t="shared" si="280"/>
        <v>41908.065972222219</v>
      </c>
      <c r="T2976" s="12" t="str">
        <f t="shared" si="281"/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276"/>
        <v>1.0013000000000001</v>
      </c>
      <c r="P2977">
        <f t="shared" si="277"/>
        <v>70.88</v>
      </c>
      <c r="Q2977" t="str">
        <f t="shared" si="278"/>
        <v>theater</v>
      </c>
      <c r="R2977" s="10">
        <f t="shared" si="279"/>
        <v>41941.683865740742</v>
      </c>
      <c r="S2977" s="10">
        <f t="shared" si="280"/>
        <v>41970.125</v>
      </c>
      <c r="T2977" s="12" t="str">
        <f t="shared" si="281"/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276"/>
        <v>1.7142999999999999</v>
      </c>
      <c r="P2978">
        <f t="shared" si="277"/>
        <v>8.57</v>
      </c>
      <c r="Q2978" t="str">
        <f t="shared" si="278"/>
        <v>theater</v>
      </c>
      <c r="R2978" s="10">
        <f t="shared" si="279"/>
        <v>42425.730671296296</v>
      </c>
      <c r="S2978" s="10">
        <f t="shared" si="280"/>
        <v>42442.5</v>
      </c>
      <c r="T2978" s="12" t="str">
        <f t="shared" si="281"/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276"/>
        <v>1.1356999999999999</v>
      </c>
      <c r="P2979">
        <f t="shared" si="277"/>
        <v>113.57</v>
      </c>
      <c r="Q2979" t="str">
        <f t="shared" si="278"/>
        <v>theater</v>
      </c>
      <c r="R2979" s="10">
        <f t="shared" si="279"/>
        <v>42026.88118055556</v>
      </c>
      <c r="S2979" s="10">
        <f t="shared" si="280"/>
        <v>42086.093055555553</v>
      </c>
      <c r="T2979" s="12" t="str">
        <f t="shared" si="281"/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276"/>
        <v>1.2947</v>
      </c>
      <c r="P2980">
        <f t="shared" si="277"/>
        <v>60.69</v>
      </c>
      <c r="Q2980" t="str">
        <f t="shared" si="278"/>
        <v>theater</v>
      </c>
      <c r="R2980" s="10">
        <f t="shared" si="279"/>
        <v>41922.640590277777</v>
      </c>
      <c r="S2980" s="10">
        <f t="shared" si="280"/>
        <v>41932.249305555553</v>
      </c>
      <c r="T2980" s="12" t="str">
        <f t="shared" si="281"/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276"/>
        <v>1.014</v>
      </c>
      <c r="P2981">
        <f t="shared" si="277"/>
        <v>110.22</v>
      </c>
      <c r="Q2981" t="str">
        <f t="shared" si="278"/>
        <v>theater</v>
      </c>
      <c r="R2981" s="10">
        <f t="shared" si="279"/>
        <v>41993.824340277773</v>
      </c>
      <c r="S2981" s="10">
        <f t="shared" si="280"/>
        <v>42010.25</v>
      </c>
      <c r="T2981" s="12" t="str">
        <f t="shared" si="281"/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276"/>
        <v>1.0916999999999999</v>
      </c>
      <c r="P2982">
        <f t="shared" si="277"/>
        <v>136.46</v>
      </c>
      <c r="Q2982" t="str">
        <f t="shared" si="278"/>
        <v>theater</v>
      </c>
      <c r="R2982" s="10">
        <f t="shared" si="279"/>
        <v>42219.915856481486</v>
      </c>
      <c r="S2982" s="10">
        <f t="shared" si="280"/>
        <v>42240.083333333328</v>
      </c>
      <c r="T2982" s="12" t="str">
        <f t="shared" si="281"/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276"/>
        <v>1.2892999999999999</v>
      </c>
      <c r="P2983">
        <f t="shared" si="277"/>
        <v>53.16</v>
      </c>
      <c r="Q2983" t="str">
        <f t="shared" si="278"/>
        <v>theater</v>
      </c>
      <c r="R2983" s="10">
        <f t="shared" si="279"/>
        <v>42225.559675925921</v>
      </c>
      <c r="S2983" s="10">
        <f t="shared" si="280"/>
        <v>42270.559675925921</v>
      </c>
      <c r="T2983" s="12" t="str">
        <f t="shared" si="281"/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276"/>
        <v>1.0206</v>
      </c>
      <c r="P2984">
        <f t="shared" si="277"/>
        <v>86.49</v>
      </c>
      <c r="Q2984" t="str">
        <f t="shared" si="278"/>
        <v>theater</v>
      </c>
      <c r="R2984" s="10">
        <f t="shared" si="279"/>
        <v>42381.686840277776</v>
      </c>
      <c r="S2984" s="10">
        <f t="shared" si="280"/>
        <v>42411.686840277776</v>
      </c>
      <c r="T2984" s="12" t="str">
        <f t="shared" si="281"/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276"/>
        <v>1.4654</v>
      </c>
      <c r="P2985">
        <f t="shared" si="277"/>
        <v>155.24</v>
      </c>
      <c r="Q2985" t="str">
        <f t="shared" si="278"/>
        <v>theater</v>
      </c>
      <c r="R2985" s="10">
        <f t="shared" si="279"/>
        <v>41894.632361111115</v>
      </c>
      <c r="S2985" s="10">
        <f t="shared" si="280"/>
        <v>41954.674027777779</v>
      </c>
      <c r="T2985" s="12" t="str">
        <f t="shared" si="281"/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276"/>
        <v>1.0035000000000001</v>
      </c>
      <c r="P2986">
        <f t="shared" si="277"/>
        <v>115.08</v>
      </c>
      <c r="Q2986" t="str">
        <f t="shared" si="278"/>
        <v>theater</v>
      </c>
      <c r="R2986" s="10">
        <f t="shared" si="279"/>
        <v>42576.278715277775</v>
      </c>
      <c r="S2986" s="10">
        <f t="shared" si="280"/>
        <v>42606.278715277775</v>
      </c>
      <c r="T2986" s="12" t="str">
        <f t="shared" si="281"/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276"/>
        <v>1.2164999999999999</v>
      </c>
      <c r="P2987">
        <f t="shared" si="277"/>
        <v>109.59</v>
      </c>
      <c r="Q2987" t="str">
        <f t="shared" si="278"/>
        <v>theater</v>
      </c>
      <c r="R2987" s="10">
        <f t="shared" si="279"/>
        <v>42654.973703703698</v>
      </c>
      <c r="S2987" s="10">
        <f t="shared" si="280"/>
        <v>42674.166666666672</v>
      </c>
      <c r="T2987" s="12" t="str">
        <f t="shared" si="281"/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276"/>
        <v>1.0549999999999999</v>
      </c>
      <c r="P2988">
        <f t="shared" si="277"/>
        <v>45.21</v>
      </c>
      <c r="Q2988" t="str">
        <f t="shared" si="278"/>
        <v>theater</v>
      </c>
      <c r="R2988" s="10">
        <f t="shared" si="279"/>
        <v>42431.500069444446</v>
      </c>
      <c r="S2988" s="10">
        <f t="shared" si="280"/>
        <v>42491.458402777775</v>
      </c>
      <c r="T2988" s="12" t="str">
        <f t="shared" si="281"/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276"/>
        <v>1.1040000000000001</v>
      </c>
      <c r="P2989">
        <f t="shared" si="277"/>
        <v>104.15</v>
      </c>
      <c r="Q2989" t="str">
        <f t="shared" si="278"/>
        <v>theater</v>
      </c>
      <c r="R2989" s="10">
        <f t="shared" si="279"/>
        <v>42627.307303240741</v>
      </c>
      <c r="S2989" s="10">
        <f t="shared" si="280"/>
        <v>42656</v>
      </c>
      <c r="T2989" s="12" t="str">
        <f t="shared" si="281"/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276"/>
        <v>1</v>
      </c>
      <c r="P2990">
        <f t="shared" si="277"/>
        <v>35.71</v>
      </c>
      <c r="Q2990" t="str">
        <f t="shared" si="278"/>
        <v>theater</v>
      </c>
      <c r="R2990" s="10">
        <f t="shared" si="279"/>
        <v>42511.362048611118</v>
      </c>
      <c r="S2990" s="10">
        <f t="shared" si="280"/>
        <v>42541.362048611118</v>
      </c>
      <c r="T2990" s="12" t="str">
        <f t="shared" si="281"/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276"/>
        <v>1.7654000000000001</v>
      </c>
      <c r="P2991">
        <f t="shared" si="277"/>
        <v>97</v>
      </c>
      <c r="Q2991" t="str">
        <f t="shared" si="278"/>
        <v>theater</v>
      </c>
      <c r="R2991" s="10">
        <f t="shared" si="279"/>
        <v>42337.02039351852</v>
      </c>
      <c r="S2991" s="10">
        <f t="shared" si="280"/>
        <v>42359.207638888889</v>
      </c>
      <c r="T2991" s="12" t="str">
        <f t="shared" si="281"/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276"/>
        <v>1</v>
      </c>
      <c r="P2992">
        <f t="shared" si="277"/>
        <v>370.37</v>
      </c>
      <c r="Q2992" t="str">
        <f t="shared" si="278"/>
        <v>theater</v>
      </c>
      <c r="R2992" s="10">
        <f t="shared" si="279"/>
        <v>42341.57430555555</v>
      </c>
      <c r="S2992" s="10">
        <f t="shared" si="280"/>
        <v>42376.57430555555</v>
      </c>
      <c r="T2992" s="12" t="str">
        <f t="shared" si="281"/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276"/>
        <v>1.0328999999999999</v>
      </c>
      <c r="P2993">
        <f t="shared" si="277"/>
        <v>94.41</v>
      </c>
      <c r="Q2993" t="str">
        <f t="shared" si="278"/>
        <v>theater</v>
      </c>
      <c r="R2993" s="10">
        <f t="shared" si="279"/>
        <v>42740.837152777778</v>
      </c>
      <c r="S2993" s="10">
        <f t="shared" si="280"/>
        <v>42762.837152777778</v>
      </c>
      <c r="T2993" s="12" t="str">
        <f t="shared" si="281"/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276"/>
        <v>1.0449999999999999</v>
      </c>
      <c r="P2994">
        <f t="shared" si="277"/>
        <v>48.98</v>
      </c>
      <c r="Q2994" t="str">
        <f t="shared" si="278"/>
        <v>theater</v>
      </c>
      <c r="R2994" s="10">
        <f t="shared" si="279"/>
        <v>42622.767476851848</v>
      </c>
      <c r="S2994" s="10">
        <f t="shared" si="280"/>
        <v>42652.767476851848</v>
      </c>
      <c r="T2994" s="12" t="str">
        <f t="shared" si="281"/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276"/>
        <v>1.0029999999999999</v>
      </c>
      <c r="P2995">
        <f t="shared" si="277"/>
        <v>45.59</v>
      </c>
      <c r="Q2995" t="str">
        <f t="shared" si="278"/>
        <v>theater</v>
      </c>
      <c r="R2995" s="10">
        <f t="shared" si="279"/>
        <v>42390.838738425926</v>
      </c>
      <c r="S2995" s="10">
        <f t="shared" si="280"/>
        <v>42420.838738425926</v>
      </c>
      <c r="T2995" s="12" t="str">
        <f t="shared" si="281"/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276"/>
        <v>4.5774999999999997</v>
      </c>
      <c r="P2996">
        <f t="shared" si="277"/>
        <v>23.28</v>
      </c>
      <c r="Q2996" t="str">
        <f t="shared" si="278"/>
        <v>theater</v>
      </c>
      <c r="R2996" s="10">
        <f t="shared" si="279"/>
        <v>41885.478842592594</v>
      </c>
      <c r="S2996" s="10">
        <f t="shared" si="280"/>
        <v>41915.478842592594</v>
      </c>
      <c r="T2996" s="12" t="str">
        <f t="shared" si="281"/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276"/>
        <v>1.0496000000000001</v>
      </c>
      <c r="P2997">
        <f t="shared" si="277"/>
        <v>63.23</v>
      </c>
      <c r="Q2997" t="str">
        <f t="shared" si="278"/>
        <v>theater</v>
      </c>
      <c r="R2997" s="10">
        <f t="shared" si="279"/>
        <v>42724.665173611109</v>
      </c>
      <c r="S2997" s="10">
        <f t="shared" si="280"/>
        <v>42754.665173611109</v>
      </c>
      <c r="T2997" s="12" t="str">
        <f t="shared" si="281"/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276"/>
        <v>1.7194</v>
      </c>
      <c r="P2998">
        <f t="shared" si="277"/>
        <v>153.52000000000001</v>
      </c>
      <c r="Q2998" t="str">
        <f t="shared" si="278"/>
        <v>theater</v>
      </c>
      <c r="R2998" s="10">
        <f t="shared" si="279"/>
        <v>42090.912500000006</v>
      </c>
      <c r="S2998" s="10">
        <f t="shared" si="280"/>
        <v>42150.912500000006</v>
      </c>
      <c r="T2998" s="12" t="str">
        <f t="shared" si="281"/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276"/>
        <v>1.0373000000000001</v>
      </c>
      <c r="P2999">
        <f t="shared" si="277"/>
        <v>90.2</v>
      </c>
      <c r="Q2999" t="str">
        <f t="shared" si="278"/>
        <v>theater</v>
      </c>
      <c r="R2999" s="10">
        <f t="shared" si="279"/>
        <v>42775.733715277776</v>
      </c>
      <c r="S2999" s="10">
        <f t="shared" si="280"/>
        <v>42793.207638888889</v>
      </c>
      <c r="T2999" s="12" t="str">
        <f t="shared" si="281"/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276"/>
        <v>1.0303</v>
      </c>
      <c r="P3000">
        <f t="shared" si="277"/>
        <v>118.97</v>
      </c>
      <c r="Q3000" t="str">
        <f t="shared" si="278"/>
        <v>theater</v>
      </c>
      <c r="R3000" s="10">
        <f t="shared" si="279"/>
        <v>41778.193622685183</v>
      </c>
      <c r="S3000" s="10">
        <f t="shared" si="280"/>
        <v>41806.184027777781</v>
      </c>
      <c r="T3000" s="12" t="str">
        <f t="shared" si="281"/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276"/>
        <v>1.1889000000000001</v>
      </c>
      <c r="P3001">
        <f t="shared" si="277"/>
        <v>80.25</v>
      </c>
      <c r="Q3001" t="str">
        <f t="shared" si="278"/>
        <v>theater</v>
      </c>
      <c r="R3001" s="10">
        <f t="shared" si="279"/>
        <v>42780.740277777775</v>
      </c>
      <c r="S3001" s="10">
        <f t="shared" si="280"/>
        <v>42795.083333333328</v>
      </c>
      <c r="T3001" s="12" t="str">
        <f t="shared" si="281"/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276"/>
        <v>1</v>
      </c>
      <c r="P3002">
        <f t="shared" si="277"/>
        <v>62.5</v>
      </c>
      <c r="Q3002" t="str">
        <f t="shared" si="278"/>
        <v>theater</v>
      </c>
      <c r="R3002" s="10">
        <f t="shared" si="279"/>
        <v>42752.827199074076</v>
      </c>
      <c r="S3002" s="10">
        <f t="shared" si="280"/>
        <v>42766.75</v>
      </c>
      <c r="T3002" s="12" t="str">
        <f t="shared" si="281"/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276"/>
        <v>3.1869999999999998</v>
      </c>
      <c r="P3003">
        <f t="shared" si="277"/>
        <v>131.38</v>
      </c>
      <c r="Q3003" t="str">
        <f t="shared" si="278"/>
        <v>theater</v>
      </c>
      <c r="R3003" s="10">
        <f t="shared" si="279"/>
        <v>42534.895625000005</v>
      </c>
      <c r="S3003" s="10">
        <f t="shared" si="280"/>
        <v>42564.895625000005</v>
      </c>
      <c r="T3003" s="12" t="str">
        <f t="shared" si="281"/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276"/>
        <v>1.0851</v>
      </c>
      <c r="P3004">
        <f t="shared" si="277"/>
        <v>73.03</v>
      </c>
      <c r="Q3004" t="str">
        <f t="shared" si="278"/>
        <v>theater</v>
      </c>
      <c r="R3004" s="10">
        <f t="shared" si="279"/>
        <v>41239.83625</v>
      </c>
      <c r="S3004" s="10">
        <f t="shared" si="280"/>
        <v>41269.83625</v>
      </c>
      <c r="T3004" s="12" t="str">
        <f t="shared" si="281"/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276"/>
        <v>1.0117</v>
      </c>
      <c r="P3005">
        <f t="shared" si="277"/>
        <v>178.53</v>
      </c>
      <c r="Q3005" t="str">
        <f t="shared" si="278"/>
        <v>theater</v>
      </c>
      <c r="R3005" s="10">
        <f t="shared" si="279"/>
        <v>42398.849259259259</v>
      </c>
      <c r="S3005" s="10">
        <f t="shared" si="280"/>
        <v>42430.249305555553</v>
      </c>
      <c r="T3005" s="12" t="str">
        <f t="shared" si="281"/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276"/>
        <v>1.1282000000000001</v>
      </c>
      <c r="P3006">
        <f t="shared" si="277"/>
        <v>162.91</v>
      </c>
      <c r="Q3006" t="str">
        <f t="shared" si="278"/>
        <v>theater</v>
      </c>
      <c r="R3006" s="10">
        <f t="shared" si="279"/>
        <v>41928.881064814814</v>
      </c>
      <c r="S3006" s="10">
        <f t="shared" si="280"/>
        <v>41958.922731481478</v>
      </c>
      <c r="T3006" s="12" t="str">
        <f t="shared" si="281"/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276"/>
        <v>1.2050000000000001</v>
      </c>
      <c r="P3007">
        <f t="shared" si="277"/>
        <v>108.24</v>
      </c>
      <c r="Q3007" t="str">
        <f t="shared" si="278"/>
        <v>theater</v>
      </c>
      <c r="R3007" s="10">
        <f t="shared" si="279"/>
        <v>41888.674826388888</v>
      </c>
      <c r="S3007" s="10">
        <f t="shared" si="280"/>
        <v>41918.674826388888</v>
      </c>
      <c r="T3007" s="12" t="str">
        <f t="shared" si="281"/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276"/>
        <v>1.0774999999999999</v>
      </c>
      <c r="P3008">
        <f t="shared" si="277"/>
        <v>88.87</v>
      </c>
      <c r="Q3008" t="str">
        <f t="shared" si="278"/>
        <v>theater</v>
      </c>
      <c r="R3008" s="10">
        <f t="shared" si="279"/>
        <v>41957.756840277783</v>
      </c>
      <c r="S3008" s="10">
        <f t="shared" si="280"/>
        <v>41987.756840277783</v>
      </c>
      <c r="T3008" s="12" t="str">
        <f t="shared" si="281"/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276"/>
        <v>1.8</v>
      </c>
      <c r="P3009">
        <f t="shared" si="277"/>
        <v>54</v>
      </c>
      <c r="Q3009" t="str">
        <f t="shared" si="278"/>
        <v>theater</v>
      </c>
      <c r="R3009" s="10">
        <f t="shared" si="279"/>
        <v>42098.216238425928</v>
      </c>
      <c r="S3009" s="10">
        <f t="shared" si="280"/>
        <v>42119.216238425928</v>
      </c>
      <c r="T3009" s="12" t="str">
        <f t="shared" si="281"/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276"/>
        <v>1.0117</v>
      </c>
      <c r="P3010">
        <f t="shared" si="277"/>
        <v>116.73</v>
      </c>
      <c r="Q3010" t="str">
        <f t="shared" si="278"/>
        <v>theater</v>
      </c>
      <c r="R3010" s="10">
        <f t="shared" si="279"/>
        <v>42360.212025462963</v>
      </c>
      <c r="S3010" s="10">
        <f t="shared" si="280"/>
        <v>42390.212025462963</v>
      </c>
      <c r="T3010" s="12" t="str">
        <f t="shared" si="281"/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282">ROUND(IMDIV(E3011,D3011),4)</f>
        <v>1.1976</v>
      </c>
      <c r="P3011">
        <f t="shared" ref="P3011:P3074" si="283">IF(L3011&gt;0,ROUND(IMDIV(E3011,L3011),2),0)</f>
        <v>233.9</v>
      </c>
      <c r="Q3011" t="str">
        <f t="shared" ref="Q3011:Q3074" si="284">LEFT(N3011,FIND("/",N3011)-1)</f>
        <v>theater</v>
      </c>
      <c r="R3011" s="10">
        <f t="shared" ref="R3011:R3074" si="285">(((J3011/60)/60)/24)+DATE(1970,1,1)</f>
        <v>41939.569907407407</v>
      </c>
      <c r="S3011" s="10">
        <f t="shared" ref="S3011:S3074" si="286">(((I3011/60)/60)/24)+DATE(1970,1,1)</f>
        <v>41969.611574074079</v>
      </c>
      <c r="T3011" s="12" t="str">
        <f t="shared" ref="T3011:T3074" si="287">RIGHT(N3011, LEN(N3011)-FIND("/",N3011))</f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282"/>
        <v>1.58</v>
      </c>
      <c r="P3012">
        <f t="shared" si="283"/>
        <v>158</v>
      </c>
      <c r="Q3012" t="str">
        <f t="shared" si="284"/>
        <v>theater</v>
      </c>
      <c r="R3012" s="10">
        <f t="shared" si="285"/>
        <v>41996.832395833335</v>
      </c>
      <c r="S3012" s="10">
        <f t="shared" si="286"/>
        <v>42056.832395833335</v>
      </c>
      <c r="T3012" s="12" t="str">
        <f t="shared" si="287"/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282"/>
        <v>1.2366999999999999</v>
      </c>
      <c r="P3013">
        <f t="shared" si="283"/>
        <v>14.84</v>
      </c>
      <c r="Q3013" t="str">
        <f t="shared" si="284"/>
        <v>theater</v>
      </c>
      <c r="R3013" s="10">
        <f t="shared" si="285"/>
        <v>42334.468935185185</v>
      </c>
      <c r="S3013" s="10">
        <f t="shared" si="286"/>
        <v>42361.957638888889</v>
      </c>
      <c r="T3013" s="12" t="str">
        <f t="shared" si="287"/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282"/>
        <v>1.1713</v>
      </c>
      <c r="P3014">
        <f t="shared" si="283"/>
        <v>85.18</v>
      </c>
      <c r="Q3014" t="str">
        <f t="shared" si="284"/>
        <v>theater</v>
      </c>
      <c r="R3014" s="10">
        <f t="shared" si="285"/>
        <v>42024.702893518523</v>
      </c>
      <c r="S3014" s="10">
        <f t="shared" si="286"/>
        <v>42045.702893518523</v>
      </c>
      <c r="T3014" s="12" t="str">
        <f t="shared" si="287"/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282"/>
        <v>1.5696000000000001</v>
      </c>
      <c r="P3015">
        <f t="shared" si="283"/>
        <v>146.69</v>
      </c>
      <c r="Q3015" t="str">
        <f t="shared" si="284"/>
        <v>theater</v>
      </c>
      <c r="R3015" s="10">
        <f t="shared" si="285"/>
        <v>42146.836215277777</v>
      </c>
      <c r="S3015" s="10">
        <f t="shared" si="286"/>
        <v>42176.836215277777</v>
      </c>
      <c r="T3015" s="12" t="str">
        <f t="shared" si="287"/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282"/>
        <v>1.131</v>
      </c>
      <c r="P3016">
        <f t="shared" si="283"/>
        <v>50.76</v>
      </c>
      <c r="Q3016" t="str">
        <f t="shared" si="284"/>
        <v>theater</v>
      </c>
      <c r="R3016" s="10">
        <f t="shared" si="285"/>
        <v>41920.123611111114</v>
      </c>
      <c r="S3016" s="10">
        <f t="shared" si="286"/>
        <v>41948.208333333336</v>
      </c>
      <c r="T3016" s="12" t="str">
        <f t="shared" si="287"/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282"/>
        <v>1.0318000000000001</v>
      </c>
      <c r="P3017">
        <f t="shared" si="283"/>
        <v>87.7</v>
      </c>
      <c r="Q3017" t="str">
        <f t="shared" si="284"/>
        <v>theater</v>
      </c>
      <c r="R3017" s="10">
        <f t="shared" si="285"/>
        <v>41785.72729166667</v>
      </c>
      <c r="S3017" s="10">
        <f t="shared" si="286"/>
        <v>41801.166666666664</v>
      </c>
      <c r="T3017" s="12" t="str">
        <f t="shared" si="287"/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282"/>
        <v>1.0261</v>
      </c>
      <c r="P3018">
        <f t="shared" si="283"/>
        <v>242.28</v>
      </c>
      <c r="Q3018" t="str">
        <f t="shared" si="284"/>
        <v>theater</v>
      </c>
      <c r="R3018" s="10">
        <f t="shared" si="285"/>
        <v>41778.548055555555</v>
      </c>
      <c r="S3018" s="10">
        <f t="shared" si="286"/>
        <v>41838.548055555555</v>
      </c>
      <c r="T3018" s="12" t="str">
        <f t="shared" si="287"/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282"/>
        <v>1.0584</v>
      </c>
      <c r="P3019">
        <f t="shared" si="283"/>
        <v>146.44999999999999</v>
      </c>
      <c r="Q3019" t="str">
        <f t="shared" si="284"/>
        <v>theater</v>
      </c>
      <c r="R3019" s="10">
        <f t="shared" si="285"/>
        <v>41841.850034722222</v>
      </c>
      <c r="S3019" s="10">
        <f t="shared" si="286"/>
        <v>41871.850034722222</v>
      </c>
      <c r="T3019" s="12" t="str">
        <f t="shared" si="287"/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282"/>
        <v>1.0071000000000001</v>
      </c>
      <c r="P3020">
        <f t="shared" si="283"/>
        <v>103.17</v>
      </c>
      <c r="Q3020" t="str">
        <f t="shared" si="284"/>
        <v>theater</v>
      </c>
      <c r="R3020" s="10">
        <f t="shared" si="285"/>
        <v>42163.29833333334</v>
      </c>
      <c r="S3020" s="10">
        <f t="shared" si="286"/>
        <v>42205.916666666672</v>
      </c>
      <c r="T3020" s="12" t="str">
        <f t="shared" si="287"/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282"/>
        <v>1.2122999999999999</v>
      </c>
      <c r="P3021">
        <f t="shared" si="283"/>
        <v>80.459999999999994</v>
      </c>
      <c r="Q3021" t="str">
        <f t="shared" si="284"/>
        <v>theater</v>
      </c>
      <c r="R3021" s="10">
        <f t="shared" si="285"/>
        <v>41758.833564814813</v>
      </c>
      <c r="S3021" s="10">
        <f t="shared" si="286"/>
        <v>41786.125</v>
      </c>
      <c r="T3021" s="12" t="str">
        <f t="shared" si="287"/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282"/>
        <v>1.0057</v>
      </c>
      <c r="P3022">
        <f t="shared" si="283"/>
        <v>234.67</v>
      </c>
      <c r="Q3022" t="str">
        <f t="shared" si="284"/>
        <v>theater</v>
      </c>
      <c r="R3022" s="10">
        <f t="shared" si="285"/>
        <v>42170.846446759257</v>
      </c>
      <c r="S3022" s="10">
        <f t="shared" si="286"/>
        <v>42230.846446759257</v>
      </c>
      <c r="T3022" s="12" t="str">
        <f t="shared" si="287"/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282"/>
        <v>1.1601999999999999</v>
      </c>
      <c r="P3023">
        <f t="shared" si="283"/>
        <v>50.69</v>
      </c>
      <c r="Q3023" t="str">
        <f t="shared" si="284"/>
        <v>theater</v>
      </c>
      <c r="R3023" s="10">
        <f t="shared" si="285"/>
        <v>42660.618854166663</v>
      </c>
      <c r="S3023" s="10">
        <f t="shared" si="286"/>
        <v>42696.249305555553</v>
      </c>
      <c r="T3023" s="12" t="str">
        <f t="shared" si="287"/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282"/>
        <v>1.0087999999999999</v>
      </c>
      <c r="P3024">
        <f t="shared" si="283"/>
        <v>162.71</v>
      </c>
      <c r="Q3024" t="str">
        <f t="shared" si="284"/>
        <v>theater</v>
      </c>
      <c r="R3024" s="10">
        <f t="shared" si="285"/>
        <v>42564.95380787037</v>
      </c>
      <c r="S3024" s="10">
        <f t="shared" si="286"/>
        <v>42609.95380787037</v>
      </c>
      <c r="T3024" s="12" t="str">
        <f t="shared" si="287"/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282"/>
        <v>1.03</v>
      </c>
      <c r="P3025">
        <f t="shared" si="283"/>
        <v>120.17</v>
      </c>
      <c r="Q3025" t="str">
        <f t="shared" si="284"/>
        <v>theater</v>
      </c>
      <c r="R3025" s="10">
        <f t="shared" si="285"/>
        <v>42121.675763888896</v>
      </c>
      <c r="S3025" s="10">
        <f t="shared" si="286"/>
        <v>42166.675763888896</v>
      </c>
      <c r="T3025" s="12" t="str">
        <f t="shared" si="287"/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282"/>
        <v>2.4641999999999999</v>
      </c>
      <c r="P3026">
        <f t="shared" si="283"/>
        <v>67.7</v>
      </c>
      <c r="Q3026" t="str">
        <f t="shared" si="284"/>
        <v>theater</v>
      </c>
      <c r="R3026" s="10">
        <f t="shared" si="285"/>
        <v>41158.993923611109</v>
      </c>
      <c r="S3026" s="10">
        <f t="shared" si="286"/>
        <v>41188.993923611109</v>
      </c>
      <c r="T3026" s="12" t="str">
        <f t="shared" si="287"/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282"/>
        <v>3.0219999999999998</v>
      </c>
      <c r="P3027">
        <f t="shared" si="283"/>
        <v>52.1</v>
      </c>
      <c r="Q3027" t="str">
        <f t="shared" si="284"/>
        <v>theater</v>
      </c>
      <c r="R3027" s="10">
        <f t="shared" si="285"/>
        <v>41761.509409722225</v>
      </c>
      <c r="S3027" s="10">
        <f t="shared" si="286"/>
        <v>41789.666666666664</v>
      </c>
      <c r="T3027" s="12" t="str">
        <f t="shared" si="287"/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282"/>
        <v>1.4333</v>
      </c>
      <c r="P3028">
        <f t="shared" si="283"/>
        <v>51.6</v>
      </c>
      <c r="Q3028" t="str">
        <f t="shared" si="284"/>
        <v>theater</v>
      </c>
      <c r="R3028" s="10">
        <f t="shared" si="285"/>
        <v>42783.459398148145</v>
      </c>
      <c r="S3028" s="10">
        <f t="shared" si="286"/>
        <v>42797.459398148145</v>
      </c>
      <c r="T3028" s="12" t="str">
        <f t="shared" si="287"/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282"/>
        <v>1.3144</v>
      </c>
      <c r="P3029">
        <f t="shared" si="283"/>
        <v>164.3</v>
      </c>
      <c r="Q3029" t="str">
        <f t="shared" si="284"/>
        <v>theater</v>
      </c>
      <c r="R3029" s="10">
        <f t="shared" si="285"/>
        <v>42053.704293981486</v>
      </c>
      <c r="S3029" s="10">
        <f t="shared" si="286"/>
        <v>42083.662627314814</v>
      </c>
      <c r="T3029" s="12" t="str">
        <f t="shared" si="287"/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282"/>
        <v>1.6801999999999999</v>
      </c>
      <c r="P3030">
        <f t="shared" si="283"/>
        <v>84.86</v>
      </c>
      <c r="Q3030" t="str">
        <f t="shared" si="284"/>
        <v>theater</v>
      </c>
      <c r="R3030" s="10">
        <f t="shared" si="285"/>
        <v>42567.264178240745</v>
      </c>
      <c r="S3030" s="10">
        <f t="shared" si="286"/>
        <v>42597.264178240745</v>
      </c>
      <c r="T3030" s="12" t="str">
        <f t="shared" si="287"/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282"/>
        <v>1.0968</v>
      </c>
      <c r="P3031">
        <f t="shared" si="283"/>
        <v>94.55</v>
      </c>
      <c r="Q3031" t="str">
        <f t="shared" si="284"/>
        <v>theater</v>
      </c>
      <c r="R3031" s="10">
        <f t="shared" si="285"/>
        <v>41932.708877314813</v>
      </c>
      <c r="S3031" s="10">
        <f t="shared" si="286"/>
        <v>41961.190972222219</v>
      </c>
      <c r="T3031" s="12" t="str">
        <f t="shared" si="287"/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282"/>
        <v>1.0669</v>
      </c>
      <c r="P3032">
        <f t="shared" si="283"/>
        <v>45.54</v>
      </c>
      <c r="Q3032" t="str">
        <f t="shared" si="284"/>
        <v>theater</v>
      </c>
      <c r="R3032" s="10">
        <f t="shared" si="285"/>
        <v>42233.747349537036</v>
      </c>
      <c r="S3032" s="10">
        <f t="shared" si="286"/>
        <v>42263.747349537036</v>
      </c>
      <c r="T3032" s="12" t="str">
        <f t="shared" si="287"/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282"/>
        <v>1</v>
      </c>
      <c r="P3033">
        <f t="shared" si="283"/>
        <v>51.72</v>
      </c>
      <c r="Q3033" t="str">
        <f t="shared" si="284"/>
        <v>theater</v>
      </c>
      <c r="R3033" s="10">
        <f t="shared" si="285"/>
        <v>42597.882488425923</v>
      </c>
      <c r="S3033" s="10">
        <f t="shared" si="286"/>
        <v>42657.882488425923</v>
      </c>
      <c r="T3033" s="12" t="str">
        <f t="shared" si="287"/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282"/>
        <v>1.272</v>
      </c>
      <c r="P3034">
        <f t="shared" si="283"/>
        <v>50.88</v>
      </c>
      <c r="Q3034" t="str">
        <f t="shared" si="284"/>
        <v>theater</v>
      </c>
      <c r="R3034" s="10">
        <f t="shared" si="285"/>
        <v>42228.044664351852</v>
      </c>
      <c r="S3034" s="10">
        <f t="shared" si="286"/>
        <v>42258.044664351852</v>
      </c>
      <c r="T3034" s="12" t="str">
        <f t="shared" si="287"/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282"/>
        <v>1.4653</v>
      </c>
      <c r="P3035">
        <f t="shared" si="283"/>
        <v>191.13</v>
      </c>
      <c r="Q3035" t="str">
        <f t="shared" si="284"/>
        <v>theater</v>
      </c>
      <c r="R3035" s="10">
        <f t="shared" si="285"/>
        <v>42570.110243055555</v>
      </c>
      <c r="S3035" s="10">
        <f t="shared" si="286"/>
        <v>42600.110243055555</v>
      </c>
      <c r="T3035" s="12" t="str">
        <f t="shared" si="287"/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282"/>
        <v>1.1254</v>
      </c>
      <c r="P3036">
        <f t="shared" si="283"/>
        <v>89.31</v>
      </c>
      <c r="Q3036" t="str">
        <f t="shared" si="284"/>
        <v>theater</v>
      </c>
      <c r="R3036" s="10">
        <f t="shared" si="285"/>
        <v>42644.535358796296</v>
      </c>
      <c r="S3036" s="10">
        <f t="shared" si="286"/>
        <v>42675.165972222225</v>
      </c>
      <c r="T3036" s="12" t="str">
        <f t="shared" si="287"/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282"/>
        <v>1.0879000000000001</v>
      </c>
      <c r="P3037">
        <f t="shared" si="283"/>
        <v>88.59</v>
      </c>
      <c r="Q3037" t="str">
        <f t="shared" si="284"/>
        <v>theater</v>
      </c>
      <c r="R3037" s="10">
        <f t="shared" si="285"/>
        <v>41368.560289351852</v>
      </c>
      <c r="S3037" s="10">
        <f t="shared" si="286"/>
        <v>41398.560289351852</v>
      </c>
      <c r="T3037" s="12" t="str">
        <f t="shared" si="287"/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282"/>
        <v>1.2673000000000001</v>
      </c>
      <c r="P3038">
        <f t="shared" si="283"/>
        <v>96.3</v>
      </c>
      <c r="Q3038" t="str">
        <f t="shared" si="284"/>
        <v>theater</v>
      </c>
      <c r="R3038" s="10">
        <f t="shared" si="285"/>
        <v>41466.785231481481</v>
      </c>
      <c r="S3038" s="10">
        <f t="shared" si="286"/>
        <v>41502.499305555553</v>
      </c>
      <c r="T3038" s="12" t="str">
        <f t="shared" si="287"/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282"/>
        <v>2.1320000000000001</v>
      </c>
      <c r="P3039">
        <f t="shared" si="283"/>
        <v>33.31</v>
      </c>
      <c r="Q3039" t="str">
        <f t="shared" si="284"/>
        <v>theater</v>
      </c>
      <c r="R3039" s="10">
        <f t="shared" si="285"/>
        <v>40378.893206018518</v>
      </c>
      <c r="S3039" s="10">
        <f t="shared" si="286"/>
        <v>40453.207638888889</v>
      </c>
      <c r="T3039" s="12" t="str">
        <f t="shared" si="287"/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282"/>
        <v>1.0049999999999999</v>
      </c>
      <c r="P3040">
        <f t="shared" si="283"/>
        <v>37.22</v>
      </c>
      <c r="Q3040" t="str">
        <f t="shared" si="284"/>
        <v>theater</v>
      </c>
      <c r="R3040" s="10">
        <f t="shared" si="285"/>
        <v>42373.252280092594</v>
      </c>
      <c r="S3040" s="10">
        <f t="shared" si="286"/>
        <v>42433.252280092594</v>
      </c>
      <c r="T3040" s="12" t="str">
        <f t="shared" si="287"/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282"/>
        <v>1.0871</v>
      </c>
      <c r="P3041">
        <f t="shared" si="283"/>
        <v>92.13</v>
      </c>
      <c r="Q3041" t="str">
        <f t="shared" si="284"/>
        <v>theater</v>
      </c>
      <c r="R3041" s="10">
        <f t="shared" si="285"/>
        <v>41610.794421296298</v>
      </c>
      <c r="S3041" s="10">
        <f t="shared" si="286"/>
        <v>41637.332638888889</v>
      </c>
      <c r="T3041" s="12" t="str">
        <f t="shared" si="287"/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282"/>
        <v>1.075</v>
      </c>
      <c r="P3042">
        <f t="shared" si="283"/>
        <v>76.790000000000006</v>
      </c>
      <c r="Q3042" t="str">
        <f t="shared" si="284"/>
        <v>theater</v>
      </c>
      <c r="R3042" s="10">
        <f t="shared" si="285"/>
        <v>42177.791909722218</v>
      </c>
      <c r="S3042" s="10">
        <f t="shared" si="286"/>
        <v>42181.958333333328</v>
      </c>
      <c r="T3042" s="12" t="str">
        <f t="shared" si="287"/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282"/>
        <v>1.1048</v>
      </c>
      <c r="P3043">
        <f t="shared" si="283"/>
        <v>96.53</v>
      </c>
      <c r="Q3043" t="str">
        <f t="shared" si="284"/>
        <v>theater</v>
      </c>
      <c r="R3043" s="10">
        <f t="shared" si="285"/>
        <v>42359.868611111116</v>
      </c>
      <c r="S3043" s="10">
        <f t="shared" si="286"/>
        <v>42389.868611111116</v>
      </c>
      <c r="T3043" s="12" t="str">
        <f t="shared" si="287"/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282"/>
        <v>1.28</v>
      </c>
      <c r="P3044">
        <f t="shared" si="283"/>
        <v>51.89</v>
      </c>
      <c r="Q3044" t="str">
        <f t="shared" si="284"/>
        <v>theater</v>
      </c>
      <c r="R3044" s="10">
        <f t="shared" si="285"/>
        <v>42253.688043981485</v>
      </c>
      <c r="S3044" s="10">
        <f t="shared" si="286"/>
        <v>42283.688043981485</v>
      </c>
      <c r="T3044" s="12" t="str">
        <f t="shared" si="287"/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282"/>
        <v>1.1001000000000001</v>
      </c>
      <c r="P3045">
        <f t="shared" si="283"/>
        <v>128.91</v>
      </c>
      <c r="Q3045" t="str">
        <f t="shared" si="284"/>
        <v>theater</v>
      </c>
      <c r="R3045" s="10">
        <f t="shared" si="285"/>
        <v>42083.070590277777</v>
      </c>
      <c r="S3045" s="10">
        <f t="shared" si="286"/>
        <v>42110.118055555555</v>
      </c>
      <c r="T3045" s="12" t="str">
        <f t="shared" si="287"/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282"/>
        <v>1.0933999999999999</v>
      </c>
      <c r="P3046">
        <f t="shared" si="283"/>
        <v>84.11</v>
      </c>
      <c r="Q3046" t="str">
        <f t="shared" si="284"/>
        <v>theater</v>
      </c>
      <c r="R3046" s="10">
        <f t="shared" si="285"/>
        <v>42387.7268287037</v>
      </c>
      <c r="S3046" s="10">
        <f t="shared" si="286"/>
        <v>42402.7268287037</v>
      </c>
      <c r="T3046" s="12" t="str">
        <f t="shared" si="287"/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282"/>
        <v>1.3270999999999999</v>
      </c>
      <c r="P3047">
        <f t="shared" si="283"/>
        <v>82.94</v>
      </c>
      <c r="Q3047" t="str">
        <f t="shared" si="284"/>
        <v>theater</v>
      </c>
      <c r="R3047" s="10">
        <f t="shared" si="285"/>
        <v>41843.155729166669</v>
      </c>
      <c r="S3047" s="10">
        <f t="shared" si="286"/>
        <v>41873.155729166669</v>
      </c>
      <c r="T3047" s="12" t="str">
        <f t="shared" si="287"/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282"/>
        <v>1.9085000000000001</v>
      </c>
      <c r="P3048">
        <f t="shared" si="283"/>
        <v>259.95</v>
      </c>
      <c r="Q3048" t="str">
        <f t="shared" si="284"/>
        <v>theater</v>
      </c>
      <c r="R3048" s="10">
        <f t="shared" si="285"/>
        <v>41862.803078703706</v>
      </c>
      <c r="S3048" s="10">
        <f t="shared" si="286"/>
        <v>41892.202777777777</v>
      </c>
      <c r="T3048" s="12" t="str">
        <f t="shared" si="287"/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282"/>
        <v>1.49</v>
      </c>
      <c r="P3049">
        <f t="shared" si="283"/>
        <v>37.25</v>
      </c>
      <c r="Q3049" t="str">
        <f t="shared" si="284"/>
        <v>theater</v>
      </c>
      <c r="R3049" s="10">
        <f t="shared" si="285"/>
        <v>42443.989050925928</v>
      </c>
      <c r="S3049" s="10">
        <f t="shared" si="286"/>
        <v>42487.552777777775</v>
      </c>
      <c r="T3049" s="12" t="str">
        <f t="shared" si="287"/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282"/>
        <v>1.6639999999999999</v>
      </c>
      <c r="P3050">
        <f t="shared" si="283"/>
        <v>177.02</v>
      </c>
      <c r="Q3050" t="str">
        <f t="shared" si="284"/>
        <v>theater</v>
      </c>
      <c r="R3050" s="10">
        <f t="shared" si="285"/>
        <v>41975.901180555549</v>
      </c>
      <c r="S3050" s="10">
        <f t="shared" si="286"/>
        <v>42004.890277777777</v>
      </c>
      <c r="T3050" s="12" t="str">
        <f t="shared" si="287"/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282"/>
        <v>1.0667</v>
      </c>
      <c r="P3051">
        <f t="shared" si="283"/>
        <v>74.069999999999993</v>
      </c>
      <c r="Q3051" t="str">
        <f t="shared" si="284"/>
        <v>theater</v>
      </c>
      <c r="R3051" s="10">
        <f t="shared" si="285"/>
        <v>42139.014525462961</v>
      </c>
      <c r="S3051" s="10">
        <f t="shared" si="286"/>
        <v>42169.014525462961</v>
      </c>
      <c r="T3051" s="12" t="str">
        <f t="shared" si="287"/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282"/>
        <v>1.06</v>
      </c>
      <c r="P3052">
        <f t="shared" si="283"/>
        <v>70.67</v>
      </c>
      <c r="Q3052" t="str">
        <f t="shared" si="284"/>
        <v>theater</v>
      </c>
      <c r="R3052" s="10">
        <f t="shared" si="285"/>
        <v>42465.16851851852</v>
      </c>
      <c r="S3052" s="10">
        <f t="shared" si="286"/>
        <v>42495.16851851852</v>
      </c>
      <c r="T3052" s="12" t="str">
        <f t="shared" si="287"/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282"/>
        <v>0.23630000000000001</v>
      </c>
      <c r="P3053">
        <f t="shared" si="283"/>
        <v>23.63</v>
      </c>
      <c r="Q3053" t="str">
        <f t="shared" si="284"/>
        <v>theater</v>
      </c>
      <c r="R3053" s="10">
        <f t="shared" si="285"/>
        <v>42744.416030092587</v>
      </c>
      <c r="S3053" s="10">
        <f t="shared" si="286"/>
        <v>42774.416030092587</v>
      </c>
      <c r="T3053" s="12" t="str">
        <f t="shared" si="287"/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282"/>
        <v>1.5E-3</v>
      </c>
      <c r="P3054">
        <f t="shared" si="283"/>
        <v>37.5</v>
      </c>
      <c r="Q3054" t="str">
        <f t="shared" si="284"/>
        <v>theater</v>
      </c>
      <c r="R3054" s="10">
        <f t="shared" si="285"/>
        <v>42122.670069444444</v>
      </c>
      <c r="S3054" s="10">
        <f t="shared" si="286"/>
        <v>42152.665972222225</v>
      </c>
      <c r="T3054" s="12" t="str">
        <f t="shared" si="287"/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282"/>
        <v>4.0000000000000001E-3</v>
      </c>
      <c r="P3055">
        <f t="shared" si="283"/>
        <v>13.33</v>
      </c>
      <c r="Q3055" t="str">
        <f t="shared" si="284"/>
        <v>theater</v>
      </c>
      <c r="R3055" s="10">
        <f t="shared" si="285"/>
        <v>41862.761724537035</v>
      </c>
      <c r="S3055" s="10">
        <f t="shared" si="286"/>
        <v>41914.165972222225</v>
      </c>
      <c r="T3055" s="12" t="str">
        <f t="shared" si="287"/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282"/>
        <v>0</v>
      </c>
      <c r="P3056">
        <f t="shared" si="283"/>
        <v>0</v>
      </c>
      <c r="Q3056" t="str">
        <f t="shared" si="284"/>
        <v>theater</v>
      </c>
      <c r="R3056" s="10">
        <f t="shared" si="285"/>
        <v>42027.832800925928</v>
      </c>
      <c r="S3056" s="10">
        <f t="shared" si="286"/>
        <v>42065.044444444444</v>
      </c>
      <c r="T3056" s="12" t="str">
        <f t="shared" si="287"/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282"/>
        <v>1E-4</v>
      </c>
      <c r="P3057">
        <f t="shared" si="283"/>
        <v>1</v>
      </c>
      <c r="Q3057" t="str">
        <f t="shared" si="284"/>
        <v>theater</v>
      </c>
      <c r="R3057" s="10">
        <f t="shared" si="285"/>
        <v>41953.95821759259</v>
      </c>
      <c r="S3057" s="10">
        <f t="shared" si="286"/>
        <v>42013.95821759259</v>
      </c>
      <c r="T3057" s="12" t="str">
        <f t="shared" si="287"/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282"/>
        <v>0</v>
      </c>
      <c r="P3058">
        <f t="shared" si="283"/>
        <v>0</v>
      </c>
      <c r="Q3058" t="str">
        <f t="shared" si="284"/>
        <v>theater</v>
      </c>
      <c r="R3058" s="10">
        <f t="shared" si="285"/>
        <v>41851.636388888888</v>
      </c>
      <c r="S3058" s="10">
        <f t="shared" si="286"/>
        <v>41911.636388888888</v>
      </c>
      <c r="T3058" s="12" t="str">
        <f t="shared" si="287"/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282"/>
        <v>0</v>
      </c>
      <c r="P3059">
        <f t="shared" si="283"/>
        <v>0</v>
      </c>
      <c r="Q3059" t="str">
        <f t="shared" si="284"/>
        <v>theater</v>
      </c>
      <c r="R3059" s="10">
        <f t="shared" si="285"/>
        <v>42433.650590277779</v>
      </c>
      <c r="S3059" s="10">
        <f t="shared" si="286"/>
        <v>42463.608923611115</v>
      </c>
      <c r="T3059" s="12" t="str">
        <f t="shared" si="287"/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282"/>
        <v>2.0000000000000001E-4</v>
      </c>
      <c r="P3060">
        <f t="shared" si="283"/>
        <v>1</v>
      </c>
      <c r="Q3060" t="str">
        <f t="shared" si="284"/>
        <v>theater</v>
      </c>
      <c r="R3060" s="10">
        <f t="shared" si="285"/>
        <v>42460.374305555553</v>
      </c>
      <c r="S3060" s="10">
        <f t="shared" si="286"/>
        <v>42510.374305555553</v>
      </c>
      <c r="T3060" s="12" t="str">
        <f t="shared" si="287"/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282"/>
        <v>3.0099999999999998E-2</v>
      </c>
      <c r="P3061">
        <f t="shared" si="283"/>
        <v>41</v>
      </c>
      <c r="Q3061" t="str">
        <f t="shared" si="284"/>
        <v>theater</v>
      </c>
      <c r="R3061" s="10">
        <f t="shared" si="285"/>
        <v>41829.935717592591</v>
      </c>
      <c r="S3061" s="10">
        <f t="shared" si="286"/>
        <v>41859.935717592591</v>
      </c>
      <c r="T3061" s="12" t="str">
        <f t="shared" si="287"/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282"/>
        <v>1.5E-3</v>
      </c>
      <c r="P3062">
        <f t="shared" si="283"/>
        <v>55.83</v>
      </c>
      <c r="Q3062" t="str">
        <f t="shared" si="284"/>
        <v>theater</v>
      </c>
      <c r="R3062" s="10">
        <f t="shared" si="285"/>
        <v>42245.274699074071</v>
      </c>
      <c r="S3062" s="10">
        <f t="shared" si="286"/>
        <v>42275.274699074071</v>
      </c>
      <c r="T3062" s="12" t="str">
        <f t="shared" si="287"/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282"/>
        <v>0</v>
      </c>
      <c r="P3063">
        <f t="shared" si="283"/>
        <v>0</v>
      </c>
      <c r="Q3063" t="str">
        <f t="shared" si="284"/>
        <v>theater</v>
      </c>
      <c r="R3063" s="10">
        <f t="shared" si="285"/>
        <v>41834.784120370372</v>
      </c>
      <c r="S3063" s="10">
        <f t="shared" si="286"/>
        <v>41864.784120370372</v>
      </c>
      <c r="T3063" s="12" t="str">
        <f t="shared" si="287"/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282"/>
        <v>0.66839999999999999</v>
      </c>
      <c r="P3064">
        <f t="shared" si="283"/>
        <v>99.76</v>
      </c>
      <c r="Q3064" t="str">
        <f t="shared" si="284"/>
        <v>theater</v>
      </c>
      <c r="R3064" s="10">
        <f t="shared" si="285"/>
        <v>42248.535787037035</v>
      </c>
      <c r="S3064" s="10">
        <f t="shared" si="286"/>
        <v>42277.75</v>
      </c>
      <c r="T3064" s="12" t="str">
        <f t="shared" si="287"/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282"/>
        <v>0.19570000000000001</v>
      </c>
      <c r="P3065">
        <f t="shared" si="283"/>
        <v>25.52</v>
      </c>
      <c r="Q3065" t="str">
        <f t="shared" si="284"/>
        <v>theater</v>
      </c>
      <c r="R3065" s="10">
        <f t="shared" si="285"/>
        <v>42630.922893518517</v>
      </c>
      <c r="S3065" s="10">
        <f t="shared" si="286"/>
        <v>42665.922893518517</v>
      </c>
      <c r="T3065" s="12" t="str">
        <f t="shared" si="287"/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282"/>
        <v>0.1129</v>
      </c>
      <c r="P3066">
        <f t="shared" si="283"/>
        <v>117.65</v>
      </c>
      <c r="Q3066" t="str">
        <f t="shared" si="284"/>
        <v>theater</v>
      </c>
      <c r="R3066" s="10">
        <f t="shared" si="285"/>
        <v>42299.130162037036</v>
      </c>
      <c r="S3066" s="10">
        <f t="shared" si="286"/>
        <v>42330.290972222225</v>
      </c>
      <c r="T3066" s="12" t="str">
        <f t="shared" si="287"/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282"/>
        <v>4.0000000000000002E-4</v>
      </c>
      <c r="P3067">
        <f t="shared" si="283"/>
        <v>5</v>
      </c>
      <c r="Q3067" t="str">
        <f t="shared" si="284"/>
        <v>theater</v>
      </c>
      <c r="R3067" s="10">
        <f t="shared" si="285"/>
        <v>41825.055231481485</v>
      </c>
      <c r="S3067" s="10">
        <f t="shared" si="286"/>
        <v>41850.055231481485</v>
      </c>
      <c r="T3067" s="12" t="str">
        <f t="shared" si="287"/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282"/>
        <v>0.11990000000000001</v>
      </c>
      <c r="P3068">
        <f t="shared" si="283"/>
        <v>2796.67</v>
      </c>
      <c r="Q3068" t="str">
        <f t="shared" si="284"/>
        <v>theater</v>
      </c>
      <c r="R3068" s="10">
        <f t="shared" si="285"/>
        <v>42531.228437500002</v>
      </c>
      <c r="S3068" s="10">
        <f t="shared" si="286"/>
        <v>42561.228437500002</v>
      </c>
      <c r="T3068" s="12" t="str">
        <f t="shared" si="287"/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282"/>
        <v>2.5000000000000001E-2</v>
      </c>
      <c r="P3069">
        <f t="shared" si="283"/>
        <v>200</v>
      </c>
      <c r="Q3069" t="str">
        <f t="shared" si="284"/>
        <v>theater</v>
      </c>
      <c r="R3069" s="10">
        <f t="shared" si="285"/>
        <v>42226.938414351855</v>
      </c>
      <c r="S3069" s="10">
        <f t="shared" si="286"/>
        <v>42256.938414351855</v>
      </c>
      <c r="T3069" s="12" t="str">
        <f t="shared" si="287"/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282"/>
        <v>6.9999999999999999E-4</v>
      </c>
      <c r="P3070">
        <f t="shared" si="283"/>
        <v>87.5</v>
      </c>
      <c r="Q3070" t="str">
        <f t="shared" si="284"/>
        <v>theater</v>
      </c>
      <c r="R3070" s="10">
        <f t="shared" si="285"/>
        <v>42263.691574074073</v>
      </c>
      <c r="S3070" s="10">
        <f t="shared" si="286"/>
        <v>42293.691574074073</v>
      </c>
      <c r="T3070" s="12" t="str">
        <f t="shared" si="287"/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282"/>
        <v>0.14099999999999999</v>
      </c>
      <c r="P3071">
        <f t="shared" si="283"/>
        <v>20.14</v>
      </c>
      <c r="Q3071" t="str">
        <f t="shared" si="284"/>
        <v>theater</v>
      </c>
      <c r="R3071" s="10">
        <f t="shared" si="285"/>
        <v>41957.833726851852</v>
      </c>
      <c r="S3071" s="10">
        <f t="shared" si="286"/>
        <v>41987.833726851852</v>
      </c>
      <c r="T3071" s="12" t="str">
        <f t="shared" si="287"/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282"/>
        <v>3.3399999999999999E-2</v>
      </c>
      <c r="P3072">
        <f t="shared" si="283"/>
        <v>20.88</v>
      </c>
      <c r="Q3072" t="str">
        <f t="shared" si="284"/>
        <v>theater</v>
      </c>
      <c r="R3072" s="10">
        <f t="shared" si="285"/>
        <v>42690.733437499999</v>
      </c>
      <c r="S3072" s="10">
        <f t="shared" si="286"/>
        <v>42711.733437499999</v>
      </c>
      <c r="T3072" s="12" t="str">
        <f t="shared" si="287"/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282"/>
        <v>0.5978</v>
      </c>
      <c r="P3073">
        <f t="shared" si="283"/>
        <v>61.31</v>
      </c>
      <c r="Q3073" t="str">
        <f t="shared" si="284"/>
        <v>theater</v>
      </c>
      <c r="R3073" s="10">
        <f t="shared" si="285"/>
        <v>42097.732418981483</v>
      </c>
      <c r="S3073" s="10">
        <f t="shared" si="286"/>
        <v>42115.249305555553</v>
      </c>
      <c r="T3073" s="12" t="str">
        <f t="shared" si="287"/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282"/>
        <v>2.0000000000000001E-4</v>
      </c>
      <c r="P3074">
        <f t="shared" si="283"/>
        <v>1</v>
      </c>
      <c r="Q3074" t="str">
        <f t="shared" si="284"/>
        <v>theater</v>
      </c>
      <c r="R3074" s="10">
        <f t="shared" si="285"/>
        <v>42658.690532407403</v>
      </c>
      <c r="S3074" s="10">
        <f t="shared" si="286"/>
        <v>42673.073611111111</v>
      </c>
      <c r="T3074" s="12" t="str">
        <f t="shared" si="287"/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288">ROUND(IMDIV(E3075,D3075),4)</f>
        <v>2.0000000000000001E-4</v>
      </c>
      <c r="P3075">
        <f t="shared" ref="P3075:P3138" si="289">IF(L3075&gt;0,ROUND(IMDIV(E3075,L3075),2),0)</f>
        <v>92.14</v>
      </c>
      <c r="Q3075" t="str">
        <f t="shared" ref="Q3075:Q3138" si="290">LEFT(N3075,FIND("/",N3075)-1)</f>
        <v>theater</v>
      </c>
      <c r="R3075" s="10">
        <f t="shared" ref="R3075:R3138" si="291">(((J3075/60)/60)/24)+DATE(1970,1,1)</f>
        <v>42111.684027777781</v>
      </c>
      <c r="S3075" s="10">
        <f t="shared" ref="S3075:S3138" si="292">(((I3075/60)/60)/24)+DATE(1970,1,1)</f>
        <v>42169.804861111115</v>
      </c>
      <c r="T3075" s="12" t="str">
        <f t="shared" ref="T3075:T3138" si="293">RIGHT(N3075, LEN(N3075)-FIND("/",N3075))</f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288"/>
        <v>8.9999999999999998E-4</v>
      </c>
      <c r="P3076">
        <f t="shared" si="289"/>
        <v>7.33</v>
      </c>
      <c r="Q3076" t="str">
        <f t="shared" si="290"/>
        <v>theater</v>
      </c>
      <c r="R3076" s="10">
        <f t="shared" si="291"/>
        <v>42409.571284722217</v>
      </c>
      <c r="S3076" s="10">
        <f t="shared" si="292"/>
        <v>42439.571284722217</v>
      </c>
      <c r="T3076" s="12" t="str">
        <f t="shared" si="293"/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288"/>
        <v>8.6400000000000005E-2</v>
      </c>
      <c r="P3077">
        <f t="shared" si="289"/>
        <v>64.8</v>
      </c>
      <c r="Q3077" t="str">
        <f t="shared" si="290"/>
        <v>theater</v>
      </c>
      <c r="R3077" s="10">
        <f t="shared" si="291"/>
        <v>42551.102314814809</v>
      </c>
      <c r="S3077" s="10">
        <f t="shared" si="292"/>
        <v>42601.102314814809</v>
      </c>
      <c r="T3077" s="12" t="str">
        <f t="shared" si="293"/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288"/>
        <v>0.15060000000000001</v>
      </c>
      <c r="P3078">
        <f t="shared" si="289"/>
        <v>30.12</v>
      </c>
      <c r="Q3078" t="str">
        <f t="shared" si="290"/>
        <v>theater</v>
      </c>
      <c r="R3078" s="10">
        <f t="shared" si="291"/>
        <v>42226.651886574073</v>
      </c>
      <c r="S3078" s="10">
        <f t="shared" si="292"/>
        <v>42286.651886574073</v>
      </c>
      <c r="T3078" s="12" t="str">
        <f t="shared" si="293"/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288"/>
        <v>4.7999999999999996E-3</v>
      </c>
      <c r="P3079">
        <f t="shared" si="289"/>
        <v>52.5</v>
      </c>
      <c r="Q3079" t="str">
        <f t="shared" si="290"/>
        <v>theater</v>
      </c>
      <c r="R3079" s="10">
        <f t="shared" si="291"/>
        <v>42766.956921296296</v>
      </c>
      <c r="S3079" s="10">
        <f t="shared" si="292"/>
        <v>42796.956921296296</v>
      </c>
      <c r="T3079" s="12" t="str">
        <f t="shared" si="293"/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288"/>
        <v>1.1999999999999999E-3</v>
      </c>
      <c r="P3080">
        <f t="shared" si="289"/>
        <v>23.67</v>
      </c>
      <c r="Q3080" t="str">
        <f t="shared" si="290"/>
        <v>theater</v>
      </c>
      <c r="R3080" s="10">
        <f t="shared" si="291"/>
        <v>42031.138831018514</v>
      </c>
      <c r="S3080" s="10">
        <f t="shared" si="292"/>
        <v>42061.138831018514</v>
      </c>
      <c r="T3080" s="12" t="str">
        <f t="shared" si="293"/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288"/>
        <v>8.3999999999999995E-3</v>
      </c>
      <c r="P3081">
        <f t="shared" si="289"/>
        <v>415.78</v>
      </c>
      <c r="Q3081" t="str">
        <f t="shared" si="290"/>
        <v>theater</v>
      </c>
      <c r="R3081" s="10">
        <f t="shared" si="291"/>
        <v>42055.713368055556</v>
      </c>
      <c r="S3081" s="10">
        <f t="shared" si="292"/>
        <v>42085.671701388885</v>
      </c>
      <c r="T3081" s="12" t="str">
        <f t="shared" si="293"/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288"/>
        <v>2.0000000000000001E-4</v>
      </c>
      <c r="P3082">
        <f t="shared" si="289"/>
        <v>53.71</v>
      </c>
      <c r="Q3082" t="str">
        <f t="shared" si="290"/>
        <v>theater</v>
      </c>
      <c r="R3082" s="10">
        <f t="shared" si="291"/>
        <v>41940.028287037036</v>
      </c>
      <c r="S3082" s="10">
        <f t="shared" si="292"/>
        <v>42000.0699537037</v>
      </c>
      <c r="T3082" s="12" t="str">
        <f t="shared" si="293"/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288"/>
        <v>2.0999999999999999E-3</v>
      </c>
      <c r="P3083">
        <f t="shared" si="289"/>
        <v>420.6</v>
      </c>
      <c r="Q3083" t="str">
        <f t="shared" si="290"/>
        <v>theater</v>
      </c>
      <c r="R3083" s="10">
        <f t="shared" si="291"/>
        <v>42237.181608796294</v>
      </c>
      <c r="S3083" s="10">
        <f t="shared" si="292"/>
        <v>42267.181608796294</v>
      </c>
      <c r="T3083" s="12" t="str">
        <f t="shared" si="293"/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288"/>
        <v>0</v>
      </c>
      <c r="P3084">
        <f t="shared" si="289"/>
        <v>0</v>
      </c>
      <c r="Q3084" t="str">
        <f t="shared" si="290"/>
        <v>theater</v>
      </c>
      <c r="R3084" s="10">
        <f t="shared" si="291"/>
        <v>42293.922986111109</v>
      </c>
      <c r="S3084" s="10">
        <f t="shared" si="292"/>
        <v>42323.96465277778</v>
      </c>
      <c r="T3084" s="12" t="str">
        <f t="shared" si="293"/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288"/>
        <v>2.8E-3</v>
      </c>
      <c r="P3085">
        <f t="shared" si="289"/>
        <v>18.670000000000002</v>
      </c>
      <c r="Q3085" t="str">
        <f t="shared" si="290"/>
        <v>theater</v>
      </c>
      <c r="R3085" s="10">
        <f t="shared" si="291"/>
        <v>41853.563402777778</v>
      </c>
      <c r="S3085" s="10">
        <f t="shared" si="292"/>
        <v>41883.208333333336</v>
      </c>
      <c r="T3085" s="12" t="str">
        <f t="shared" si="293"/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288"/>
        <v>0.1158</v>
      </c>
      <c r="P3086">
        <f t="shared" si="289"/>
        <v>78.33</v>
      </c>
      <c r="Q3086" t="str">
        <f t="shared" si="290"/>
        <v>theater</v>
      </c>
      <c r="R3086" s="10">
        <f t="shared" si="291"/>
        <v>42100.723738425921</v>
      </c>
      <c r="S3086" s="10">
        <f t="shared" si="292"/>
        <v>42129.783333333333</v>
      </c>
      <c r="T3086" s="12" t="str">
        <f t="shared" si="293"/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288"/>
        <v>2.4400000000000002E-2</v>
      </c>
      <c r="P3087">
        <f t="shared" si="289"/>
        <v>67.78</v>
      </c>
      <c r="Q3087" t="str">
        <f t="shared" si="290"/>
        <v>theater</v>
      </c>
      <c r="R3087" s="10">
        <f t="shared" si="291"/>
        <v>42246.883784722217</v>
      </c>
      <c r="S3087" s="10">
        <f t="shared" si="292"/>
        <v>42276.883784722217</v>
      </c>
      <c r="T3087" s="12" t="str">
        <f t="shared" si="293"/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288"/>
        <v>2.5000000000000001E-3</v>
      </c>
      <c r="P3088">
        <f t="shared" si="289"/>
        <v>16.670000000000002</v>
      </c>
      <c r="Q3088" t="str">
        <f t="shared" si="290"/>
        <v>theater</v>
      </c>
      <c r="R3088" s="10">
        <f t="shared" si="291"/>
        <v>42173.67082175926</v>
      </c>
      <c r="S3088" s="10">
        <f t="shared" si="292"/>
        <v>42233.67082175926</v>
      </c>
      <c r="T3088" s="12" t="str">
        <f t="shared" si="293"/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288"/>
        <v>6.3E-3</v>
      </c>
      <c r="P3089">
        <f t="shared" si="289"/>
        <v>62.5</v>
      </c>
      <c r="Q3089" t="str">
        <f t="shared" si="290"/>
        <v>theater</v>
      </c>
      <c r="R3089" s="10">
        <f t="shared" si="291"/>
        <v>42665.150347222225</v>
      </c>
      <c r="S3089" s="10">
        <f t="shared" si="292"/>
        <v>42725.192013888889</v>
      </c>
      <c r="T3089" s="12" t="str">
        <f t="shared" si="293"/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288"/>
        <v>1.9E-3</v>
      </c>
      <c r="P3090">
        <f t="shared" si="289"/>
        <v>42</v>
      </c>
      <c r="Q3090" t="str">
        <f t="shared" si="290"/>
        <v>theater</v>
      </c>
      <c r="R3090" s="10">
        <f t="shared" si="291"/>
        <v>41981.57230324074</v>
      </c>
      <c r="S3090" s="10">
        <f t="shared" si="292"/>
        <v>42012.570138888885</v>
      </c>
      <c r="T3090" s="12" t="str">
        <f t="shared" si="293"/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288"/>
        <v>0.23419999999999999</v>
      </c>
      <c r="P3091">
        <f t="shared" si="289"/>
        <v>130.09</v>
      </c>
      <c r="Q3091" t="str">
        <f t="shared" si="290"/>
        <v>theater</v>
      </c>
      <c r="R3091" s="10">
        <f t="shared" si="291"/>
        <v>42528.542627314819</v>
      </c>
      <c r="S3091" s="10">
        <f t="shared" si="292"/>
        <v>42560.082638888889</v>
      </c>
      <c r="T3091" s="12" t="str">
        <f t="shared" si="293"/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288"/>
        <v>5.0799999999999998E-2</v>
      </c>
      <c r="P3092">
        <f t="shared" si="289"/>
        <v>1270.22</v>
      </c>
      <c r="Q3092" t="str">
        <f t="shared" si="290"/>
        <v>theater</v>
      </c>
      <c r="R3092" s="10">
        <f t="shared" si="291"/>
        <v>42065.818807870368</v>
      </c>
      <c r="S3092" s="10">
        <f t="shared" si="292"/>
        <v>42125.777141203704</v>
      </c>
      <c r="T3092" s="12" t="str">
        <f t="shared" si="293"/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288"/>
        <v>0.15920000000000001</v>
      </c>
      <c r="P3093">
        <f t="shared" si="289"/>
        <v>88.44</v>
      </c>
      <c r="Q3093" t="str">
        <f t="shared" si="290"/>
        <v>theater</v>
      </c>
      <c r="R3093" s="10">
        <f t="shared" si="291"/>
        <v>42566.948414351849</v>
      </c>
      <c r="S3093" s="10">
        <f t="shared" si="292"/>
        <v>42596.948414351849</v>
      </c>
      <c r="T3093" s="12" t="str">
        <f t="shared" si="293"/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288"/>
        <v>1.18E-2</v>
      </c>
      <c r="P3094">
        <f t="shared" si="289"/>
        <v>56.34</v>
      </c>
      <c r="Q3094" t="str">
        <f t="shared" si="290"/>
        <v>theater</v>
      </c>
      <c r="R3094" s="10">
        <f t="shared" si="291"/>
        <v>42255.619351851856</v>
      </c>
      <c r="S3094" s="10">
        <f t="shared" si="292"/>
        <v>42292.916666666672</v>
      </c>
      <c r="T3094" s="12" t="str">
        <f t="shared" si="293"/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288"/>
        <v>0.22750000000000001</v>
      </c>
      <c r="P3095">
        <f t="shared" si="289"/>
        <v>53.53</v>
      </c>
      <c r="Q3095" t="str">
        <f t="shared" si="290"/>
        <v>theater</v>
      </c>
      <c r="R3095" s="10">
        <f t="shared" si="291"/>
        <v>41760.909039351849</v>
      </c>
      <c r="S3095" s="10">
        <f t="shared" si="292"/>
        <v>41791.165972222225</v>
      </c>
      <c r="T3095" s="12" t="str">
        <f t="shared" si="293"/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288"/>
        <v>2.9999999999999997E-4</v>
      </c>
      <c r="P3096">
        <f t="shared" si="289"/>
        <v>25</v>
      </c>
      <c r="Q3096" t="str">
        <f t="shared" si="290"/>
        <v>theater</v>
      </c>
      <c r="R3096" s="10">
        <f t="shared" si="291"/>
        <v>42207.795787037037</v>
      </c>
      <c r="S3096" s="10">
        <f t="shared" si="292"/>
        <v>42267.795787037037</v>
      </c>
      <c r="T3096" s="12" t="str">
        <f t="shared" si="293"/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288"/>
        <v>3.3999999999999998E-3</v>
      </c>
      <c r="P3097">
        <f t="shared" si="289"/>
        <v>50</v>
      </c>
      <c r="Q3097" t="str">
        <f t="shared" si="290"/>
        <v>theater</v>
      </c>
      <c r="R3097" s="10">
        <f t="shared" si="291"/>
        <v>42523.025231481486</v>
      </c>
      <c r="S3097" s="10">
        <f t="shared" si="292"/>
        <v>42583.025231481486</v>
      </c>
      <c r="T3097" s="12" t="str">
        <f t="shared" si="293"/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288"/>
        <v>3.9800000000000002E-2</v>
      </c>
      <c r="P3098">
        <f t="shared" si="289"/>
        <v>56.79</v>
      </c>
      <c r="Q3098" t="str">
        <f t="shared" si="290"/>
        <v>theater</v>
      </c>
      <c r="R3098" s="10">
        <f t="shared" si="291"/>
        <v>42114.825532407413</v>
      </c>
      <c r="S3098" s="10">
        <f t="shared" si="292"/>
        <v>42144.825532407413</v>
      </c>
      <c r="T3098" s="12" t="str">
        <f t="shared" si="293"/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288"/>
        <v>0.17150000000000001</v>
      </c>
      <c r="P3099">
        <f t="shared" si="289"/>
        <v>40.83</v>
      </c>
      <c r="Q3099" t="str">
        <f t="shared" si="290"/>
        <v>theater</v>
      </c>
      <c r="R3099" s="10">
        <f t="shared" si="291"/>
        <v>42629.503483796296</v>
      </c>
      <c r="S3099" s="10">
        <f t="shared" si="292"/>
        <v>42650.583333333328</v>
      </c>
      <c r="T3099" s="12" t="str">
        <f t="shared" si="293"/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288"/>
        <v>3.61E-2</v>
      </c>
      <c r="P3100">
        <f t="shared" si="289"/>
        <v>65.11</v>
      </c>
      <c r="Q3100" t="str">
        <f t="shared" si="290"/>
        <v>theater</v>
      </c>
      <c r="R3100" s="10">
        <f t="shared" si="291"/>
        <v>42359.792233796295</v>
      </c>
      <c r="S3100" s="10">
        <f t="shared" si="292"/>
        <v>42408.01180555555</v>
      </c>
      <c r="T3100" s="12" t="str">
        <f t="shared" si="293"/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288"/>
        <v>0.13900000000000001</v>
      </c>
      <c r="P3101">
        <f t="shared" si="289"/>
        <v>55.6</v>
      </c>
      <c r="Q3101" t="str">
        <f t="shared" si="290"/>
        <v>theater</v>
      </c>
      <c r="R3101" s="10">
        <f t="shared" si="291"/>
        <v>42382.189710648148</v>
      </c>
      <c r="S3101" s="10">
        <f t="shared" si="292"/>
        <v>42412.189710648148</v>
      </c>
      <c r="T3101" s="12" t="str">
        <f t="shared" si="293"/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288"/>
        <v>0.15229999999999999</v>
      </c>
      <c r="P3102">
        <f t="shared" si="289"/>
        <v>140.54</v>
      </c>
      <c r="Q3102" t="str">
        <f t="shared" si="290"/>
        <v>theater</v>
      </c>
      <c r="R3102" s="10">
        <f t="shared" si="291"/>
        <v>41902.622395833336</v>
      </c>
      <c r="S3102" s="10">
        <f t="shared" si="292"/>
        <v>41932.622395833336</v>
      </c>
      <c r="T3102" s="12" t="str">
        <f t="shared" si="293"/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288"/>
        <v>0.12</v>
      </c>
      <c r="P3103">
        <f t="shared" si="289"/>
        <v>25</v>
      </c>
      <c r="Q3103" t="str">
        <f t="shared" si="290"/>
        <v>theater</v>
      </c>
      <c r="R3103" s="10">
        <f t="shared" si="291"/>
        <v>42171.383530092593</v>
      </c>
      <c r="S3103" s="10">
        <f t="shared" si="292"/>
        <v>42201.330555555556</v>
      </c>
      <c r="T3103" s="12" t="str">
        <f t="shared" si="293"/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288"/>
        <v>0.3911</v>
      </c>
      <c r="P3104">
        <f t="shared" si="289"/>
        <v>69.53</v>
      </c>
      <c r="Q3104" t="str">
        <f t="shared" si="290"/>
        <v>theater</v>
      </c>
      <c r="R3104" s="10">
        <f t="shared" si="291"/>
        <v>42555.340486111112</v>
      </c>
      <c r="S3104" s="10">
        <f t="shared" si="292"/>
        <v>42605.340486111112</v>
      </c>
      <c r="T3104" s="12" t="str">
        <f t="shared" si="293"/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288"/>
        <v>2.7000000000000001E-3</v>
      </c>
      <c r="P3105">
        <f t="shared" si="289"/>
        <v>5.5</v>
      </c>
      <c r="Q3105" t="str">
        <f t="shared" si="290"/>
        <v>theater</v>
      </c>
      <c r="R3105" s="10">
        <f t="shared" si="291"/>
        <v>42107.156319444446</v>
      </c>
      <c r="S3105" s="10">
        <f t="shared" si="292"/>
        <v>42167.156319444446</v>
      </c>
      <c r="T3105" s="12" t="str">
        <f t="shared" si="293"/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288"/>
        <v>0.29630000000000001</v>
      </c>
      <c r="P3106">
        <f t="shared" si="289"/>
        <v>237</v>
      </c>
      <c r="Q3106" t="str">
        <f t="shared" si="290"/>
        <v>theater</v>
      </c>
      <c r="R3106" s="10">
        <f t="shared" si="291"/>
        <v>42006.908692129626</v>
      </c>
      <c r="S3106" s="10">
        <f t="shared" si="292"/>
        <v>42038.083333333328</v>
      </c>
      <c r="T3106" s="12" t="str">
        <f t="shared" si="293"/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288"/>
        <v>0.42359999999999998</v>
      </c>
      <c r="P3107">
        <f t="shared" si="289"/>
        <v>79.87</v>
      </c>
      <c r="Q3107" t="str">
        <f t="shared" si="290"/>
        <v>theater</v>
      </c>
      <c r="R3107" s="10">
        <f t="shared" si="291"/>
        <v>41876.718935185185</v>
      </c>
      <c r="S3107" s="10">
        <f t="shared" si="292"/>
        <v>41931.208333333336</v>
      </c>
      <c r="T3107" s="12" t="str">
        <f t="shared" si="293"/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288"/>
        <v>4.1000000000000002E-2</v>
      </c>
      <c r="P3108">
        <f t="shared" si="289"/>
        <v>10.25</v>
      </c>
      <c r="Q3108" t="str">
        <f t="shared" si="290"/>
        <v>theater</v>
      </c>
      <c r="R3108" s="10">
        <f t="shared" si="291"/>
        <v>42241.429120370376</v>
      </c>
      <c r="S3108" s="10">
        <f t="shared" si="292"/>
        <v>42263.916666666672</v>
      </c>
      <c r="T3108" s="12" t="str">
        <f t="shared" si="293"/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288"/>
        <v>0.1976</v>
      </c>
      <c r="P3109">
        <f t="shared" si="289"/>
        <v>272.58999999999997</v>
      </c>
      <c r="Q3109" t="str">
        <f t="shared" si="290"/>
        <v>theater</v>
      </c>
      <c r="R3109" s="10">
        <f t="shared" si="291"/>
        <v>42128.814247685179</v>
      </c>
      <c r="S3109" s="10">
        <f t="shared" si="292"/>
        <v>42135.814247685179</v>
      </c>
      <c r="T3109" s="12" t="str">
        <f t="shared" si="293"/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288"/>
        <v>5.0000000000000001E-4</v>
      </c>
      <c r="P3110">
        <f t="shared" si="289"/>
        <v>13</v>
      </c>
      <c r="Q3110" t="str">
        <f t="shared" si="290"/>
        <v>theater</v>
      </c>
      <c r="R3110" s="10">
        <f t="shared" si="291"/>
        <v>42062.680486111116</v>
      </c>
      <c r="S3110" s="10">
        <f t="shared" si="292"/>
        <v>42122.638819444444</v>
      </c>
      <c r="T3110" s="12" t="str">
        <f t="shared" si="293"/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288"/>
        <v>0.25030000000000002</v>
      </c>
      <c r="P3111">
        <f t="shared" si="289"/>
        <v>58.18</v>
      </c>
      <c r="Q3111" t="str">
        <f t="shared" si="290"/>
        <v>theater</v>
      </c>
      <c r="R3111" s="10">
        <f t="shared" si="291"/>
        <v>41844.125115740739</v>
      </c>
      <c r="S3111" s="10">
        <f t="shared" si="292"/>
        <v>41879.125115740739</v>
      </c>
      <c r="T3111" s="12" t="str">
        <f t="shared" si="293"/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288"/>
        <v>4.0000000000000002E-4</v>
      </c>
      <c r="P3112">
        <f t="shared" si="289"/>
        <v>10</v>
      </c>
      <c r="Q3112" t="str">
        <f t="shared" si="290"/>
        <v>theater</v>
      </c>
      <c r="R3112" s="10">
        <f t="shared" si="291"/>
        <v>42745.031469907408</v>
      </c>
      <c r="S3112" s="10">
        <f t="shared" si="292"/>
        <v>42785.031469907408</v>
      </c>
      <c r="T3112" s="12" t="str">
        <f t="shared" si="293"/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288"/>
        <v>0.26640000000000003</v>
      </c>
      <c r="P3113">
        <f t="shared" si="289"/>
        <v>70.11</v>
      </c>
      <c r="Q3113" t="str">
        <f t="shared" si="290"/>
        <v>theater</v>
      </c>
      <c r="R3113" s="10">
        <f t="shared" si="291"/>
        <v>41885.595138888886</v>
      </c>
      <c r="S3113" s="10">
        <f t="shared" si="292"/>
        <v>41916.595138888886</v>
      </c>
      <c r="T3113" s="12" t="str">
        <f t="shared" si="293"/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288"/>
        <v>4.7399999999999998E-2</v>
      </c>
      <c r="P3114">
        <f t="shared" si="289"/>
        <v>57.89</v>
      </c>
      <c r="Q3114" t="str">
        <f t="shared" si="290"/>
        <v>theater</v>
      </c>
      <c r="R3114" s="10">
        <f t="shared" si="291"/>
        <v>42615.121921296297</v>
      </c>
      <c r="S3114" s="10">
        <f t="shared" si="292"/>
        <v>42675.121921296297</v>
      </c>
      <c r="T3114" s="12" t="str">
        <f t="shared" si="293"/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288"/>
        <v>4.24E-2</v>
      </c>
      <c r="P3115">
        <f t="shared" si="289"/>
        <v>125.27</v>
      </c>
      <c r="Q3115" t="str">
        <f t="shared" si="290"/>
        <v>theater</v>
      </c>
      <c r="R3115" s="10">
        <f t="shared" si="291"/>
        <v>42081.731273148151</v>
      </c>
      <c r="S3115" s="10">
        <f t="shared" si="292"/>
        <v>42111.731273148151</v>
      </c>
      <c r="T3115" s="12" t="str">
        <f t="shared" si="293"/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288"/>
        <v>0</v>
      </c>
      <c r="P3116">
        <f t="shared" si="289"/>
        <v>0</v>
      </c>
      <c r="Q3116" t="str">
        <f t="shared" si="290"/>
        <v>theater</v>
      </c>
      <c r="R3116" s="10">
        <f t="shared" si="291"/>
        <v>41843.632523148146</v>
      </c>
      <c r="S3116" s="10">
        <f t="shared" si="292"/>
        <v>41903.632523148146</v>
      </c>
      <c r="T3116" s="12" t="str">
        <f t="shared" si="293"/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288"/>
        <v>0.03</v>
      </c>
      <c r="P3117">
        <f t="shared" si="289"/>
        <v>300</v>
      </c>
      <c r="Q3117" t="str">
        <f t="shared" si="290"/>
        <v>theater</v>
      </c>
      <c r="R3117" s="10">
        <f t="shared" si="291"/>
        <v>42496.447071759263</v>
      </c>
      <c r="S3117" s="10">
        <f t="shared" si="292"/>
        <v>42526.447071759263</v>
      </c>
      <c r="T3117" s="12" t="str">
        <f t="shared" si="293"/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288"/>
        <v>0.57330000000000003</v>
      </c>
      <c r="P3118">
        <f t="shared" si="289"/>
        <v>43</v>
      </c>
      <c r="Q3118" t="str">
        <f t="shared" si="290"/>
        <v>theater</v>
      </c>
      <c r="R3118" s="10">
        <f t="shared" si="291"/>
        <v>42081.515335648146</v>
      </c>
      <c r="S3118" s="10">
        <f t="shared" si="292"/>
        <v>42095.515335648146</v>
      </c>
      <c r="T3118" s="12" t="str">
        <f t="shared" si="293"/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288"/>
        <v>1E-3</v>
      </c>
      <c r="P3119">
        <f t="shared" si="289"/>
        <v>1</v>
      </c>
      <c r="Q3119" t="str">
        <f t="shared" si="290"/>
        <v>theater</v>
      </c>
      <c r="R3119" s="10">
        <f t="shared" si="291"/>
        <v>42509.374537037031</v>
      </c>
      <c r="S3119" s="10">
        <f t="shared" si="292"/>
        <v>42517.55</v>
      </c>
      <c r="T3119" s="12" t="str">
        <f t="shared" si="293"/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288"/>
        <v>3.0999999999999999E-3</v>
      </c>
      <c r="P3120">
        <f t="shared" si="289"/>
        <v>775</v>
      </c>
      <c r="Q3120" t="str">
        <f t="shared" si="290"/>
        <v>theater</v>
      </c>
      <c r="R3120" s="10">
        <f t="shared" si="291"/>
        <v>42534.649571759262</v>
      </c>
      <c r="S3120" s="10">
        <f t="shared" si="292"/>
        <v>42553.649571759262</v>
      </c>
      <c r="T3120" s="12" t="str">
        <f t="shared" si="293"/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288"/>
        <v>5.0000000000000001E-4</v>
      </c>
      <c r="P3121">
        <f t="shared" si="289"/>
        <v>5</v>
      </c>
      <c r="Q3121" t="str">
        <f t="shared" si="290"/>
        <v>theater</v>
      </c>
      <c r="R3121" s="10">
        <f t="shared" si="291"/>
        <v>42060.04550925926</v>
      </c>
      <c r="S3121" s="10">
        <f t="shared" si="292"/>
        <v>42090.003842592589</v>
      </c>
      <c r="T3121" s="12" t="str">
        <f t="shared" si="293"/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288"/>
        <v>1E-4</v>
      </c>
      <c r="P3122">
        <f t="shared" si="289"/>
        <v>12.8</v>
      </c>
      <c r="Q3122" t="str">
        <f t="shared" si="290"/>
        <v>theater</v>
      </c>
      <c r="R3122" s="10">
        <f t="shared" si="291"/>
        <v>42435.942083333335</v>
      </c>
      <c r="S3122" s="10">
        <f t="shared" si="292"/>
        <v>42495.900416666671</v>
      </c>
      <c r="T3122" s="12" t="str">
        <f t="shared" si="293"/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288"/>
        <v>6.7000000000000002E-3</v>
      </c>
      <c r="P3123">
        <f t="shared" si="289"/>
        <v>10</v>
      </c>
      <c r="Q3123" t="str">
        <f t="shared" si="290"/>
        <v>theater</v>
      </c>
      <c r="R3123" s="10">
        <f t="shared" si="291"/>
        <v>41848.679803240739</v>
      </c>
      <c r="S3123" s="10">
        <f t="shared" si="292"/>
        <v>41908.679803240739</v>
      </c>
      <c r="T3123" s="12" t="str">
        <f t="shared" si="293"/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288"/>
        <v>0.58289999999999997</v>
      </c>
      <c r="P3124">
        <f t="shared" si="289"/>
        <v>58</v>
      </c>
      <c r="Q3124" t="str">
        <f t="shared" si="290"/>
        <v>theater</v>
      </c>
      <c r="R3124" s="10">
        <f t="shared" si="291"/>
        <v>42678.932083333333</v>
      </c>
      <c r="S3124" s="10">
        <f t="shared" si="292"/>
        <v>42683.973750000005</v>
      </c>
      <c r="T3124" s="12" t="str">
        <f t="shared" si="293"/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288"/>
        <v>0.68149999999999999</v>
      </c>
      <c r="P3125">
        <f t="shared" si="289"/>
        <v>244.8</v>
      </c>
      <c r="Q3125" t="str">
        <f t="shared" si="290"/>
        <v>theater</v>
      </c>
      <c r="R3125" s="10">
        <f t="shared" si="291"/>
        <v>42530.993032407408</v>
      </c>
      <c r="S3125" s="10">
        <f t="shared" si="292"/>
        <v>42560.993032407408</v>
      </c>
      <c r="T3125" s="12" t="str">
        <f t="shared" si="293"/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288"/>
        <v>0</v>
      </c>
      <c r="P3126">
        <f t="shared" si="289"/>
        <v>6.5</v>
      </c>
      <c r="Q3126" t="str">
        <f t="shared" si="290"/>
        <v>theater</v>
      </c>
      <c r="R3126" s="10">
        <f t="shared" si="291"/>
        <v>41977.780104166668</v>
      </c>
      <c r="S3126" s="10">
        <f t="shared" si="292"/>
        <v>42037.780104166668</v>
      </c>
      <c r="T3126" s="12" t="str">
        <f t="shared" si="293"/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288"/>
        <v>0</v>
      </c>
      <c r="P3127">
        <f t="shared" si="289"/>
        <v>0</v>
      </c>
      <c r="Q3127" t="str">
        <f t="shared" si="290"/>
        <v>theater</v>
      </c>
      <c r="R3127" s="10">
        <f t="shared" si="291"/>
        <v>42346.20685185185</v>
      </c>
      <c r="S3127" s="10">
        <f t="shared" si="292"/>
        <v>42376.20685185185</v>
      </c>
      <c r="T3127" s="12" t="str">
        <f t="shared" si="293"/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288"/>
        <v>4.1599999999999998E-2</v>
      </c>
      <c r="P3128">
        <f t="shared" si="289"/>
        <v>61.18</v>
      </c>
      <c r="Q3128" t="str">
        <f t="shared" si="290"/>
        <v>theater</v>
      </c>
      <c r="R3128" s="10">
        <f t="shared" si="291"/>
        <v>42427.01807870371</v>
      </c>
      <c r="S3128" s="10">
        <f t="shared" si="292"/>
        <v>42456.976412037038</v>
      </c>
      <c r="T3128" s="12" t="str">
        <f t="shared" si="293"/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288"/>
        <v>0</v>
      </c>
      <c r="P3129">
        <f t="shared" si="289"/>
        <v>0</v>
      </c>
      <c r="Q3129" t="str">
        <f t="shared" si="290"/>
        <v>theater</v>
      </c>
      <c r="R3129" s="10">
        <f t="shared" si="291"/>
        <v>42034.856817129628</v>
      </c>
      <c r="S3129" s="10">
        <f t="shared" si="292"/>
        <v>42064.856817129628</v>
      </c>
      <c r="T3129" s="12" t="str">
        <f t="shared" si="293"/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288"/>
        <v>1.0861000000000001</v>
      </c>
      <c r="P3130">
        <f t="shared" si="289"/>
        <v>139.24</v>
      </c>
      <c r="Q3130" t="str">
        <f t="shared" si="290"/>
        <v>theater</v>
      </c>
      <c r="R3130" s="10">
        <f t="shared" si="291"/>
        <v>42780.825706018513</v>
      </c>
      <c r="S3130" s="10">
        <f t="shared" si="292"/>
        <v>42810.784039351856</v>
      </c>
      <c r="T3130" s="12" t="str">
        <f t="shared" si="293"/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288"/>
        <v>8.0000000000000002E-3</v>
      </c>
      <c r="P3131">
        <f t="shared" si="289"/>
        <v>10</v>
      </c>
      <c r="Q3131" t="str">
        <f t="shared" si="290"/>
        <v>theater</v>
      </c>
      <c r="R3131" s="10">
        <f t="shared" si="291"/>
        <v>42803.842812499999</v>
      </c>
      <c r="S3131" s="10">
        <f t="shared" si="292"/>
        <v>42843.801145833335</v>
      </c>
      <c r="T3131" s="12" t="str">
        <f t="shared" si="293"/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288"/>
        <v>3.7499999999999999E-2</v>
      </c>
      <c r="P3132">
        <f t="shared" si="289"/>
        <v>93.75</v>
      </c>
      <c r="Q3132" t="str">
        <f t="shared" si="290"/>
        <v>theater</v>
      </c>
      <c r="R3132" s="10">
        <f t="shared" si="291"/>
        <v>42808.640231481477</v>
      </c>
      <c r="S3132" s="10">
        <f t="shared" si="292"/>
        <v>42839.207638888889</v>
      </c>
      <c r="T3132" s="12" t="str">
        <f t="shared" si="293"/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288"/>
        <v>0.1573</v>
      </c>
      <c r="P3133">
        <f t="shared" si="289"/>
        <v>53.75</v>
      </c>
      <c r="Q3133" t="str">
        <f t="shared" si="290"/>
        <v>theater</v>
      </c>
      <c r="R3133" s="10">
        <f t="shared" si="291"/>
        <v>42803.579224537039</v>
      </c>
      <c r="S3133" s="10">
        <f t="shared" si="292"/>
        <v>42833.537557870368</v>
      </c>
      <c r="T3133" s="12" t="str">
        <f t="shared" si="293"/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288"/>
        <v>2.9999999999999997E-4</v>
      </c>
      <c r="P3134">
        <f t="shared" si="289"/>
        <v>10</v>
      </c>
      <c r="Q3134" t="str">
        <f t="shared" si="290"/>
        <v>theater</v>
      </c>
      <c r="R3134" s="10">
        <f t="shared" si="291"/>
        <v>42786.350231481483</v>
      </c>
      <c r="S3134" s="10">
        <f t="shared" si="292"/>
        <v>42846.308564814812</v>
      </c>
      <c r="T3134" s="12" t="str">
        <f t="shared" si="293"/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288"/>
        <v>1.08</v>
      </c>
      <c r="P3135">
        <f t="shared" si="289"/>
        <v>33.75</v>
      </c>
      <c r="Q3135" t="str">
        <f t="shared" si="290"/>
        <v>theater</v>
      </c>
      <c r="R3135" s="10">
        <f t="shared" si="291"/>
        <v>42788.565208333333</v>
      </c>
      <c r="S3135" s="10">
        <f t="shared" si="292"/>
        <v>42818.523541666669</v>
      </c>
      <c r="T3135" s="12" t="str">
        <f t="shared" si="293"/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288"/>
        <v>0.22500000000000001</v>
      </c>
      <c r="P3136">
        <f t="shared" si="289"/>
        <v>18.75</v>
      </c>
      <c r="Q3136" t="str">
        <f t="shared" si="290"/>
        <v>theater</v>
      </c>
      <c r="R3136" s="10">
        <f t="shared" si="291"/>
        <v>42800.720127314817</v>
      </c>
      <c r="S3136" s="10">
        <f t="shared" si="292"/>
        <v>42821.678460648152</v>
      </c>
      <c r="T3136" s="12" t="str">
        <f t="shared" si="293"/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288"/>
        <v>0.20849999999999999</v>
      </c>
      <c r="P3137">
        <f t="shared" si="289"/>
        <v>23.14</v>
      </c>
      <c r="Q3137" t="str">
        <f t="shared" si="290"/>
        <v>theater</v>
      </c>
      <c r="R3137" s="10">
        <f t="shared" si="291"/>
        <v>42807.151863425926</v>
      </c>
      <c r="S3137" s="10">
        <f t="shared" si="292"/>
        <v>42829.151863425926</v>
      </c>
      <c r="T3137" s="12" t="str">
        <f t="shared" si="293"/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288"/>
        <v>1.278</v>
      </c>
      <c r="P3138">
        <f t="shared" si="289"/>
        <v>29.05</v>
      </c>
      <c r="Q3138" t="str">
        <f t="shared" si="290"/>
        <v>theater</v>
      </c>
      <c r="R3138" s="10">
        <f t="shared" si="291"/>
        <v>42789.462430555555</v>
      </c>
      <c r="S3138" s="10">
        <f t="shared" si="292"/>
        <v>42825.957638888889</v>
      </c>
      <c r="T3138" s="12" t="str">
        <f t="shared" si="293"/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294">ROUND(IMDIV(E3139,D3139),4)</f>
        <v>3.3300000000000003E-2</v>
      </c>
      <c r="P3139">
        <f t="shared" ref="P3139:P3202" si="295">IF(L3139&gt;0,ROUND(IMDIV(E3139,L3139),2),0)</f>
        <v>50</v>
      </c>
      <c r="Q3139" t="str">
        <f t="shared" ref="Q3139:Q3202" si="296">LEFT(N3139,FIND("/",N3139)-1)</f>
        <v>theater</v>
      </c>
      <c r="R3139" s="10">
        <f t="shared" ref="R3139:R3202" si="297">(((J3139/60)/60)/24)+DATE(1970,1,1)</f>
        <v>42807.885057870371</v>
      </c>
      <c r="S3139" s="10">
        <f t="shared" ref="S3139:S3202" si="298">(((I3139/60)/60)/24)+DATE(1970,1,1)</f>
        <v>42858.8</v>
      </c>
      <c r="T3139" s="12" t="str">
        <f t="shared" ref="T3139:T3202" si="299">RIGHT(N3139, LEN(N3139)-FIND("/",N3139))</f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294"/>
        <v>0</v>
      </c>
      <c r="P3140">
        <f t="shared" si="295"/>
        <v>0</v>
      </c>
      <c r="Q3140" t="str">
        <f t="shared" si="296"/>
        <v>theater</v>
      </c>
      <c r="R3140" s="10">
        <f t="shared" si="297"/>
        <v>42809.645914351851</v>
      </c>
      <c r="S3140" s="10">
        <f t="shared" si="298"/>
        <v>42828.645914351851</v>
      </c>
      <c r="T3140" s="12" t="str">
        <f t="shared" si="299"/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294"/>
        <v>5.3999999999999999E-2</v>
      </c>
      <c r="P3141">
        <f t="shared" si="295"/>
        <v>450</v>
      </c>
      <c r="Q3141" t="str">
        <f t="shared" si="296"/>
        <v>theater</v>
      </c>
      <c r="R3141" s="10">
        <f t="shared" si="297"/>
        <v>42785.270370370374</v>
      </c>
      <c r="S3141" s="10">
        <f t="shared" si="298"/>
        <v>42819.189583333333</v>
      </c>
      <c r="T3141" s="12" t="str">
        <f t="shared" si="299"/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294"/>
        <v>9.5999999999999992E-3</v>
      </c>
      <c r="P3142">
        <f t="shared" si="295"/>
        <v>24</v>
      </c>
      <c r="Q3142" t="str">
        <f t="shared" si="296"/>
        <v>theater</v>
      </c>
      <c r="R3142" s="10">
        <f t="shared" si="297"/>
        <v>42802.718784722223</v>
      </c>
      <c r="S3142" s="10">
        <f t="shared" si="298"/>
        <v>42832.677118055552</v>
      </c>
      <c r="T3142" s="12" t="str">
        <f t="shared" si="299"/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294"/>
        <v>0.51600000000000001</v>
      </c>
      <c r="P3143">
        <f t="shared" si="295"/>
        <v>32.25</v>
      </c>
      <c r="Q3143" t="str">
        <f t="shared" si="296"/>
        <v>theater</v>
      </c>
      <c r="R3143" s="10">
        <f t="shared" si="297"/>
        <v>42800.753333333334</v>
      </c>
      <c r="S3143" s="10">
        <f t="shared" si="298"/>
        <v>42841.833333333328</v>
      </c>
      <c r="T3143" s="12" t="str">
        <f t="shared" si="299"/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294"/>
        <v>1.6400000000000001E-2</v>
      </c>
      <c r="P3144">
        <f t="shared" si="295"/>
        <v>15</v>
      </c>
      <c r="Q3144" t="str">
        <f t="shared" si="296"/>
        <v>theater</v>
      </c>
      <c r="R3144" s="10">
        <f t="shared" si="297"/>
        <v>42783.513182870374</v>
      </c>
      <c r="S3144" s="10">
        <f t="shared" si="298"/>
        <v>42813.471516203703</v>
      </c>
      <c r="T3144" s="12" t="str">
        <f t="shared" si="299"/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294"/>
        <v>0</v>
      </c>
      <c r="P3145">
        <f t="shared" si="295"/>
        <v>0</v>
      </c>
      <c r="Q3145" t="str">
        <f t="shared" si="296"/>
        <v>theater</v>
      </c>
      <c r="R3145" s="10">
        <f t="shared" si="297"/>
        <v>42808.358287037037</v>
      </c>
      <c r="S3145" s="10">
        <f t="shared" si="298"/>
        <v>42834.358287037037</v>
      </c>
      <c r="T3145" s="12" t="str">
        <f t="shared" si="299"/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294"/>
        <v>0.754</v>
      </c>
      <c r="P3146">
        <f t="shared" si="295"/>
        <v>251.33</v>
      </c>
      <c r="Q3146" t="str">
        <f t="shared" si="296"/>
        <v>theater</v>
      </c>
      <c r="R3146" s="10">
        <f t="shared" si="297"/>
        <v>42796.538275462968</v>
      </c>
      <c r="S3146" s="10">
        <f t="shared" si="298"/>
        <v>42813.25</v>
      </c>
      <c r="T3146" s="12" t="str">
        <f t="shared" si="299"/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294"/>
        <v>0</v>
      </c>
      <c r="P3147">
        <f t="shared" si="295"/>
        <v>0</v>
      </c>
      <c r="Q3147" t="str">
        <f t="shared" si="296"/>
        <v>theater</v>
      </c>
      <c r="R3147" s="10">
        <f t="shared" si="297"/>
        <v>42762.040902777779</v>
      </c>
      <c r="S3147" s="10">
        <f t="shared" si="298"/>
        <v>42821.999236111107</v>
      </c>
      <c r="T3147" s="12" t="str">
        <f t="shared" si="299"/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294"/>
        <v>0.105</v>
      </c>
      <c r="P3148">
        <f t="shared" si="295"/>
        <v>437.5</v>
      </c>
      <c r="Q3148" t="str">
        <f t="shared" si="296"/>
        <v>theater</v>
      </c>
      <c r="R3148" s="10">
        <f t="shared" si="297"/>
        <v>42796.682476851856</v>
      </c>
      <c r="S3148" s="10">
        <f t="shared" si="298"/>
        <v>42841.640810185185</v>
      </c>
      <c r="T3148" s="12" t="str">
        <f t="shared" si="299"/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294"/>
        <v>1.1753</v>
      </c>
      <c r="P3149">
        <f t="shared" si="295"/>
        <v>110.35</v>
      </c>
      <c r="Q3149" t="str">
        <f t="shared" si="296"/>
        <v>theater</v>
      </c>
      <c r="R3149" s="10">
        <f t="shared" si="297"/>
        <v>41909.969386574077</v>
      </c>
      <c r="S3149" s="10">
        <f t="shared" si="298"/>
        <v>41950.011053240742</v>
      </c>
      <c r="T3149" s="12" t="str">
        <f t="shared" si="299"/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294"/>
        <v>1.3117000000000001</v>
      </c>
      <c r="P3150">
        <f t="shared" si="295"/>
        <v>41.42</v>
      </c>
      <c r="Q3150" t="str">
        <f t="shared" si="296"/>
        <v>theater</v>
      </c>
      <c r="R3150" s="10">
        <f t="shared" si="297"/>
        <v>41891.665324074071</v>
      </c>
      <c r="S3150" s="10">
        <f t="shared" si="298"/>
        <v>41913.166666666664</v>
      </c>
      <c r="T3150" s="12" t="str">
        <f t="shared" si="299"/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294"/>
        <v>1.04</v>
      </c>
      <c r="P3151">
        <f t="shared" si="295"/>
        <v>52</v>
      </c>
      <c r="Q3151" t="str">
        <f t="shared" si="296"/>
        <v>theater</v>
      </c>
      <c r="R3151" s="10">
        <f t="shared" si="297"/>
        <v>41226.017361111109</v>
      </c>
      <c r="S3151" s="10">
        <f t="shared" si="298"/>
        <v>41250.083333333336</v>
      </c>
      <c r="T3151" s="12" t="str">
        <f t="shared" si="299"/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294"/>
        <v>1.01</v>
      </c>
      <c r="P3152">
        <f t="shared" si="295"/>
        <v>33.99</v>
      </c>
      <c r="Q3152" t="str">
        <f t="shared" si="296"/>
        <v>theater</v>
      </c>
      <c r="R3152" s="10">
        <f t="shared" si="297"/>
        <v>40478.263923611114</v>
      </c>
      <c r="S3152" s="10">
        <f t="shared" si="298"/>
        <v>40568.166666666664</v>
      </c>
      <c r="T3152" s="12" t="str">
        <f t="shared" si="299"/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294"/>
        <v>1.004</v>
      </c>
      <c r="P3153">
        <f t="shared" si="295"/>
        <v>103.35</v>
      </c>
      <c r="Q3153" t="str">
        <f t="shared" si="296"/>
        <v>theater</v>
      </c>
      <c r="R3153" s="10">
        <f t="shared" si="297"/>
        <v>41862.83997685185</v>
      </c>
      <c r="S3153" s="10">
        <f t="shared" si="298"/>
        <v>41892.83997685185</v>
      </c>
      <c r="T3153" s="12" t="str">
        <f t="shared" si="299"/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294"/>
        <v>1.0595000000000001</v>
      </c>
      <c r="P3154">
        <f t="shared" si="295"/>
        <v>34.79</v>
      </c>
      <c r="Q3154" t="str">
        <f t="shared" si="296"/>
        <v>theater</v>
      </c>
      <c r="R3154" s="10">
        <f t="shared" si="297"/>
        <v>41550.867673611108</v>
      </c>
      <c r="S3154" s="10">
        <f t="shared" si="298"/>
        <v>41580.867673611108</v>
      </c>
      <c r="T3154" s="12" t="str">
        <f t="shared" si="299"/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294"/>
        <v>3.3557999999999999</v>
      </c>
      <c r="P3155">
        <f t="shared" si="295"/>
        <v>41.77</v>
      </c>
      <c r="Q3155" t="str">
        <f t="shared" si="296"/>
        <v>theater</v>
      </c>
      <c r="R3155" s="10">
        <f t="shared" si="297"/>
        <v>40633.154363425929</v>
      </c>
      <c r="S3155" s="10">
        <f t="shared" si="298"/>
        <v>40664.207638888889</v>
      </c>
      <c r="T3155" s="12" t="str">
        <f t="shared" si="299"/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294"/>
        <v>1.1293</v>
      </c>
      <c r="P3156">
        <f t="shared" si="295"/>
        <v>64.27</v>
      </c>
      <c r="Q3156" t="str">
        <f t="shared" si="296"/>
        <v>theater</v>
      </c>
      <c r="R3156" s="10">
        <f t="shared" si="297"/>
        <v>40970.875671296293</v>
      </c>
      <c r="S3156" s="10">
        <f t="shared" si="298"/>
        <v>41000.834004629629</v>
      </c>
      <c r="T3156" s="12" t="str">
        <f t="shared" si="299"/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294"/>
        <v>1.885</v>
      </c>
      <c r="P3157">
        <f t="shared" si="295"/>
        <v>31.21</v>
      </c>
      <c r="Q3157" t="str">
        <f t="shared" si="296"/>
        <v>theater</v>
      </c>
      <c r="R3157" s="10">
        <f t="shared" si="297"/>
        <v>41233.499131944445</v>
      </c>
      <c r="S3157" s="10">
        <f t="shared" si="298"/>
        <v>41263.499131944445</v>
      </c>
      <c r="T3157" s="12" t="str">
        <f t="shared" si="299"/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294"/>
        <v>1.0182</v>
      </c>
      <c r="P3158">
        <f t="shared" si="295"/>
        <v>62.92</v>
      </c>
      <c r="Q3158" t="str">
        <f t="shared" si="296"/>
        <v>theater</v>
      </c>
      <c r="R3158" s="10">
        <f t="shared" si="297"/>
        <v>41026.953055555554</v>
      </c>
      <c r="S3158" s="10">
        <f t="shared" si="298"/>
        <v>41061.953055555554</v>
      </c>
      <c r="T3158" s="12" t="str">
        <f t="shared" si="299"/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294"/>
        <v>1.01</v>
      </c>
      <c r="P3159">
        <f t="shared" si="295"/>
        <v>98.54</v>
      </c>
      <c r="Q3159" t="str">
        <f t="shared" si="296"/>
        <v>theater</v>
      </c>
      <c r="R3159" s="10">
        <f t="shared" si="297"/>
        <v>41829.788252314815</v>
      </c>
      <c r="S3159" s="10">
        <f t="shared" si="298"/>
        <v>41839.208333333336</v>
      </c>
      <c r="T3159" s="12" t="str">
        <f t="shared" si="299"/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294"/>
        <v>1.1399999999999999</v>
      </c>
      <c r="P3160">
        <f t="shared" si="295"/>
        <v>82.61</v>
      </c>
      <c r="Q3160" t="str">
        <f t="shared" si="296"/>
        <v>theater</v>
      </c>
      <c r="R3160" s="10">
        <f t="shared" si="297"/>
        <v>41447.839722222219</v>
      </c>
      <c r="S3160" s="10">
        <f t="shared" si="298"/>
        <v>41477.839722222219</v>
      </c>
      <c r="T3160" s="12" t="str">
        <f t="shared" si="299"/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294"/>
        <v>1.3348</v>
      </c>
      <c r="P3161">
        <f t="shared" si="295"/>
        <v>38.5</v>
      </c>
      <c r="Q3161" t="str">
        <f t="shared" si="296"/>
        <v>theater</v>
      </c>
      <c r="R3161" s="10">
        <f t="shared" si="297"/>
        <v>40884.066678240742</v>
      </c>
      <c r="S3161" s="10">
        <f t="shared" si="298"/>
        <v>40926.958333333336</v>
      </c>
      <c r="T3161" s="12" t="str">
        <f t="shared" si="299"/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294"/>
        <v>1.0153000000000001</v>
      </c>
      <c r="P3162">
        <f t="shared" si="295"/>
        <v>80.16</v>
      </c>
      <c r="Q3162" t="str">
        <f t="shared" si="296"/>
        <v>theater</v>
      </c>
      <c r="R3162" s="10">
        <f t="shared" si="297"/>
        <v>41841.26489583333</v>
      </c>
      <c r="S3162" s="10">
        <f t="shared" si="298"/>
        <v>41864.207638888889</v>
      </c>
      <c r="T3162" s="12" t="str">
        <f t="shared" si="299"/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294"/>
        <v>1.0509999999999999</v>
      </c>
      <c r="P3163">
        <f t="shared" si="295"/>
        <v>28.41</v>
      </c>
      <c r="Q3163" t="str">
        <f t="shared" si="296"/>
        <v>theater</v>
      </c>
      <c r="R3163" s="10">
        <f t="shared" si="297"/>
        <v>41897.536134259259</v>
      </c>
      <c r="S3163" s="10">
        <f t="shared" si="298"/>
        <v>41927.536134259259</v>
      </c>
      <c r="T3163" s="12" t="str">
        <f t="shared" si="299"/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294"/>
        <v>1.2715000000000001</v>
      </c>
      <c r="P3164">
        <f t="shared" si="295"/>
        <v>80.73</v>
      </c>
      <c r="Q3164" t="str">
        <f t="shared" si="296"/>
        <v>theater</v>
      </c>
      <c r="R3164" s="10">
        <f t="shared" si="297"/>
        <v>41799.685902777775</v>
      </c>
      <c r="S3164" s="10">
        <f t="shared" si="298"/>
        <v>41827.083333333336</v>
      </c>
      <c r="T3164" s="12" t="str">
        <f t="shared" si="299"/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294"/>
        <v>1.1114999999999999</v>
      </c>
      <c r="P3165">
        <f t="shared" si="295"/>
        <v>200.69</v>
      </c>
      <c r="Q3165" t="str">
        <f t="shared" si="296"/>
        <v>theater</v>
      </c>
      <c r="R3165" s="10">
        <f t="shared" si="297"/>
        <v>41775.753761574073</v>
      </c>
      <c r="S3165" s="10">
        <f t="shared" si="298"/>
        <v>41805.753761574073</v>
      </c>
      <c r="T3165" s="12" t="str">
        <f t="shared" si="299"/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294"/>
        <v>1.0676000000000001</v>
      </c>
      <c r="P3166">
        <f t="shared" si="295"/>
        <v>37.590000000000003</v>
      </c>
      <c r="Q3166" t="str">
        <f t="shared" si="296"/>
        <v>theater</v>
      </c>
      <c r="R3166" s="10">
        <f t="shared" si="297"/>
        <v>41766.80572916667</v>
      </c>
      <c r="S3166" s="10">
        <f t="shared" si="298"/>
        <v>41799.80572916667</v>
      </c>
      <c r="T3166" s="12" t="str">
        <f t="shared" si="299"/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294"/>
        <v>1.6267</v>
      </c>
      <c r="P3167">
        <f t="shared" si="295"/>
        <v>58.1</v>
      </c>
      <c r="Q3167" t="str">
        <f t="shared" si="296"/>
        <v>theater</v>
      </c>
      <c r="R3167" s="10">
        <f t="shared" si="297"/>
        <v>40644.159259259257</v>
      </c>
      <c r="S3167" s="10">
        <f t="shared" si="298"/>
        <v>40666.165972222225</v>
      </c>
      <c r="T3167" s="12" t="str">
        <f t="shared" si="299"/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294"/>
        <v>1.6023000000000001</v>
      </c>
      <c r="P3168">
        <f t="shared" si="295"/>
        <v>60.3</v>
      </c>
      <c r="Q3168" t="str">
        <f t="shared" si="296"/>
        <v>theater</v>
      </c>
      <c r="R3168" s="10">
        <f t="shared" si="297"/>
        <v>41940.69158564815</v>
      </c>
      <c r="S3168" s="10">
        <f t="shared" si="298"/>
        <v>41969.332638888889</v>
      </c>
      <c r="T3168" s="12" t="str">
        <f t="shared" si="299"/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294"/>
        <v>1.1617</v>
      </c>
      <c r="P3169">
        <f t="shared" si="295"/>
        <v>63.36</v>
      </c>
      <c r="Q3169" t="str">
        <f t="shared" si="296"/>
        <v>theater</v>
      </c>
      <c r="R3169" s="10">
        <f t="shared" si="297"/>
        <v>41839.175706018519</v>
      </c>
      <c r="S3169" s="10">
        <f t="shared" si="298"/>
        <v>41853.175706018519</v>
      </c>
      <c r="T3169" s="12" t="str">
        <f t="shared" si="299"/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294"/>
        <v>1.242</v>
      </c>
      <c r="P3170">
        <f t="shared" si="295"/>
        <v>50.9</v>
      </c>
      <c r="Q3170" t="str">
        <f t="shared" si="296"/>
        <v>theater</v>
      </c>
      <c r="R3170" s="10">
        <f t="shared" si="297"/>
        <v>41772.105937500004</v>
      </c>
      <c r="S3170" s="10">
        <f t="shared" si="298"/>
        <v>41803.916666666664</v>
      </c>
      <c r="T3170" s="12" t="str">
        <f t="shared" si="299"/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294"/>
        <v>1.0301</v>
      </c>
      <c r="P3171">
        <f t="shared" si="295"/>
        <v>100.5</v>
      </c>
      <c r="Q3171" t="str">
        <f t="shared" si="296"/>
        <v>theater</v>
      </c>
      <c r="R3171" s="10">
        <f t="shared" si="297"/>
        <v>41591.737974537034</v>
      </c>
      <c r="S3171" s="10">
        <f t="shared" si="298"/>
        <v>41621.207638888889</v>
      </c>
      <c r="T3171" s="12" t="str">
        <f t="shared" si="299"/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294"/>
        <v>1.1225000000000001</v>
      </c>
      <c r="P3172">
        <f t="shared" si="295"/>
        <v>31.62</v>
      </c>
      <c r="Q3172" t="str">
        <f t="shared" si="296"/>
        <v>theater</v>
      </c>
      <c r="R3172" s="10">
        <f t="shared" si="297"/>
        <v>41789.080370370371</v>
      </c>
      <c r="S3172" s="10">
        <f t="shared" si="298"/>
        <v>41822.166666666664</v>
      </c>
      <c r="T3172" s="12" t="str">
        <f t="shared" si="299"/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294"/>
        <v>1.0881000000000001</v>
      </c>
      <c r="P3173">
        <f t="shared" si="295"/>
        <v>65.099999999999994</v>
      </c>
      <c r="Q3173" t="str">
        <f t="shared" si="296"/>
        <v>theater</v>
      </c>
      <c r="R3173" s="10">
        <f t="shared" si="297"/>
        <v>42466.608310185184</v>
      </c>
      <c r="S3173" s="10">
        <f t="shared" si="298"/>
        <v>42496.608310185184</v>
      </c>
      <c r="T3173" s="12" t="str">
        <f t="shared" si="299"/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294"/>
        <v>1.1499999999999999</v>
      </c>
      <c r="P3174">
        <f t="shared" si="295"/>
        <v>79.31</v>
      </c>
      <c r="Q3174" t="str">
        <f t="shared" si="296"/>
        <v>theater</v>
      </c>
      <c r="R3174" s="10">
        <f t="shared" si="297"/>
        <v>40923.729953703703</v>
      </c>
      <c r="S3174" s="10">
        <f t="shared" si="298"/>
        <v>40953.729953703703</v>
      </c>
      <c r="T3174" s="12" t="str">
        <f t="shared" si="299"/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294"/>
        <v>1.03</v>
      </c>
      <c r="P3175">
        <f t="shared" si="295"/>
        <v>139.19</v>
      </c>
      <c r="Q3175" t="str">
        <f t="shared" si="296"/>
        <v>theater</v>
      </c>
      <c r="R3175" s="10">
        <f t="shared" si="297"/>
        <v>41878.878379629627</v>
      </c>
      <c r="S3175" s="10">
        <f t="shared" si="298"/>
        <v>41908.878379629627</v>
      </c>
      <c r="T3175" s="12" t="str">
        <f t="shared" si="299"/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294"/>
        <v>1.0113000000000001</v>
      </c>
      <c r="P3176">
        <f t="shared" si="295"/>
        <v>131.91</v>
      </c>
      <c r="Q3176" t="str">
        <f t="shared" si="296"/>
        <v>theater</v>
      </c>
      <c r="R3176" s="10">
        <f t="shared" si="297"/>
        <v>41862.864675925928</v>
      </c>
      <c r="S3176" s="10">
        <f t="shared" si="298"/>
        <v>41876.864675925928</v>
      </c>
      <c r="T3176" s="12" t="str">
        <f t="shared" si="299"/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294"/>
        <v>1.0955999999999999</v>
      </c>
      <c r="P3177">
        <f t="shared" si="295"/>
        <v>91.3</v>
      </c>
      <c r="Q3177" t="str">
        <f t="shared" si="296"/>
        <v>theater</v>
      </c>
      <c r="R3177" s="10">
        <f t="shared" si="297"/>
        <v>40531.886886574073</v>
      </c>
      <c r="S3177" s="10">
        <f t="shared" si="298"/>
        <v>40591.886886574073</v>
      </c>
      <c r="T3177" s="12" t="str">
        <f t="shared" si="299"/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294"/>
        <v>1.1484000000000001</v>
      </c>
      <c r="P3178">
        <f t="shared" si="295"/>
        <v>39.67</v>
      </c>
      <c r="Q3178" t="str">
        <f t="shared" si="296"/>
        <v>theater</v>
      </c>
      <c r="R3178" s="10">
        <f t="shared" si="297"/>
        <v>41477.930914351848</v>
      </c>
      <c r="S3178" s="10">
        <f t="shared" si="298"/>
        <v>41504.625</v>
      </c>
      <c r="T3178" s="12" t="str">
        <f t="shared" si="299"/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294"/>
        <v>1.1739999999999999</v>
      </c>
      <c r="P3179">
        <f t="shared" si="295"/>
        <v>57.55</v>
      </c>
      <c r="Q3179" t="str">
        <f t="shared" si="296"/>
        <v>theater</v>
      </c>
      <c r="R3179" s="10">
        <f t="shared" si="297"/>
        <v>41781.666770833333</v>
      </c>
      <c r="S3179" s="10">
        <f t="shared" si="298"/>
        <v>41811.666770833333</v>
      </c>
      <c r="T3179" s="12" t="str">
        <f t="shared" si="299"/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294"/>
        <v>1.7173</v>
      </c>
      <c r="P3180">
        <f t="shared" si="295"/>
        <v>33.03</v>
      </c>
      <c r="Q3180" t="str">
        <f t="shared" si="296"/>
        <v>theater</v>
      </c>
      <c r="R3180" s="10">
        <f t="shared" si="297"/>
        <v>41806.605034722219</v>
      </c>
      <c r="S3180" s="10">
        <f t="shared" si="298"/>
        <v>41836.605034722219</v>
      </c>
      <c r="T3180" s="12" t="str">
        <f t="shared" si="299"/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294"/>
        <v>1.1415999999999999</v>
      </c>
      <c r="P3181">
        <f t="shared" si="295"/>
        <v>77.34</v>
      </c>
      <c r="Q3181" t="str">
        <f t="shared" si="296"/>
        <v>theater</v>
      </c>
      <c r="R3181" s="10">
        <f t="shared" si="297"/>
        <v>41375.702210648145</v>
      </c>
      <c r="S3181" s="10">
        <f t="shared" si="298"/>
        <v>41400.702210648145</v>
      </c>
      <c r="T3181" s="12" t="str">
        <f t="shared" si="299"/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294"/>
        <v>1.1975</v>
      </c>
      <c r="P3182">
        <f t="shared" si="295"/>
        <v>31.93</v>
      </c>
      <c r="Q3182" t="str">
        <f t="shared" si="296"/>
        <v>theater</v>
      </c>
      <c r="R3182" s="10">
        <f t="shared" si="297"/>
        <v>41780.412604166668</v>
      </c>
      <c r="S3182" s="10">
        <f t="shared" si="298"/>
        <v>41810.412604166668</v>
      </c>
      <c r="T3182" s="12" t="str">
        <f t="shared" si="299"/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294"/>
        <v>1.0900000000000001</v>
      </c>
      <c r="P3183">
        <f t="shared" si="295"/>
        <v>36.33</v>
      </c>
      <c r="Q3183" t="str">
        <f t="shared" si="296"/>
        <v>theater</v>
      </c>
      <c r="R3183" s="10">
        <f t="shared" si="297"/>
        <v>41779.310034722221</v>
      </c>
      <c r="S3183" s="10">
        <f t="shared" si="298"/>
        <v>41805.666666666664</v>
      </c>
      <c r="T3183" s="12" t="str">
        <f t="shared" si="299"/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294"/>
        <v>1.0088999999999999</v>
      </c>
      <c r="P3184">
        <f t="shared" si="295"/>
        <v>46.77</v>
      </c>
      <c r="Q3184" t="str">
        <f t="shared" si="296"/>
        <v>theater</v>
      </c>
      <c r="R3184" s="10">
        <f t="shared" si="297"/>
        <v>40883.949317129627</v>
      </c>
      <c r="S3184" s="10">
        <f t="shared" si="298"/>
        <v>40939.708333333336</v>
      </c>
      <c r="T3184" s="12" t="str">
        <f t="shared" si="299"/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294"/>
        <v>1.0900000000000001</v>
      </c>
      <c r="P3185">
        <f t="shared" si="295"/>
        <v>40.07</v>
      </c>
      <c r="Q3185" t="str">
        <f t="shared" si="296"/>
        <v>theater</v>
      </c>
      <c r="R3185" s="10">
        <f t="shared" si="297"/>
        <v>41491.79478009259</v>
      </c>
      <c r="S3185" s="10">
        <f t="shared" si="298"/>
        <v>41509.79478009259</v>
      </c>
      <c r="T3185" s="12" t="str">
        <f t="shared" si="299"/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294"/>
        <v>1.0721000000000001</v>
      </c>
      <c r="P3186">
        <f t="shared" si="295"/>
        <v>100.22</v>
      </c>
      <c r="Q3186" t="str">
        <f t="shared" si="296"/>
        <v>theater</v>
      </c>
      <c r="R3186" s="10">
        <f t="shared" si="297"/>
        <v>41791.993414351848</v>
      </c>
      <c r="S3186" s="10">
        <f t="shared" si="298"/>
        <v>41821.993414351848</v>
      </c>
      <c r="T3186" s="12" t="str">
        <f t="shared" si="299"/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294"/>
        <v>1</v>
      </c>
      <c r="P3187">
        <f t="shared" si="295"/>
        <v>41.67</v>
      </c>
      <c r="Q3187" t="str">
        <f t="shared" si="296"/>
        <v>theater</v>
      </c>
      <c r="R3187" s="10">
        <f t="shared" si="297"/>
        <v>41829.977326388893</v>
      </c>
      <c r="S3187" s="10">
        <f t="shared" si="298"/>
        <v>41836.977326388893</v>
      </c>
      <c r="T3187" s="12" t="str">
        <f t="shared" si="299"/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294"/>
        <v>1.0219</v>
      </c>
      <c r="P3188">
        <f t="shared" si="295"/>
        <v>46.71</v>
      </c>
      <c r="Q3188" t="str">
        <f t="shared" si="296"/>
        <v>theater</v>
      </c>
      <c r="R3188" s="10">
        <f t="shared" si="297"/>
        <v>41868.924050925925</v>
      </c>
      <c r="S3188" s="10">
        <f t="shared" si="298"/>
        <v>41898.875</v>
      </c>
      <c r="T3188" s="12" t="str">
        <f t="shared" si="299"/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294"/>
        <v>1.1629</v>
      </c>
      <c r="P3189">
        <f t="shared" si="295"/>
        <v>71.489999999999995</v>
      </c>
      <c r="Q3189" t="str">
        <f t="shared" si="296"/>
        <v>theater</v>
      </c>
      <c r="R3189" s="10">
        <f t="shared" si="297"/>
        <v>41835.666354166664</v>
      </c>
      <c r="S3189" s="10">
        <f t="shared" si="298"/>
        <v>41855.666354166664</v>
      </c>
      <c r="T3189" s="12" t="str">
        <f t="shared" si="299"/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294"/>
        <v>0.65</v>
      </c>
      <c r="P3190">
        <f t="shared" si="295"/>
        <v>14.44</v>
      </c>
      <c r="Q3190" t="str">
        <f t="shared" si="296"/>
        <v>theater</v>
      </c>
      <c r="R3190" s="10">
        <f t="shared" si="297"/>
        <v>42144.415532407409</v>
      </c>
      <c r="S3190" s="10">
        <f t="shared" si="298"/>
        <v>42165.415532407409</v>
      </c>
      <c r="T3190" s="12" t="str">
        <f t="shared" si="299"/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294"/>
        <v>0.12330000000000001</v>
      </c>
      <c r="P3191">
        <f t="shared" si="295"/>
        <v>356.84</v>
      </c>
      <c r="Q3191" t="str">
        <f t="shared" si="296"/>
        <v>theater</v>
      </c>
      <c r="R3191" s="10">
        <f t="shared" si="297"/>
        <v>42118.346435185187</v>
      </c>
      <c r="S3191" s="10">
        <f t="shared" si="298"/>
        <v>42148.346435185187</v>
      </c>
      <c r="T3191" s="12" t="str">
        <f t="shared" si="299"/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294"/>
        <v>0</v>
      </c>
      <c r="P3192">
        <f t="shared" si="295"/>
        <v>0</v>
      </c>
      <c r="Q3192" t="str">
        <f t="shared" si="296"/>
        <v>theater</v>
      </c>
      <c r="R3192" s="10">
        <f t="shared" si="297"/>
        <v>42683.151331018518</v>
      </c>
      <c r="S3192" s="10">
        <f t="shared" si="298"/>
        <v>42713.192997685182</v>
      </c>
      <c r="T3192" s="12" t="str">
        <f t="shared" si="299"/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294"/>
        <v>4.0300000000000002E-2</v>
      </c>
      <c r="P3193">
        <f t="shared" si="295"/>
        <v>37.75</v>
      </c>
      <c r="Q3193" t="str">
        <f t="shared" si="296"/>
        <v>theater</v>
      </c>
      <c r="R3193" s="10">
        <f t="shared" si="297"/>
        <v>42538.755428240736</v>
      </c>
      <c r="S3193" s="10">
        <f t="shared" si="298"/>
        <v>42598.755428240736</v>
      </c>
      <c r="T3193" s="12" t="str">
        <f t="shared" si="299"/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294"/>
        <v>1.0200000000000001E-2</v>
      </c>
      <c r="P3194">
        <f t="shared" si="295"/>
        <v>12.75</v>
      </c>
      <c r="Q3194" t="str">
        <f t="shared" si="296"/>
        <v>theater</v>
      </c>
      <c r="R3194" s="10">
        <f t="shared" si="297"/>
        <v>42018.94049768518</v>
      </c>
      <c r="S3194" s="10">
        <f t="shared" si="298"/>
        <v>42063.916666666672</v>
      </c>
      <c r="T3194" s="12" t="str">
        <f t="shared" si="299"/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294"/>
        <v>0.1174</v>
      </c>
      <c r="P3195">
        <f t="shared" si="295"/>
        <v>24.46</v>
      </c>
      <c r="Q3195" t="str">
        <f t="shared" si="296"/>
        <v>theater</v>
      </c>
      <c r="R3195" s="10">
        <f t="shared" si="297"/>
        <v>42010.968240740738</v>
      </c>
      <c r="S3195" s="10">
        <f t="shared" si="298"/>
        <v>42055.968240740738</v>
      </c>
      <c r="T3195" s="12" t="str">
        <f t="shared" si="299"/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294"/>
        <v>0</v>
      </c>
      <c r="P3196">
        <f t="shared" si="295"/>
        <v>0</v>
      </c>
      <c r="Q3196" t="str">
        <f t="shared" si="296"/>
        <v>theater</v>
      </c>
      <c r="R3196" s="10">
        <f t="shared" si="297"/>
        <v>42182.062476851846</v>
      </c>
      <c r="S3196" s="10">
        <f t="shared" si="298"/>
        <v>42212.062476851846</v>
      </c>
      <c r="T3196" s="12" t="str">
        <f t="shared" si="299"/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294"/>
        <v>0.59140000000000004</v>
      </c>
      <c r="P3197">
        <f t="shared" si="295"/>
        <v>53.08</v>
      </c>
      <c r="Q3197" t="str">
        <f t="shared" si="296"/>
        <v>theater</v>
      </c>
      <c r="R3197" s="10">
        <f t="shared" si="297"/>
        <v>42017.594236111108</v>
      </c>
      <c r="S3197" s="10">
        <f t="shared" si="298"/>
        <v>42047.594236111108</v>
      </c>
      <c r="T3197" s="12" t="str">
        <f t="shared" si="299"/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294"/>
        <v>5.9999999999999995E-4</v>
      </c>
      <c r="P3198">
        <f t="shared" si="295"/>
        <v>300</v>
      </c>
      <c r="Q3198" t="str">
        <f t="shared" si="296"/>
        <v>theater</v>
      </c>
      <c r="R3198" s="10">
        <f t="shared" si="297"/>
        <v>42157.598090277781</v>
      </c>
      <c r="S3198" s="10">
        <f t="shared" si="298"/>
        <v>42217.583333333328</v>
      </c>
      <c r="T3198" s="12" t="str">
        <f t="shared" si="299"/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294"/>
        <v>0.1145</v>
      </c>
      <c r="P3199">
        <f t="shared" si="295"/>
        <v>286.25</v>
      </c>
      <c r="Q3199" t="str">
        <f t="shared" si="296"/>
        <v>theater</v>
      </c>
      <c r="R3199" s="10">
        <f t="shared" si="297"/>
        <v>42009.493263888886</v>
      </c>
      <c r="S3199" s="10">
        <f t="shared" si="298"/>
        <v>42039.493263888886</v>
      </c>
      <c r="T3199" s="12" t="str">
        <f t="shared" si="299"/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294"/>
        <v>3.7000000000000002E-3</v>
      </c>
      <c r="P3200">
        <f t="shared" si="295"/>
        <v>36.67</v>
      </c>
      <c r="Q3200" t="str">
        <f t="shared" si="296"/>
        <v>theater</v>
      </c>
      <c r="R3200" s="10">
        <f t="shared" si="297"/>
        <v>42013.424502314811</v>
      </c>
      <c r="S3200" s="10">
        <f t="shared" si="298"/>
        <v>42051.424502314811</v>
      </c>
      <c r="T3200" s="12" t="str">
        <f t="shared" si="299"/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294"/>
        <v>0.52159999999999995</v>
      </c>
      <c r="P3201">
        <f t="shared" si="295"/>
        <v>49.21</v>
      </c>
      <c r="Q3201" t="str">
        <f t="shared" si="296"/>
        <v>theater</v>
      </c>
      <c r="R3201" s="10">
        <f t="shared" si="297"/>
        <v>41858.761782407404</v>
      </c>
      <c r="S3201" s="10">
        <f t="shared" si="298"/>
        <v>41888.875</v>
      </c>
      <c r="T3201" s="12" t="str">
        <f t="shared" si="299"/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294"/>
        <v>0</v>
      </c>
      <c r="P3202">
        <f t="shared" si="295"/>
        <v>1</v>
      </c>
      <c r="Q3202" t="str">
        <f t="shared" si="296"/>
        <v>theater</v>
      </c>
      <c r="R3202" s="10">
        <f t="shared" si="297"/>
        <v>42460.320613425924</v>
      </c>
      <c r="S3202" s="10">
        <f t="shared" si="298"/>
        <v>42490.231944444444</v>
      </c>
      <c r="T3202" s="12" t="str">
        <f t="shared" si="299"/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300">ROUND(IMDIV(E3203,D3203),4)</f>
        <v>1.2500000000000001E-2</v>
      </c>
      <c r="P3203">
        <f t="shared" ref="P3203:P3266" si="301">IF(L3203&gt;0,ROUND(IMDIV(E3203,L3203),2),0)</f>
        <v>12.5</v>
      </c>
      <c r="Q3203" t="str">
        <f t="shared" ref="Q3203:Q3266" si="302">LEFT(N3203,FIND("/",N3203)-1)</f>
        <v>theater</v>
      </c>
      <c r="R3203" s="10">
        <f t="shared" ref="R3203:R3266" si="303">(((J3203/60)/60)/24)+DATE(1970,1,1)</f>
        <v>41861.767094907409</v>
      </c>
      <c r="S3203" s="10">
        <f t="shared" ref="S3203:S3266" si="304">(((I3203/60)/60)/24)+DATE(1970,1,1)</f>
        <v>41882.767094907409</v>
      </c>
      <c r="T3203" s="12" t="str">
        <f t="shared" ref="T3203:T3266" si="305">RIGHT(N3203, LEN(N3203)-FIND("/",N3203))</f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300"/>
        <v>0.54520000000000002</v>
      </c>
      <c r="P3204">
        <f t="shared" si="301"/>
        <v>109.04</v>
      </c>
      <c r="Q3204" t="str">
        <f t="shared" si="302"/>
        <v>theater</v>
      </c>
      <c r="R3204" s="10">
        <f t="shared" si="303"/>
        <v>42293.853541666671</v>
      </c>
      <c r="S3204" s="10">
        <f t="shared" si="304"/>
        <v>42352.249305555553</v>
      </c>
      <c r="T3204" s="12" t="str">
        <f t="shared" si="305"/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300"/>
        <v>0.25</v>
      </c>
      <c r="P3205">
        <f t="shared" si="301"/>
        <v>41.67</v>
      </c>
      <c r="Q3205" t="str">
        <f t="shared" si="302"/>
        <v>theater</v>
      </c>
      <c r="R3205" s="10">
        <f t="shared" si="303"/>
        <v>42242.988680555558</v>
      </c>
      <c r="S3205" s="10">
        <f t="shared" si="304"/>
        <v>42272.988680555558</v>
      </c>
      <c r="T3205" s="12" t="str">
        <f t="shared" si="305"/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300"/>
        <v>0</v>
      </c>
      <c r="P3206">
        <f t="shared" si="301"/>
        <v>0</v>
      </c>
      <c r="Q3206" t="str">
        <f t="shared" si="302"/>
        <v>theater</v>
      </c>
      <c r="R3206" s="10">
        <f t="shared" si="303"/>
        <v>42172.686099537037</v>
      </c>
      <c r="S3206" s="10">
        <f t="shared" si="304"/>
        <v>42202.676388888889</v>
      </c>
      <c r="T3206" s="12" t="str">
        <f t="shared" si="305"/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300"/>
        <v>3.4099999999999998E-2</v>
      </c>
      <c r="P3207">
        <f t="shared" si="301"/>
        <v>22.75</v>
      </c>
      <c r="Q3207" t="str">
        <f t="shared" si="302"/>
        <v>theater</v>
      </c>
      <c r="R3207" s="10">
        <f t="shared" si="303"/>
        <v>42095.374675925923</v>
      </c>
      <c r="S3207" s="10">
        <f t="shared" si="304"/>
        <v>42125.374675925923</v>
      </c>
      <c r="T3207" s="12" t="str">
        <f t="shared" si="305"/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300"/>
        <v>0</v>
      </c>
      <c r="P3208">
        <f t="shared" si="301"/>
        <v>0</v>
      </c>
      <c r="Q3208" t="str">
        <f t="shared" si="302"/>
        <v>theater</v>
      </c>
      <c r="R3208" s="10">
        <f t="shared" si="303"/>
        <v>42236.276053240741</v>
      </c>
      <c r="S3208" s="10">
        <f t="shared" si="304"/>
        <v>42266.276053240741</v>
      </c>
      <c r="T3208" s="12" t="str">
        <f t="shared" si="305"/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300"/>
        <v>0.46360000000000001</v>
      </c>
      <c r="P3209">
        <f t="shared" si="301"/>
        <v>70.83</v>
      </c>
      <c r="Q3209" t="str">
        <f t="shared" si="302"/>
        <v>theater</v>
      </c>
      <c r="R3209" s="10">
        <f t="shared" si="303"/>
        <v>42057.277858796297</v>
      </c>
      <c r="S3209" s="10">
        <f t="shared" si="304"/>
        <v>42117.236192129625</v>
      </c>
      <c r="T3209" s="12" t="str">
        <f t="shared" si="305"/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300"/>
        <v>1.0349999999999999</v>
      </c>
      <c r="P3210">
        <f t="shared" si="301"/>
        <v>63.11</v>
      </c>
      <c r="Q3210" t="str">
        <f t="shared" si="302"/>
        <v>theater</v>
      </c>
      <c r="R3210" s="10">
        <f t="shared" si="303"/>
        <v>41827.605057870373</v>
      </c>
      <c r="S3210" s="10">
        <f t="shared" si="304"/>
        <v>41848.605057870373</v>
      </c>
      <c r="T3210" s="12" t="str">
        <f t="shared" si="305"/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300"/>
        <v>1.1932</v>
      </c>
      <c r="P3211">
        <f t="shared" si="301"/>
        <v>50.16</v>
      </c>
      <c r="Q3211" t="str">
        <f t="shared" si="302"/>
        <v>theater</v>
      </c>
      <c r="R3211" s="10">
        <f t="shared" si="303"/>
        <v>41778.637245370373</v>
      </c>
      <c r="S3211" s="10">
        <f t="shared" si="304"/>
        <v>41810.958333333336</v>
      </c>
      <c r="T3211" s="12" t="str">
        <f t="shared" si="305"/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300"/>
        <v>1.2577</v>
      </c>
      <c r="P3212">
        <f t="shared" si="301"/>
        <v>62.88</v>
      </c>
      <c r="Q3212" t="str">
        <f t="shared" si="302"/>
        <v>theater</v>
      </c>
      <c r="R3212" s="10">
        <f t="shared" si="303"/>
        <v>41013.936562499999</v>
      </c>
      <c r="S3212" s="10">
        <f t="shared" si="304"/>
        <v>41061.165972222225</v>
      </c>
      <c r="T3212" s="12" t="str">
        <f t="shared" si="305"/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300"/>
        <v>1.1974</v>
      </c>
      <c r="P3213">
        <f t="shared" si="301"/>
        <v>85.53</v>
      </c>
      <c r="Q3213" t="str">
        <f t="shared" si="302"/>
        <v>theater</v>
      </c>
      <c r="R3213" s="10">
        <f t="shared" si="303"/>
        <v>41834.586574074077</v>
      </c>
      <c r="S3213" s="10">
        <f t="shared" si="304"/>
        <v>41866.083333333336</v>
      </c>
      <c r="T3213" s="12" t="str">
        <f t="shared" si="305"/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300"/>
        <v>1.2625</v>
      </c>
      <c r="P3214">
        <f t="shared" si="301"/>
        <v>53.72</v>
      </c>
      <c r="Q3214" t="str">
        <f t="shared" si="302"/>
        <v>theater</v>
      </c>
      <c r="R3214" s="10">
        <f t="shared" si="303"/>
        <v>41829.795729166668</v>
      </c>
      <c r="S3214" s="10">
        <f t="shared" si="304"/>
        <v>41859.795729166668</v>
      </c>
      <c r="T3214" s="12" t="str">
        <f t="shared" si="305"/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300"/>
        <v>1.0012000000000001</v>
      </c>
      <c r="P3215">
        <f t="shared" si="301"/>
        <v>127.81</v>
      </c>
      <c r="Q3215" t="str">
        <f t="shared" si="302"/>
        <v>theater</v>
      </c>
      <c r="R3215" s="10">
        <f t="shared" si="303"/>
        <v>42171.763414351852</v>
      </c>
      <c r="S3215" s="10">
        <f t="shared" si="304"/>
        <v>42211.763414351852</v>
      </c>
      <c r="T3215" s="12" t="str">
        <f t="shared" si="305"/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300"/>
        <v>1.0213000000000001</v>
      </c>
      <c r="P3216">
        <f t="shared" si="301"/>
        <v>106.57</v>
      </c>
      <c r="Q3216" t="str">
        <f t="shared" si="302"/>
        <v>theater</v>
      </c>
      <c r="R3216" s="10">
        <f t="shared" si="303"/>
        <v>42337.792511574073</v>
      </c>
      <c r="S3216" s="10">
        <f t="shared" si="304"/>
        <v>42374.996527777781</v>
      </c>
      <c r="T3216" s="12" t="str">
        <f t="shared" si="305"/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300"/>
        <v>1.0035000000000001</v>
      </c>
      <c r="P3217">
        <f t="shared" si="301"/>
        <v>262.11</v>
      </c>
      <c r="Q3217" t="str">
        <f t="shared" si="302"/>
        <v>theater</v>
      </c>
      <c r="R3217" s="10">
        <f t="shared" si="303"/>
        <v>42219.665173611109</v>
      </c>
      <c r="S3217" s="10">
        <f t="shared" si="304"/>
        <v>42257.165972222225</v>
      </c>
      <c r="T3217" s="12" t="str">
        <f t="shared" si="305"/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300"/>
        <v>1.0004999999999999</v>
      </c>
      <c r="P3218">
        <f t="shared" si="301"/>
        <v>57.17</v>
      </c>
      <c r="Q3218" t="str">
        <f t="shared" si="302"/>
        <v>theater</v>
      </c>
      <c r="R3218" s="10">
        <f t="shared" si="303"/>
        <v>42165.462627314817</v>
      </c>
      <c r="S3218" s="10">
        <f t="shared" si="304"/>
        <v>42196.604166666672</v>
      </c>
      <c r="T3218" s="12" t="str">
        <f t="shared" si="305"/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300"/>
        <v>1.1601999999999999</v>
      </c>
      <c r="P3219">
        <f t="shared" si="301"/>
        <v>50.2</v>
      </c>
      <c r="Q3219" t="str">
        <f t="shared" si="302"/>
        <v>theater</v>
      </c>
      <c r="R3219" s="10">
        <f t="shared" si="303"/>
        <v>42648.546111111107</v>
      </c>
      <c r="S3219" s="10">
        <f t="shared" si="304"/>
        <v>42678.546111111107</v>
      </c>
      <c r="T3219" s="12" t="str">
        <f t="shared" si="305"/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300"/>
        <v>1.0209999999999999</v>
      </c>
      <c r="P3220">
        <f t="shared" si="301"/>
        <v>66.59</v>
      </c>
      <c r="Q3220" t="str">
        <f t="shared" si="302"/>
        <v>theater</v>
      </c>
      <c r="R3220" s="10">
        <f t="shared" si="303"/>
        <v>41971.002152777779</v>
      </c>
      <c r="S3220" s="10">
        <f t="shared" si="304"/>
        <v>42004</v>
      </c>
      <c r="T3220" s="12" t="str">
        <f t="shared" si="305"/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300"/>
        <v>1.0011000000000001</v>
      </c>
      <c r="P3221">
        <f t="shared" si="301"/>
        <v>168.25</v>
      </c>
      <c r="Q3221" t="str">
        <f t="shared" si="302"/>
        <v>theater</v>
      </c>
      <c r="R3221" s="10">
        <f t="shared" si="303"/>
        <v>42050.983182870375</v>
      </c>
      <c r="S3221" s="10">
        <f t="shared" si="304"/>
        <v>42085.941516203704</v>
      </c>
      <c r="T3221" s="12" t="str">
        <f t="shared" si="305"/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300"/>
        <v>1.0084</v>
      </c>
      <c r="P3222">
        <f t="shared" si="301"/>
        <v>256.37</v>
      </c>
      <c r="Q3222" t="str">
        <f t="shared" si="302"/>
        <v>theater</v>
      </c>
      <c r="R3222" s="10">
        <f t="shared" si="303"/>
        <v>42772.833379629628</v>
      </c>
      <c r="S3222" s="10">
        <f t="shared" si="304"/>
        <v>42806.875</v>
      </c>
      <c r="T3222" s="12" t="str">
        <f t="shared" si="305"/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300"/>
        <v>1.0343</v>
      </c>
      <c r="P3223">
        <f t="shared" si="301"/>
        <v>36.61</v>
      </c>
      <c r="Q3223" t="str">
        <f t="shared" si="302"/>
        <v>theater</v>
      </c>
      <c r="R3223" s="10">
        <f t="shared" si="303"/>
        <v>42155.696793981479</v>
      </c>
      <c r="S3223" s="10">
        <f t="shared" si="304"/>
        <v>42190.696793981479</v>
      </c>
      <c r="T3223" s="12" t="str">
        <f t="shared" si="305"/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300"/>
        <v>1.248</v>
      </c>
      <c r="P3224">
        <f t="shared" si="301"/>
        <v>37.14</v>
      </c>
      <c r="Q3224" t="str">
        <f t="shared" si="302"/>
        <v>theater</v>
      </c>
      <c r="R3224" s="10">
        <f t="shared" si="303"/>
        <v>42270.582141203704</v>
      </c>
      <c r="S3224" s="10">
        <f t="shared" si="304"/>
        <v>42301.895138888889</v>
      </c>
      <c r="T3224" s="12" t="str">
        <f t="shared" si="305"/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300"/>
        <v>1.0952</v>
      </c>
      <c r="P3225">
        <f t="shared" si="301"/>
        <v>45.88</v>
      </c>
      <c r="Q3225" t="str">
        <f t="shared" si="302"/>
        <v>theater</v>
      </c>
      <c r="R3225" s="10">
        <f t="shared" si="303"/>
        <v>42206.835370370376</v>
      </c>
      <c r="S3225" s="10">
        <f t="shared" si="304"/>
        <v>42236.835370370376</v>
      </c>
      <c r="T3225" s="12" t="str">
        <f t="shared" si="305"/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300"/>
        <v>1.0203</v>
      </c>
      <c r="P3226">
        <f t="shared" si="301"/>
        <v>141.71</v>
      </c>
      <c r="Q3226" t="str">
        <f t="shared" si="302"/>
        <v>theater</v>
      </c>
      <c r="R3226" s="10">
        <f t="shared" si="303"/>
        <v>42697.850844907407</v>
      </c>
      <c r="S3226" s="10">
        <f t="shared" si="304"/>
        <v>42745.208333333328</v>
      </c>
      <c r="T3226" s="12" t="str">
        <f t="shared" si="305"/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300"/>
        <v>1.0235000000000001</v>
      </c>
      <c r="P3227">
        <f t="shared" si="301"/>
        <v>52.49</v>
      </c>
      <c r="Q3227" t="str">
        <f t="shared" si="302"/>
        <v>theater</v>
      </c>
      <c r="R3227" s="10">
        <f t="shared" si="303"/>
        <v>42503.559467592597</v>
      </c>
      <c r="S3227" s="10">
        <f t="shared" si="304"/>
        <v>42524.875</v>
      </c>
      <c r="T3227" s="12" t="str">
        <f t="shared" si="305"/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300"/>
        <v>1.0417000000000001</v>
      </c>
      <c r="P3228">
        <f t="shared" si="301"/>
        <v>59.52</v>
      </c>
      <c r="Q3228" t="str">
        <f t="shared" si="302"/>
        <v>theater</v>
      </c>
      <c r="R3228" s="10">
        <f t="shared" si="303"/>
        <v>42277.583472222221</v>
      </c>
      <c r="S3228" s="10">
        <f t="shared" si="304"/>
        <v>42307.583472222221</v>
      </c>
      <c r="T3228" s="12" t="str">
        <f t="shared" si="305"/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300"/>
        <v>1.25</v>
      </c>
      <c r="P3229">
        <f t="shared" si="301"/>
        <v>50</v>
      </c>
      <c r="Q3229" t="str">
        <f t="shared" si="302"/>
        <v>theater</v>
      </c>
      <c r="R3229" s="10">
        <f t="shared" si="303"/>
        <v>42722.882361111115</v>
      </c>
      <c r="S3229" s="10">
        <f t="shared" si="304"/>
        <v>42752.882361111115</v>
      </c>
      <c r="T3229" s="12" t="str">
        <f t="shared" si="305"/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300"/>
        <v>1.0234000000000001</v>
      </c>
      <c r="P3230">
        <f t="shared" si="301"/>
        <v>193.62</v>
      </c>
      <c r="Q3230" t="str">
        <f t="shared" si="302"/>
        <v>theater</v>
      </c>
      <c r="R3230" s="10">
        <f t="shared" si="303"/>
        <v>42323.70930555556</v>
      </c>
      <c r="S3230" s="10">
        <f t="shared" si="304"/>
        <v>42355.207638888889</v>
      </c>
      <c r="T3230" s="12" t="str">
        <f t="shared" si="305"/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300"/>
        <v>1.0787</v>
      </c>
      <c r="P3231">
        <f t="shared" si="301"/>
        <v>106.8</v>
      </c>
      <c r="Q3231" t="str">
        <f t="shared" si="302"/>
        <v>theater</v>
      </c>
      <c r="R3231" s="10">
        <f t="shared" si="303"/>
        <v>41933.291643518518</v>
      </c>
      <c r="S3231" s="10">
        <f t="shared" si="304"/>
        <v>41963.333310185189</v>
      </c>
      <c r="T3231" s="12" t="str">
        <f t="shared" si="305"/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300"/>
        <v>1.0988</v>
      </c>
      <c r="P3232">
        <f t="shared" si="301"/>
        <v>77.22</v>
      </c>
      <c r="Q3232" t="str">
        <f t="shared" si="302"/>
        <v>theater</v>
      </c>
      <c r="R3232" s="10">
        <f t="shared" si="303"/>
        <v>41898.168125000004</v>
      </c>
      <c r="S3232" s="10">
        <f t="shared" si="304"/>
        <v>41913.165972222225</v>
      </c>
      <c r="T3232" s="12" t="str">
        <f t="shared" si="305"/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300"/>
        <v>1.61</v>
      </c>
      <c r="P3233">
        <f t="shared" si="301"/>
        <v>57.5</v>
      </c>
      <c r="Q3233" t="str">
        <f t="shared" si="302"/>
        <v>theater</v>
      </c>
      <c r="R3233" s="10">
        <f t="shared" si="303"/>
        <v>42446.943831018521</v>
      </c>
      <c r="S3233" s="10">
        <f t="shared" si="304"/>
        <v>42476.943831018521</v>
      </c>
      <c r="T3233" s="12" t="str">
        <f t="shared" si="305"/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300"/>
        <v>1.3120000000000001</v>
      </c>
      <c r="P3234">
        <f t="shared" si="301"/>
        <v>50.46</v>
      </c>
      <c r="Q3234" t="str">
        <f t="shared" si="302"/>
        <v>theater</v>
      </c>
      <c r="R3234" s="10">
        <f t="shared" si="303"/>
        <v>42463.81385416667</v>
      </c>
      <c r="S3234" s="10">
        <f t="shared" si="304"/>
        <v>42494.165972222225</v>
      </c>
      <c r="T3234" s="12" t="str">
        <f t="shared" si="305"/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300"/>
        <v>1.1879999999999999</v>
      </c>
      <c r="P3235">
        <f t="shared" si="301"/>
        <v>97.38</v>
      </c>
      <c r="Q3235" t="str">
        <f t="shared" si="302"/>
        <v>theater</v>
      </c>
      <c r="R3235" s="10">
        <f t="shared" si="303"/>
        <v>42766.805034722223</v>
      </c>
      <c r="S3235" s="10">
        <f t="shared" si="304"/>
        <v>42796.805034722223</v>
      </c>
      <c r="T3235" s="12" t="str">
        <f t="shared" si="305"/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300"/>
        <v>1.0039</v>
      </c>
      <c r="P3236">
        <f t="shared" si="301"/>
        <v>34.92</v>
      </c>
      <c r="Q3236" t="str">
        <f t="shared" si="302"/>
        <v>theater</v>
      </c>
      <c r="R3236" s="10">
        <f t="shared" si="303"/>
        <v>42734.789444444439</v>
      </c>
      <c r="S3236" s="10">
        <f t="shared" si="304"/>
        <v>42767.979861111111</v>
      </c>
      <c r="T3236" s="12" t="str">
        <f t="shared" si="305"/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300"/>
        <v>1.0321</v>
      </c>
      <c r="P3237">
        <f t="shared" si="301"/>
        <v>85.53</v>
      </c>
      <c r="Q3237" t="str">
        <f t="shared" si="302"/>
        <v>theater</v>
      </c>
      <c r="R3237" s="10">
        <f t="shared" si="303"/>
        <v>42522.347812499997</v>
      </c>
      <c r="S3237" s="10">
        <f t="shared" si="304"/>
        <v>42552.347812499997</v>
      </c>
      <c r="T3237" s="12" t="str">
        <f t="shared" si="305"/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300"/>
        <v>1.006</v>
      </c>
      <c r="P3238">
        <f t="shared" si="301"/>
        <v>182.91</v>
      </c>
      <c r="Q3238" t="str">
        <f t="shared" si="302"/>
        <v>theater</v>
      </c>
      <c r="R3238" s="10">
        <f t="shared" si="303"/>
        <v>42702.917048611111</v>
      </c>
      <c r="S3238" s="10">
        <f t="shared" si="304"/>
        <v>42732.917048611111</v>
      </c>
      <c r="T3238" s="12" t="str">
        <f t="shared" si="305"/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300"/>
        <v>1.0079</v>
      </c>
      <c r="P3239">
        <f t="shared" si="301"/>
        <v>131.13999999999999</v>
      </c>
      <c r="Q3239" t="str">
        <f t="shared" si="302"/>
        <v>theater</v>
      </c>
      <c r="R3239" s="10">
        <f t="shared" si="303"/>
        <v>42252.474351851852</v>
      </c>
      <c r="S3239" s="10">
        <f t="shared" si="304"/>
        <v>42276.165972222225</v>
      </c>
      <c r="T3239" s="12" t="str">
        <f t="shared" si="305"/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300"/>
        <v>1.1232</v>
      </c>
      <c r="P3240">
        <f t="shared" si="301"/>
        <v>39.81</v>
      </c>
      <c r="Q3240" t="str">
        <f t="shared" si="302"/>
        <v>theater</v>
      </c>
      <c r="R3240" s="10">
        <f t="shared" si="303"/>
        <v>42156.510393518518</v>
      </c>
      <c r="S3240" s="10">
        <f t="shared" si="304"/>
        <v>42186.510393518518</v>
      </c>
      <c r="T3240" s="12" t="str">
        <f t="shared" si="305"/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300"/>
        <v>1.0591999999999999</v>
      </c>
      <c r="P3241">
        <f t="shared" si="301"/>
        <v>59.7</v>
      </c>
      <c r="Q3241" t="str">
        <f t="shared" si="302"/>
        <v>theater</v>
      </c>
      <c r="R3241" s="10">
        <f t="shared" si="303"/>
        <v>42278.089039351849</v>
      </c>
      <c r="S3241" s="10">
        <f t="shared" si="304"/>
        <v>42302.999305555553</v>
      </c>
      <c r="T3241" s="12" t="str">
        <f t="shared" si="305"/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300"/>
        <v>1.0057</v>
      </c>
      <c r="P3242">
        <f t="shared" si="301"/>
        <v>88.74</v>
      </c>
      <c r="Q3242" t="str">
        <f t="shared" si="302"/>
        <v>theater</v>
      </c>
      <c r="R3242" s="10">
        <f t="shared" si="303"/>
        <v>42754.693842592591</v>
      </c>
      <c r="S3242" s="10">
        <f t="shared" si="304"/>
        <v>42782.958333333328</v>
      </c>
      <c r="T3242" s="12" t="str">
        <f t="shared" si="305"/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300"/>
        <v>1.1531</v>
      </c>
      <c r="P3243">
        <f t="shared" si="301"/>
        <v>58.69</v>
      </c>
      <c r="Q3243" t="str">
        <f t="shared" si="302"/>
        <v>theater</v>
      </c>
      <c r="R3243" s="10">
        <f t="shared" si="303"/>
        <v>41893.324884259258</v>
      </c>
      <c r="S3243" s="10">
        <f t="shared" si="304"/>
        <v>41926.290972222225</v>
      </c>
      <c r="T3243" s="12" t="str">
        <f t="shared" si="305"/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300"/>
        <v>1.2729999999999999</v>
      </c>
      <c r="P3244">
        <f t="shared" si="301"/>
        <v>69.569999999999993</v>
      </c>
      <c r="Q3244" t="str">
        <f t="shared" si="302"/>
        <v>theater</v>
      </c>
      <c r="R3244" s="10">
        <f t="shared" si="303"/>
        <v>41871.755694444444</v>
      </c>
      <c r="S3244" s="10">
        <f t="shared" si="304"/>
        <v>41901.755694444444</v>
      </c>
      <c r="T3244" s="12" t="str">
        <f t="shared" si="305"/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300"/>
        <v>1.0284</v>
      </c>
      <c r="P3245">
        <f t="shared" si="301"/>
        <v>115.87</v>
      </c>
      <c r="Q3245" t="str">
        <f t="shared" si="302"/>
        <v>theater</v>
      </c>
      <c r="R3245" s="10">
        <f t="shared" si="303"/>
        <v>42262.096782407403</v>
      </c>
      <c r="S3245" s="10">
        <f t="shared" si="304"/>
        <v>42286</v>
      </c>
      <c r="T3245" s="12" t="str">
        <f t="shared" si="305"/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300"/>
        <v>1.0294000000000001</v>
      </c>
      <c r="P3246">
        <f t="shared" si="301"/>
        <v>23.87</v>
      </c>
      <c r="Q3246" t="str">
        <f t="shared" si="302"/>
        <v>theater</v>
      </c>
      <c r="R3246" s="10">
        <f t="shared" si="303"/>
        <v>42675.694236111114</v>
      </c>
      <c r="S3246" s="10">
        <f t="shared" si="304"/>
        <v>42705.735902777778</v>
      </c>
      <c r="T3246" s="12" t="str">
        <f t="shared" si="305"/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300"/>
        <v>1.0429999999999999</v>
      </c>
      <c r="P3247">
        <f t="shared" si="301"/>
        <v>81.13</v>
      </c>
      <c r="Q3247" t="str">
        <f t="shared" si="302"/>
        <v>theater</v>
      </c>
      <c r="R3247" s="10">
        <f t="shared" si="303"/>
        <v>42135.60020833333</v>
      </c>
      <c r="S3247" s="10">
        <f t="shared" si="304"/>
        <v>42167.083333333328</v>
      </c>
      <c r="T3247" s="12" t="str">
        <f t="shared" si="305"/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300"/>
        <v>1.1122000000000001</v>
      </c>
      <c r="P3248">
        <f t="shared" si="301"/>
        <v>57.63</v>
      </c>
      <c r="Q3248" t="str">
        <f t="shared" si="302"/>
        <v>theater</v>
      </c>
      <c r="R3248" s="10">
        <f t="shared" si="303"/>
        <v>42230.472222222219</v>
      </c>
      <c r="S3248" s="10">
        <f t="shared" si="304"/>
        <v>42259.165972222225</v>
      </c>
      <c r="T3248" s="12" t="str">
        <f t="shared" si="305"/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300"/>
        <v>1.0586</v>
      </c>
      <c r="P3249">
        <f t="shared" si="301"/>
        <v>46.43</v>
      </c>
      <c r="Q3249" t="str">
        <f t="shared" si="302"/>
        <v>theater</v>
      </c>
      <c r="R3249" s="10">
        <f t="shared" si="303"/>
        <v>42167.434166666666</v>
      </c>
      <c r="S3249" s="10">
        <f t="shared" si="304"/>
        <v>42197.434166666666</v>
      </c>
      <c r="T3249" s="12" t="str">
        <f t="shared" si="305"/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300"/>
        <v>1.0079</v>
      </c>
      <c r="P3250">
        <f t="shared" si="301"/>
        <v>60.48</v>
      </c>
      <c r="Q3250" t="str">
        <f t="shared" si="302"/>
        <v>theater</v>
      </c>
      <c r="R3250" s="10">
        <f t="shared" si="303"/>
        <v>42068.888391203705</v>
      </c>
      <c r="S3250" s="10">
        <f t="shared" si="304"/>
        <v>42098.846724537041</v>
      </c>
      <c r="T3250" s="12" t="str">
        <f t="shared" si="305"/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300"/>
        <v>1.0492999999999999</v>
      </c>
      <c r="P3251">
        <f t="shared" si="301"/>
        <v>65.58</v>
      </c>
      <c r="Q3251" t="str">
        <f t="shared" si="302"/>
        <v>theater</v>
      </c>
      <c r="R3251" s="10">
        <f t="shared" si="303"/>
        <v>42145.746689814812</v>
      </c>
      <c r="S3251" s="10">
        <f t="shared" si="304"/>
        <v>42175.746689814812</v>
      </c>
      <c r="T3251" s="12" t="str">
        <f t="shared" si="305"/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300"/>
        <v>1.0155000000000001</v>
      </c>
      <c r="P3252">
        <f t="shared" si="301"/>
        <v>119.19</v>
      </c>
      <c r="Q3252" t="str">
        <f t="shared" si="302"/>
        <v>theater</v>
      </c>
      <c r="R3252" s="10">
        <f t="shared" si="303"/>
        <v>41918.742175925923</v>
      </c>
      <c r="S3252" s="10">
        <f t="shared" si="304"/>
        <v>41948.783842592595</v>
      </c>
      <c r="T3252" s="12" t="str">
        <f t="shared" si="305"/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300"/>
        <v>1.1073</v>
      </c>
      <c r="P3253">
        <f t="shared" si="301"/>
        <v>83.05</v>
      </c>
      <c r="Q3253" t="str">
        <f t="shared" si="302"/>
        <v>theater</v>
      </c>
      <c r="R3253" s="10">
        <f t="shared" si="303"/>
        <v>42146.731087962966</v>
      </c>
      <c r="S3253" s="10">
        <f t="shared" si="304"/>
        <v>42176.731087962966</v>
      </c>
      <c r="T3253" s="12" t="str">
        <f t="shared" si="305"/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300"/>
        <v>1.2782</v>
      </c>
      <c r="P3254">
        <f t="shared" si="301"/>
        <v>57.52</v>
      </c>
      <c r="Q3254" t="str">
        <f t="shared" si="302"/>
        <v>theater</v>
      </c>
      <c r="R3254" s="10">
        <f t="shared" si="303"/>
        <v>42590.472685185188</v>
      </c>
      <c r="S3254" s="10">
        <f t="shared" si="304"/>
        <v>42620.472685185188</v>
      </c>
      <c r="T3254" s="12" t="str">
        <f t="shared" si="305"/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300"/>
        <v>1.0183</v>
      </c>
      <c r="P3255">
        <f t="shared" si="301"/>
        <v>177.09</v>
      </c>
      <c r="Q3255" t="str">
        <f t="shared" si="302"/>
        <v>theater</v>
      </c>
      <c r="R3255" s="10">
        <f t="shared" si="303"/>
        <v>42602.576712962968</v>
      </c>
      <c r="S3255" s="10">
        <f t="shared" si="304"/>
        <v>42621.15625</v>
      </c>
      <c r="T3255" s="12" t="str">
        <f t="shared" si="305"/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300"/>
        <v>1.0125999999999999</v>
      </c>
      <c r="P3256">
        <f t="shared" si="301"/>
        <v>70.77</v>
      </c>
      <c r="Q3256" t="str">
        <f t="shared" si="302"/>
        <v>theater</v>
      </c>
      <c r="R3256" s="10">
        <f t="shared" si="303"/>
        <v>42059.085752314815</v>
      </c>
      <c r="S3256" s="10">
        <f t="shared" si="304"/>
        <v>42089.044085648144</v>
      </c>
      <c r="T3256" s="12" t="str">
        <f t="shared" si="305"/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300"/>
        <v>1.75</v>
      </c>
      <c r="P3257">
        <f t="shared" si="301"/>
        <v>29.17</v>
      </c>
      <c r="Q3257" t="str">
        <f t="shared" si="302"/>
        <v>theater</v>
      </c>
      <c r="R3257" s="10">
        <f t="shared" si="303"/>
        <v>41889.768229166664</v>
      </c>
      <c r="S3257" s="10">
        <f t="shared" si="304"/>
        <v>41919.768229166664</v>
      </c>
      <c r="T3257" s="12" t="str">
        <f t="shared" si="305"/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300"/>
        <v>1.2806</v>
      </c>
      <c r="P3258">
        <f t="shared" si="301"/>
        <v>72.760000000000005</v>
      </c>
      <c r="Q3258" t="str">
        <f t="shared" si="302"/>
        <v>theater</v>
      </c>
      <c r="R3258" s="10">
        <f t="shared" si="303"/>
        <v>42144.573807870373</v>
      </c>
      <c r="S3258" s="10">
        <f t="shared" si="304"/>
        <v>42166.165972222225</v>
      </c>
      <c r="T3258" s="12" t="str">
        <f t="shared" si="305"/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300"/>
        <v>1.0629999999999999</v>
      </c>
      <c r="P3259">
        <f t="shared" si="301"/>
        <v>51.85</v>
      </c>
      <c r="Q3259" t="str">
        <f t="shared" si="302"/>
        <v>theater</v>
      </c>
      <c r="R3259" s="10">
        <f t="shared" si="303"/>
        <v>42758.559629629628</v>
      </c>
      <c r="S3259" s="10">
        <f t="shared" si="304"/>
        <v>42788.559629629628</v>
      </c>
      <c r="T3259" s="12" t="str">
        <f t="shared" si="305"/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300"/>
        <v>1.0521</v>
      </c>
      <c r="P3260">
        <f t="shared" si="301"/>
        <v>98.2</v>
      </c>
      <c r="Q3260" t="str">
        <f t="shared" si="302"/>
        <v>theater</v>
      </c>
      <c r="R3260" s="10">
        <f t="shared" si="303"/>
        <v>41982.887280092589</v>
      </c>
      <c r="S3260" s="10">
        <f t="shared" si="304"/>
        <v>42012.887280092589</v>
      </c>
      <c r="T3260" s="12" t="str">
        <f t="shared" si="305"/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300"/>
        <v>1.0617000000000001</v>
      </c>
      <c r="P3261">
        <f t="shared" si="301"/>
        <v>251.74</v>
      </c>
      <c r="Q3261" t="str">
        <f t="shared" si="302"/>
        <v>theater</v>
      </c>
      <c r="R3261" s="10">
        <f t="shared" si="303"/>
        <v>42614.760937500003</v>
      </c>
      <c r="S3261" s="10">
        <f t="shared" si="304"/>
        <v>42644.165972222225</v>
      </c>
      <c r="T3261" s="12" t="str">
        <f t="shared" si="305"/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300"/>
        <v>1.0924</v>
      </c>
      <c r="P3262">
        <f t="shared" si="301"/>
        <v>74.819999999999993</v>
      </c>
      <c r="Q3262" t="str">
        <f t="shared" si="302"/>
        <v>theater</v>
      </c>
      <c r="R3262" s="10">
        <f t="shared" si="303"/>
        <v>42303.672662037032</v>
      </c>
      <c r="S3262" s="10">
        <f t="shared" si="304"/>
        <v>42338.714328703703</v>
      </c>
      <c r="T3262" s="12" t="str">
        <f t="shared" si="305"/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300"/>
        <v>1.0044999999999999</v>
      </c>
      <c r="P3263">
        <f t="shared" si="301"/>
        <v>67.650000000000006</v>
      </c>
      <c r="Q3263" t="str">
        <f t="shared" si="302"/>
        <v>theater</v>
      </c>
      <c r="R3263" s="10">
        <f t="shared" si="303"/>
        <v>42171.725416666668</v>
      </c>
      <c r="S3263" s="10">
        <f t="shared" si="304"/>
        <v>42201.725416666668</v>
      </c>
      <c r="T3263" s="12" t="str">
        <f t="shared" si="305"/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300"/>
        <v>1.0304</v>
      </c>
      <c r="P3264">
        <f t="shared" si="301"/>
        <v>93.81</v>
      </c>
      <c r="Q3264" t="str">
        <f t="shared" si="302"/>
        <v>theater</v>
      </c>
      <c r="R3264" s="10">
        <f t="shared" si="303"/>
        <v>41964.315532407403</v>
      </c>
      <c r="S3264" s="10">
        <f t="shared" si="304"/>
        <v>41995.166666666672</v>
      </c>
      <c r="T3264" s="12" t="str">
        <f t="shared" si="305"/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300"/>
        <v>1.1216999999999999</v>
      </c>
      <c r="P3265">
        <f t="shared" si="301"/>
        <v>41.24</v>
      </c>
      <c r="Q3265" t="str">
        <f t="shared" si="302"/>
        <v>theater</v>
      </c>
      <c r="R3265" s="10">
        <f t="shared" si="303"/>
        <v>42284.516064814816</v>
      </c>
      <c r="S3265" s="10">
        <f t="shared" si="304"/>
        <v>42307.875</v>
      </c>
      <c r="T3265" s="12" t="str">
        <f t="shared" si="305"/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300"/>
        <v>1.03</v>
      </c>
      <c r="P3266">
        <f t="shared" si="301"/>
        <v>52.55</v>
      </c>
      <c r="Q3266" t="str">
        <f t="shared" si="302"/>
        <v>theater</v>
      </c>
      <c r="R3266" s="10">
        <f t="shared" si="303"/>
        <v>42016.800208333334</v>
      </c>
      <c r="S3266" s="10">
        <f t="shared" si="304"/>
        <v>42032.916666666672</v>
      </c>
      <c r="T3266" s="12" t="str">
        <f t="shared" si="305"/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306">ROUND(IMDIV(E3267,D3267),4)</f>
        <v>1.64</v>
      </c>
      <c r="P3267">
        <f t="shared" ref="P3267:P3330" si="307">IF(L3267&gt;0,ROUND(IMDIV(E3267,L3267),2),0)</f>
        <v>70.290000000000006</v>
      </c>
      <c r="Q3267" t="str">
        <f t="shared" ref="Q3267:Q3330" si="308">LEFT(N3267,FIND("/",N3267)-1)</f>
        <v>theater</v>
      </c>
      <c r="R3267" s="10">
        <f t="shared" ref="R3267:R3330" si="309">(((J3267/60)/60)/24)+DATE(1970,1,1)</f>
        <v>42311.711979166663</v>
      </c>
      <c r="S3267" s="10">
        <f t="shared" ref="S3267:S3330" si="310">(((I3267/60)/60)/24)+DATE(1970,1,1)</f>
        <v>42341.708333333328</v>
      </c>
      <c r="T3267" s="12" t="str">
        <f t="shared" ref="T3267:T3330" si="311">RIGHT(N3267, LEN(N3267)-FIND("/",N3267))</f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306"/>
        <v>1.3128</v>
      </c>
      <c r="P3268">
        <f t="shared" si="307"/>
        <v>48.33</v>
      </c>
      <c r="Q3268" t="str">
        <f t="shared" si="308"/>
        <v>theater</v>
      </c>
      <c r="R3268" s="10">
        <f t="shared" si="309"/>
        <v>42136.536134259266</v>
      </c>
      <c r="S3268" s="10">
        <f t="shared" si="310"/>
        <v>42167.875</v>
      </c>
      <c r="T3268" s="12" t="str">
        <f t="shared" si="311"/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306"/>
        <v>1.0209999999999999</v>
      </c>
      <c r="P3269">
        <f t="shared" si="307"/>
        <v>53.18</v>
      </c>
      <c r="Q3269" t="str">
        <f t="shared" si="308"/>
        <v>theater</v>
      </c>
      <c r="R3269" s="10">
        <f t="shared" si="309"/>
        <v>42172.757638888885</v>
      </c>
      <c r="S3269" s="10">
        <f t="shared" si="310"/>
        <v>42202.757638888885</v>
      </c>
      <c r="T3269" s="12" t="str">
        <f t="shared" si="311"/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306"/>
        <v>1.28</v>
      </c>
      <c r="P3270">
        <f t="shared" si="307"/>
        <v>60.95</v>
      </c>
      <c r="Q3270" t="str">
        <f t="shared" si="308"/>
        <v>theater</v>
      </c>
      <c r="R3270" s="10">
        <f t="shared" si="309"/>
        <v>42590.90425925926</v>
      </c>
      <c r="S3270" s="10">
        <f t="shared" si="310"/>
        <v>42606.90425925926</v>
      </c>
      <c r="T3270" s="12" t="str">
        <f t="shared" si="311"/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306"/>
        <v>1.0149999999999999</v>
      </c>
      <c r="P3271">
        <f t="shared" si="307"/>
        <v>116</v>
      </c>
      <c r="Q3271" t="str">
        <f t="shared" si="308"/>
        <v>theater</v>
      </c>
      <c r="R3271" s="10">
        <f t="shared" si="309"/>
        <v>42137.395798611105</v>
      </c>
      <c r="S3271" s="10">
        <f t="shared" si="310"/>
        <v>42171.458333333328</v>
      </c>
      <c r="T3271" s="12" t="str">
        <f t="shared" si="311"/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306"/>
        <v>1.0166999999999999</v>
      </c>
      <c r="P3272">
        <f t="shared" si="307"/>
        <v>61</v>
      </c>
      <c r="Q3272" t="str">
        <f t="shared" si="308"/>
        <v>theater</v>
      </c>
      <c r="R3272" s="10">
        <f t="shared" si="309"/>
        <v>42167.533159722225</v>
      </c>
      <c r="S3272" s="10">
        <f t="shared" si="310"/>
        <v>42197.533159722225</v>
      </c>
      <c r="T3272" s="12" t="str">
        <f t="shared" si="311"/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306"/>
        <v>1.3</v>
      </c>
      <c r="P3273">
        <f t="shared" si="307"/>
        <v>38.24</v>
      </c>
      <c r="Q3273" t="str">
        <f t="shared" si="308"/>
        <v>theater</v>
      </c>
      <c r="R3273" s="10">
        <f t="shared" si="309"/>
        <v>41915.437210648146</v>
      </c>
      <c r="S3273" s="10">
        <f t="shared" si="310"/>
        <v>41945.478877314818</v>
      </c>
      <c r="T3273" s="12" t="str">
        <f t="shared" si="311"/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306"/>
        <v>1.5443</v>
      </c>
      <c r="P3274">
        <f t="shared" si="307"/>
        <v>106.5</v>
      </c>
      <c r="Q3274" t="str">
        <f t="shared" si="308"/>
        <v>theater</v>
      </c>
      <c r="R3274" s="10">
        <f t="shared" si="309"/>
        <v>42284.500104166669</v>
      </c>
      <c r="S3274" s="10">
        <f t="shared" si="310"/>
        <v>42314.541770833333</v>
      </c>
      <c r="T3274" s="12" t="str">
        <f t="shared" si="311"/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306"/>
        <v>1.0740000000000001</v>
      </c>
      <c r="P3275">
        <f t="shared" si="307"/>
        <v>204.57</v>
      </c>
      <c r="Q3275" t="str">
        <f t="shared" si="308"/>
        <v>theater</v>
      </c>
      <c r="R3275" s="10">
        <f t="shared" si="309"/>
        <v>42611.801412037035</v>
      </c>
      <c r="S3275" s="10">
        <f t="shared" si="310"/>
        <v>42627.791666666672</v>
      </c>
      <c r="T3275" s="12" t="str">
        <f t="shared" si="311"/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306"/>
        <v>1.0132000000000001</v>
      </c>
      <c r="P3276">
        <f t="shared" si="307"/>
        <v>54.91</v>
      </c>
      <c r="Q3276" t="str">
        <f t="shared" si="308"/>
        <v>theater</v>
      </c>
      <c r="R3276" s="10">
        <f t="shared" si="309"/>
        <v>42400.704537037032</v>
      </c>
      <c r="S3276" s="10">
        <f t="shared" si="310"/>
        <v>42444.875</v>
      </c>
      <c r="T3276" s="12" t="str">
        <f t="shared" si="311"/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306"/>
        <v>1.0027999999999999</v>
      </c>
      <c r="P3277">
        <f t="shared" si="307"/>
        <v>150.41999999999999</v>
      </c>
      <c r="Q3277" t="str">
        <f t="shared" si="308"/>
        <v>theater</v>
      </c>
      <c r="R3277" s="10">
        <f t="shared" si="309"/>
        <v>42017.88045138889</v>
      </c>
      <c r="S3277" s="10">
        <f t="shared" si="310"/>
        <v>42044.1875</v>
      </c>
      <c r="T3277" s="12" t="str">
        <f t="shared" si="311"/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306"/>
        <v>1.1684000000000001</v>
      </c>
      <c r="P3278">
        <f t="shared" si="307"/>
        <v>52.58</v>
      </c>
      <c r="Q3278" t="str">
        <f t="shared" si="308"/>
        <v>theater</v>
      </c>
      <c r="R3278" s="10">
        <f t="shared" si="309"/>
        <v>42426.949988425928</v>
      </c>
      <c r="S3278" s="10">
        <f t="shared" si="310"/>
        <v>42461.165972222225</v>
      </c>
      <c r="T3278" s="12" t="str">
        <f t="shared" si="311"/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306"/>
        <v>1.0860000000000001</v>
      </c>
      <c r="P3279">
        <f t="shared" si="307"/>
        <v>54.3</v>
      </c>
      <c r="Q3279" t="str">
        <f t="shared" si="308"/>
        <v>theater</v>
      </c>
      <c r="R3279" s="10">
        <f t="shared" si="309"/>
        <v>41931.682939814818</v>
      </c>
      <c r="S3279" s="10">
        <f t="shared" si="310"/>
        <v>41961.724606481483</v>
      </c>
      <c r="T3279" s="12" t="str">
        <f t="shared" si="311"/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306"/>
        <v>1.034</v>
      </c>
      <c r="P3280">
        <f t="shared" si="307"/>
        <v>76.03</v>
      </c>
      <c r="Q3280" t="str">
        <f t="shared" si="308"/>
        <v>theater</v>
      </c>
      <c r="R3280" s="10">
        <f t="shared" si="309"/>
        <v>42124.848414351851</v>
      </c>
      <c r="S3280" s="10">
        <f t="shared" si="310"/>
        <v>42154.848414351851</v>
      </c>
      <c r="T3280" s="12" t="str">
        <f t="shared" si="311"/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306"/>
        <v>1.1428</v>
      </c>
      <c r="P3281">
        <f t="shared" si="307"/>
        <v>105.21</v>
      </c>
      <c r="Q3281" t="str">
        <f t="shared" si="308"/>
        <v>theater</v>
      </c>
      <c r="R3281" s="10">
        <f t="shared" si="309"/>
        <v>42431.102534722217</v>
      </c>
      <c r="S3281" s="10">
        <f t="shared" si="310"/>
        <v>42461.06086805556</v>
      </c>
      <c r="T3281" s="12" t="str">
        <f t="shared" si="311"/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306"/>
        <v>1.03</v>
      </c>
      <c r="P3282">
        <f t="shared" si="307"/>
        <v>68.67</v>
      </c>
      <c r="Q3282" t="str">
        <f t="shared" si="308"/>
        <v>theater</v>
      </c>
      <c r="R3282" s="10">
        <f t="shared" si="309"/>
        <v>42121.756921296299</v>
      </c>
      <c r="S3282" s="10">
        <f t="shared" si="310"/>
        <v>42156.208333333328</v>
      </c>
      <c r="T3282" s="12" t="str">
        <f t="shared" si="311"/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306"/>
        <v>1.216</v>
      </c>
      <c r="P3283">
        <f t="shared" si="307"/>
        <v>129.36000000000001</v>
      </c>
      <c r="Q3283" t="str">
        <f t="shared" si="308"/>
        <v>theater</v>
      </c>
      <c r="R3283" s="10">
        <f t="shared" si="309"/>
        <v>42219.019733796296</v>
      </c>
      <c r="S3283" s="10">
        <f t="shared" si="310"/>
        <v>42249.019733796296</v>
      </c>
      <c r="T3283" s="12" t="str">
        <f t="shared" si="311"/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306"/>
        <v>1.0265</v>
      </c>
      <c r="P3284">
        <f t="shared" si="307"/>
        <v>134.26</v>
      </c>
      <c r="Q3284" t="str">
        <f t="shared" si="308"/>
        <v>theater</v>
      </c>
      <c r="R3284" s="10">
        <f t="shared" si="309"/>
        <v>42445.19430555556</v>
      </c>
      <c r="S3284" s="10">
        <f t="shared" si="310"/>
        <v>42489.19430555556</v>
      </c>
      <c r="T3284" s="12" t="str">
        <f t="shared" si="311"/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306"/>
        <v>1.0475000000000001</v>
      </c>
      <c r="P3285">
        <f t="shared" si="307"/>
        <v>17.829999999999998</v>
      </c>
      <c r="Q3285" t="str">
        <f t="shared" si="308"/>
        <v>theater</v>
      </c>
      <c r="R3285" s="10">
        <f t="shared" si="309"/>
        <v>42379.74418981481</v>
      </c>
      <c r="S3285" s="10">
        <f t="shared" si="310"/>
        <v>42410.875</v>
      </c>
      <c r="T3285" s="12" t="str">
        <f t="shared" si="311"/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306"/>
        <v>1.016</v>
      </c>
      <c r="P3286">
        <f t="shared" si="307"/>
        <v>203.2</v>
      </c>
      <c r="Q3286" t="str">
        <f t="shared" si="308"/>
        <v>theater</v>
      </c>
      <c r="R3286" s="10">
        <f t="shared" si="309"/>
        <v>42380.884872685187</v>
      </c>
      <c r="S3286" s="10">
        <f t="shared" si="310"/>
        <v>42398.249305555553</v>
      </c>
      <c r="T3286" s="12" t="str">
        <f t="shared" si="311"/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306"/>
        <v>1.121</v>
      </c>
      <c r="P3287">
        <f t="shared" si="307"/>
        <v>69.19</v>
      </c>
      <c r="Q3287" t="str">
        <f t="shared" si="308"/>
        <v>theater</v>
      </c>
      <c r="R3287" s="10">
        <f t="shared" si="309"/>
        <v>42762.942430555559</v>
      </c>
      <c r="S3287" s="10">
        <f t="shared" si="310"/>
        <v>42794.208333333328</v>
      </c>
      <c r="T3287" s="12" t="str">
        <f t="shared" si="311"/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306"/>
        <v>1.0177</v>
      </c>
      <c r="P3288">
        <f t="shared" si="307"/>
        <v>125.12</v>
      </c>
      <c r="Q3288" t="str">
        <f t="shared" si="308"/>
        <v>theater</v>
      </c>
      <c r="R3288" s="10">
        <f t="shared" si="309"/>
        <v>42567.840069444443</v>
      </c>
      <c r="S3288" s="10">
        <f t="shared" si="310"/>
        <v>42597.840069444443</v>
      </c>
      <c r="T3288" s="12" t="str">
        <f t="shared" si="311"/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306"/>
        <v>1</v>
      </c>
      <c r="P3289">
        <f t="shared" si="307"/>
        <v>73.53</v>
      </c>
      <c r="Q3289" t="str">
        <f t="shared" si="308"/>
        <v>theater</v>
      </c>
      <c r="R3289" s="10">
        <f t="shared" si="309"/>
        <v>42311.750324074077</v>
      </c>
      <c r="S3289" s="10">
        <f t="shared" si="310"/>
        <v>42336.750324074077</v>
      </c>
      <c r="T3289" s="12" t="str">
        <f t="shared" si="311"/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306"/>
        <v>1.0025999999999999</v>
      </c>
      <c r="P3290">
        <f t="shared" si="307"/>
        <v>48.44</v>
      </c>
      <c r="Q3290" t="str">
        <f t="shared" si="308"/>
        <v>theater</v>
      </c>
      <c r="R3290" s="10">
        <f t="shared" si="309"/>
        <v>42505.774479166663</v>
      </c>
      <c r="S3290" s="10">
        <f t="shared" si="310"/>
        <v>42541.958333333328</v>
      </c>
      <c r="T3290" s="12" t="str">
        <f t="shared" si="311"/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306"/>
        <v>1.3304</v>
      </c>
      <c r="P3291">
        <f t="shared" si="307"/>
        <v>26.61</v>
      </c>
      <c r="Q3291" t="str">
        <f t="shared" si="308"/>
        <v>theater</v>
      </c>
      <c r="R3291" s="10">
        <f t="shared" si="309"/>
        <v>42758.368078703701</v>
      </c>
      <c r="S3291" s="10">
        <f t="shared" si="310"/>
        <v>42786.368078703701</v>
      </c>
      <c r="T3291" s="12" t="str">
        <f t="shared" si="311"/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306"/>
        <v>1.212</v>
      </c>
      <c r="P3292">
        <f t="shared" si="307"/>
        <v>33.67</v>
      </c>
      <c r="Q3292" t="str">
        <f t="shared" si="308"/>
        <v>theater</v>
      </c>
      <c r="R3292" s="10">
        <f t="shared" si="309"/>
        <v>42775.51494212963</v>
      </c>
      <c r="S3292" s="10">
        <f t="shared" si="310"/>
        <v>42805.51494212963</v>
      </c>
      <c r="T3292" s="12" t="str">
        <f t="shared" si="311"/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306"/>
        <v>1.1399999999999999</v>
      </c>
      <c r="P3293">
        <f t="shared" si="307"/>
        <v>40.71</v>
      </c>
      <c r="Q3293" t="str">
        <f t="shared" si="308"/>
        <v>theater</v>
      </c>
      <c r="R3293" s="10">
        <f t="shared" si="309"/>
        <v>42232.702546296292</v>
      </c>
      <c r="S3293" s="10">
        <f t="shared" si="310"/>
        <v>42264.165972222225</v>
      </c>
      <c r="T3293" s="12" t="str">
        <f t="shared" si="311"/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306"/>
        <v>2.8614000000000002</v>
      </c>
      <c r="P3294">
        <f t="shared" si="307"/>
        <v>19.27</v>
      </c>
      <c r="Q3294" t="str">
        <f t="shared" si="308"/>
        <v>theater</v>
      </c>
      <c r="R3294" s="10">
        <f t="shared" si="309"/>
        <v>42282.770231481481</v>
      </c>
      <c r="S3294" s="10">
        <f t="shared" si="310"/>
        <v>42342.811898148153</v>
      </c>
      <c r="T3294" s="12" t="str">
        <f t="shared" si="311"/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306"/>
        <v>1.7043999999999999</v>
      </c>
      <c r="P3295">
        <f t="shared" si="307"/>
        <v>84.29</v>
      </c>
      <c r="Q3295" t="str">
        <f t="shared" si="308"/>
        <v>theater</v>
      </c>
      <c r="R3295" s="10">
        <f t="shared" si="309"/>
        <v>42768.425370370373</v>
      </c>
      <c r="S3295" s="10">
        <f t="shared" si="310"/>
        <v>42798.425370370373</v>
      </c>
      <c r="T3295" s="12" t="str">
        <f t="shared" si="311"/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306"/>
        <v>1.1833</v>
      </c>
      <c r="P3296">
        <f t="shared" si="307"/>
        <v>29.58</v>
      </c>
      <c r="Q3296" t="str">
        <f t="shared" si="308"/>
        <v>theater</v>
      </c>
      <c r="R3296" s="10">
        <f t="shared" si="309"/>
        <v>42141.541134259256</v>
      </c>
      <c r="S3296" s="10">
        <f t="shared" si="310"/>
        <v>42171.541134259256</v>
      </c>
      <c r="T3296" s="12" t="str">
        <f t="shared" si="311"/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306"/>
        <v>1.0286</v>
      </c>
      <c r="P3297">
        <f t="shared" si="307"/>
        <v>26.67</v>
      </c>
      <c r="Q3297" t="str">
        <f t="shared" si="308"/>
        <v>theater</v>
      </c>
      <c r="R3297" s="10">
        <f t="shared" si="309"/>
        <v>42609.442465277782</v>
      </c>
      <c r="S3297" s="10">
        <f t="shared" si="310"/>
        <v>42639.442465277782</v>
      </c>
      <c r="T3297" s="12" t="str">
        <f t="shared" si="311"/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306"/>
        <v>1.4407000000000001</v>
      </c>
      <c r="P3298">
        <f t="shared" si="307"/>
        <v>45.98</v>
      </c>
      <c r="Q3298" t="str">
        <f t="shared" si="308"/>
        <v>theater</v>
      </c>
      <c r="R3298" s="10">
        <f t="shared" si="309"/>
        <v>42309.756620370375</v>
      </c>
      <c r="S3298" s="10">
        <f t="shared" si="310"/>
        <v>42330.916666666672</v>
      </c>
      <c r="T3298" s="12" t="str">
        <f t="shared" si="311"/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306"/>
        <v>1.0006999999999999</v>
      </c>
      <c r="P3299">
        <f t="shared" si="307"/>
        <v>125.09</v>
      </c>
      <c r="Q3299" t="str">
        <f t="shared" si="308"/>
        <v>theater</v>
      </c>
      <c r="R3299" s="10">
        <f t="shared" si="309"/>
        <v>42193.771481481483</v>
      </c>
      <c r="S3299" s="10">
        <f t="shared" si="310"/>
        <v>42212.957638888889</v>
      </c>
      <c r="T3299" s="12" t="str">
        <f t="shared" si="311"/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306"/>
        <v>1.0173000000000001</v>
      </c>
      <c r="P3300">
        <f t="shared" si="307"/>
        <v>141.29</v>
      </c>
      <c r="Q3300" t="str">
        <f t="shared" si="308"/>
        <v>theater</v>
      </c>
      <c r="R3300" s="10">
        <f t="shared" si="309"/>
        <v>42239.957962962959</v>
      </c>
      <c r="S3300" s="10">
        <f t="shared" si="310"/>
        <v>42260</v>
      </c>
      <c r="T3300" s="12" t="str">
        <f t="shared" si="311"/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306"/>
        <v>1.1619999999999999</v>
      </c>
      <c r="P3301">
        <f t="shared" si="307"/>
        <v>55.33</v>
      </c>
      <c r="Q3301" t="str">
        <f t="shared" si="308"/>
        <v>theater</v>
      </c>
      <c r="R3301" s="10">
        <f t="shared" si="309"/>
        <v>42261.917395833334</v>
      </c>
      <c r="S3301" s="10">
        <f t="shared" si="310"/>
        <v>42291.917395833334</v>
      </c>
      <c r="T3301" s="12" t="str">
        <f t="shared" si="311"/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306"/>
        <v>1.3616999999999999</v>
      </c>
      <c r="P3302">
        <f t="shared" si="307"/>
        <v>46.42</v>
      </c>
      <c r="Q3302" t="str">
        <f t="shared" si="308"/>
        <v>theater</v>
      </c>
      <c r="R3302" s="10">
        <f t="shared" si="309"/>
        <v>42102.743773148148</v>
      </c>
      <c r="S3302" s="10">
        <f t="shared" si="310"/>
        <v>42123.743773148148</v>
      </c>
      <c r="T3302" s="12" t="str">
        <f t="shared" si="311"/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306"/>
        <v>1.3347</v>
      </c>
      <c r="P3303">
        <f t="shared" si="307"/>
        <v>57.2</v>
      </c>
      <c r="Q3303" t="str">
        <f t="shared" si="308"/>
        <v>theater</v>
      </c>
      <c r="R3303" s="10">
        <f t="shared" si="309"/>
        <v>42538.73583333334</v>
      </c>
      <c r="S3303" s="10">
        <f t="shared" si="310"/>
        <v>42583.290972222225</v>
      </c>
      <c r="T3303" s="12" t="str">
        <f t="shared" si="311"/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306"/>
        <v>1.0339</v>
      </c>
      <c r="P3304">
        <f t="shared" si="307"/>
        <v>173.7</v>
      </c>
      <c r="Q3304" t="str">
        <f t="shared" si="308"/>
        <v>theater</v>
      </c>
      <c r="R3304" s="10">
        <f t="shared" si="309"/>
        <v>42681.35157407407</v>
      </c>
      <c r="S3304" s="10">
        <f t="shared" si="310"/>
        <v>42711.35157407407</v>
      </c>
      <c r="T3304" s="12" t="str">
        <f t="shared" si="311"/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306"/>
        <v>1.1589</v>
      </c>
      <c r="P3305">
        <f t="shared" si="307"/>
        <v>59.6</v>
      </c>
      <c r="Q3305" t="str">
        <f t="shared" si="308"/>
        <v>theater</v>
      </c>
      <c r="R3305" s="10">
        <f t="shared" si="309"/>
        <v>42056.65143518518</v>
      </c>
      <c r="S3305" s="10">
        <f t="shared" si="310"/>
        <v>42091.609768518523</v>
      </c>
      <c r="T3305" s="12" t="str">
        <f t="shared" si="311"/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306"/>
        <v>1.0451999999999999</v>
      </c>
      <c r="P3306">
        <f t="shared" si="307"/>
        <v>89.59</v>
      </c>
      <c r="Q3306" t="str">
        <f t="shared" si="308"/>
        <v>theater</v>
      </c>
      <c r="R3306" s="10">
        <f t="shared" si="309"/>
        <v>42696.624444444446</v>
      </c>
      <c r="S3306" s="10">
        <f t="shared" si="310"/>
        <v>42726.624444444446</v>
      </c>
      <c r="T3306" s="12" t="str">
        <f t="shared" si="311"/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306"/>
        <v>1.0203</v>
      </c>
      <c r="P3307">
        <f t="shared" si="307"/>
        <v>204.05</v>
      </c>
      <c r="Q3307" t="str">
        <f t="shared" si="308"/>
        <v>theater</v>
      </c>
      <c r="R3307" s="10">
        <f t="shared" si="309"/>
        <v>42186.855879629627</v>
      </c>
      <c r="S3307" s="10">
        <f t="shared" si="310"/>
        <v>42216.855879629627</v>
      </c>
      <c r="T3307" s="12" t="str">
        <f t="shared" si="311"/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306"/>
        <v>1.7533000000000001</v>
      </c>
      <c r="P3308">
        <f t="shared" si="307"/>
        <v>48.7</v>
      </c>
      <c r="Q3308" t="str">
        <f t="shared" si="308"/>
        <v>theater</v>
      </c>
      <c r="R3308" s="10">
        <f t="shared" si="309"/>
        <v>42493.219236111108</v>
      </c>
      <c r="S3308" s="10">
        <f t="shared" si="310"/>
        <v>42531.125</v>
      </c>
      <c r="T3308" s="12" t="str">
        <f t="shared" si="311"/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306"/>
        <v>1.0668</v>
      </c>
      <c r="P3309">
        <f t="shared" si="307"/>
        <v>53.34</v>
      </c>
      <c r="Q3309" t="str">
        <f t="shared" si="308"/>
        <v>theater</v>
      </c>
      <c r="R3309" s="10">
        <f t="shared" si="309"/>
        <v>42475.057164351849</v>
      </c>
      <c r="S3309" s="10">
        <f t="shared" si="310"/>
        <v>42505.057164351849</v>
      </c>
      <c r="T3309" s="12" t="str">
        <f t="shared" si="311"/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306"/>
        <v>1.2229000000000001</v>
      </c>
      <c r="P3310">
        <f t="shared" si="307"/>
        <v>75.09</v>
      </c>
      <c r="Q3310" t="str">
        <f t="shared" si="308"/>
        <v>theater</v>
      </c>
      <c r="R3310" s="10">
        <f t="shared" si="309"/>
        <v>42452.876909722225</v>
      </c>
      <c r="S3310" s="10">
        <f t="shared" si="310"/>
        <v>42473.876909722225</v>
      </c>
      <c r="T3310" s="12" t="str">
        <f t="shared" si="311"/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306"/>
        <v>1.5943000000000001</v>
      </c>
      <c r="P3311">
        <f t="shared" si="307"/>
        <v>18</v>
      </c>
      <c r="Q3311" t="str">
        <f t="shared" si="308"/>
        <v>theater</v>
      </c>
      <c r="R3311" s="10">
        <f t="shared" si="309"/>
        <v>42628.650208333333</v>
      </c>
      <c r="S3311" s="10">
        <f t="shared" si="310"/>
        <v>42659.650208333333</v>
      </c>
      <c r="T3311" s="12" t="str">
        <f t="shared" si="311"/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306"/>
        <v>1.0007999999999999</v>
      </c>
      <c r="P3312">
        <f t="shared" si="307"/>
        <v>209.84</v>
      </c>
      <c r="Q3312" t="str">
        <f t="shared" si="308"/>
        <v>theater</v>
      </c>
      <c r="R3312" s="10">
        <f t="shared" si="309"/>
        <v>42253.928530092591</v>
      </c>
      <c r="S3312" s="10">
        <f t="shared" si="310"/>
        <v>42283.928530092591</v>
      </c>
      <c r="T3312" s="12" t="str">
        <f t="shared" si="311"/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306"/>
        <v>1.0984</v>
      </c>
      <c r="P3313">
        <f t="shared" si="307"/>
        <v>61.02</v>
      </c>
      <c r="Q3313" t="str">
        <f t="shared" si="308"/>
        <v>theater</v>
      </c>
      <c r="R3313" s="10">
        <f t="shared" si="309"/>
        <v>42264.29178240741</v>
      </c>
      <c r="S3313" s="10">
        <f t="shared" si="310"/>
        <v>42294.29178240741</v>
      </c>
      <c r="T3313" s="12" t="str">
        <f t="shared" si="311"/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306"/>
        <v>1.0004</v>
      </c>
      <c r="P3314">
        <f t="shared" si="307"/>
        <v>61</v>
      </c>
      <c r="Q3314" t="str">
        <f t="shared" si="308"/>
        <v>theater</v>
      </c>
      <c r="R3314" s="10">
        <f t="shared" si="309"/>
        <v>42664.809560185182</v>
      </c>
      <c r="S3314" s="10">
        <f t="shared" si="310"/>
        <v>42685.916666666672</v>
      </c>
      <c r="T3314" s="12" t="str">
        <f t="shared" si="311"/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306"/>
        <v>1.1605000000000001</v>
      </c>
      <c r="P3315">
        <f t="shared" si="307"/>
        <v>80.03</v>
      </c>
      <c r="Q3315" t="str">
        <f t="shared" si="308"/>
        <v>theater</v>
      </c>
      <c r="R3315" s="10">
        <f t="shared" si="309"/>
        <v>42382.244409722218</v>
      </c>
      <c r="S3315" s="10">
        <f t="shared" si="310"/>
        <v>42396.041666666672</v>
      </c>
      <c r="T3315" s="12" t="str">
        <f t="shared" si="311"/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306"/>
        <v>2.1074999999999999</v>
      </c>
      <c r="P3316">
        <f t="shared" si="307"/>
        <v>29.07</v>
      </c>
      <c r="Q3316" t="str">
        <f t="shared" si="308"/>
        <v>theater</v>
      </c>
      <c r="R3316" s="10">
        <f t="shared" si="309"/>
        <v>42105.267488425925</v>
      </c>
      <c r="S3316" s="10">
        <f t="shared" si="310"/>
        <v>42132.836805555555</v>
      </c>
      <c r="T3316" s="12" t="str">
        <f t="shared" si="311"/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306"/>
        <v>1.1000000000000001</v>
      </c>
      <c r="P3317">
        <f t="shared" si="307"/>
        <v>49.44</v>
      </c>
      <c r="Q3317" t="str">
        <f t="shared" si="308"/>
        <v>theater</v>
      </c>
      <c r="R3317" s="10">
        <f t="shared" si="309"/>
        <v>42466.303715277783</v>
      </c>
      <c r="S3317" s="10">
        <f t="shared" si="310"/>
        <v>42496.303715277783</v>
      </c>
      <c r="T3317" s="12" t="str">
        <f t="shared" si="311"/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306"/>
        <v>1.0008999999999999</v>
      </c>
      <c r="P3318">
        <f t="shared" si="307"/>
        <v>93.98</v>
      </c>
      <c r="Q3318" t="str">
        <f t="shared" si="308"/>
        <v>theater</v>
      </c>
      <c r="R3318" s="10">
        <f t="shared" si="309"/>
        <v>41826.871238425927</v>
      </c>
      <c r="S3318" s="10">
        <f t="shared" si="310"/>
        <v>41859.57916666667</v>
      </c>
      <c r="T3318" s="12" t="str">
        <f t="shared" si="311"/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306"/>
        <v>1.0619000000000001</v>
      </c>
      <c r="P3319">
        <f t="shared" si="307"/>
        <v>61.94</v>
      </c>
      <c r="Q3319" t="str">
        <f t="shared" si="308"/>
        <v>theater</v>
      </c>
      <c r="R3319" s="10">
        <f t="shared" si="309"/>
        <v>42499.039629629624</v>
      </c>
      <c r="S3319" s="10">
        <f t="shared" si="310"/>
        <v>42529.039629629624</v>
      </c>
      <c r="T3319" s="12" t="str">
        <f t="shared" si="311"/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306"/>
        <v>1.256</v>
      </c>
      <c r="P3320">
        <f t="shared" si="307"/>
        <v>78.5</v>
      </c>
      <c r="Q3320" t="str">
        <f t="shared" si="308"/>
        <v>theater</v>
      </c>
      <c r="R3320" s="10">
        <f t="shared" si="309"/>
        <v>42431.302002314813</v>
      </c>
      <c r="S3320" s="10">
        <f t="shared" si="310"/>
        <v>42471.104166666672</v>
      </c>
      <c r="T3320" s="12" t="str">
        <f t="shared" si="311"/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306"/>
        <v>1.08</v>
      </c>
      <c r="P3321">
        <f t="shared" si="307"/>
        <v>33.75</v>
      </c>
      <c r="Q3321" t="str">
        <f t="shared" si="308"/>
        <v>theater</v>
      </c>
      <c r="R3321" s="10">
        <f t="shared" si="309"/>
        <v>41990.585486111115</v>
      </c>
      <c r="S3321" s="10">
        <f t="shared" si="310"/>
        <v>42035.585486111115</v>
      </c>
      <c r="T3321" s="12" t="str">
        <f t="shared" si="311"/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306"/>
        <v>1.01</v>
      </c>
      <c r="P3322">
        <f t="shared" si="307"/>
        <v>66.45</v>
      </c>
      <c r="Q3322" t="str">
        <f t="shared" si="308"/>
        <v>theater</v>
      </c>
      <c r="R3322" s="10">
        <f t="shared" si="309"/>
        <v>42513.045798611114</v>
      </c>
      <c r="S3322" s="10">
        <f t="shared" si="310"/>
        <v>42543.045798611114</v>
      </c>
      <c r="T3322" s="12" t="str">
        <f t="shared" si="311"/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306"/>
        <v>1.0740000000000001</v>
      </c>
      <c r="P3323">
        <f t="shared" si="307"/>
        <v>35.799999999999997</v>
      </c>
      <c r="Q3323" t="str">
        <f t="shared" si="308"/>
        <v>theater</v>
      </c>
      <c r="R3323" s="10">
        <f t="shared" si="309"/>
        <v>41914.100289351853</v>
      </c>
      <c r="S3323" s="10">
        <f t="shared" si="310"/>
        <v>41928.165972222225</v>
      </c>
      <c r="T3323" s="12" t="str">
        <f t="shared" si="311"/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306"/>
        <v>1.0152000000000001</v>
      </c>
      <c r="P3324">
        <f t="shared" si="307"/>
        <v>145.65</v>
      </c>
      <c r="Q3324" t="str">
        <f t="shared" si="308"/>
        <v>theater</v>
      </c>
      <c r="R3324" s="10">
        <f t="shared" si="309"/>
        <v>42521.010370370372</v>
      </c>
      <c r="S3324" s="10">
        <f t="shared" si="310"/>
        <v>42543.163194444445</v>
      </c>
      <c r="T3324" s="12" t="str">
        <f t="shared" si="311"/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306"/>
        <v>1.2589999999999999</v>
      </c>
      <c r="P3325">
        <f t="shared" si="307"/>
        <v>25.69</v>
      </c>
      <c r="Q3325" t="str">
        <f t="shared" si="308"/>
        <v>theater</v>
      </c>
      <c r="R3325" s="10">
        <f t="shared" si="309"/>
        <v>42608.36583333333</v>
      </c>
      <c r="S3325" s="10">
        <f t="shared" si="310"/>
        <v>42638.36583333333</v>
      </c>
      <c r="T3325" s="12" t="str">
        <f t="shared" si="311"/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306"/>
        <v>1.0166999999999999</v>
      </c>
      <c r="P3326">
        <f t="shared" si="307"/>
        <v>152.5</v>
      </c>
      <c r="Q3326" t="str">
        <f t="shared" si="308"/>
        <v>theater</v>
      </c>
      <c r="R3326" s="10">
        <f t="shared" si="309"/>
        <v>42512.58321759259</v>
      </c>
      <c r="S3326" s="10">
        <f t="shared" si="310"/>
        <v>42526.58321759259</v>
      </c>
      <c r="T3326" s="12" t="str">
        <f t="shared" si="311"/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306"/>
        <v>1.125</v>
      </c>
      <c r="P3327">
        <f t="shared" si="307"/>
        <v>30</v>
      </c>
      <c r="Q3327" t="str">
        <f t="shared" si="308"/>
        <v>theater</v>
      </c>
      <c r="R3327" s="10">
        <f t="shared" si="309"/>
        <v>42064.785613425927</v>
      </c>
      <c r="S3327" s="10">
        <f t="shared" si="310"/>
        <v>42099.743946759263</v>
      </c>
      <c r="T3327" s="12" t="str">
        <f t="shared" si="311"/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306"/>
        <v>1.0138</v>
      </c>
      <c r="P3328">
        <f t="shared" si="307"/>
        <v>142.28</v>
      </c>
      <c r="Q3328" t="str">
        <f t="shared" si="308"/>
        <v>theater</v>
      </c>
      <c r="R3328" s="10">
        <f t="shared" si="309"/>
        <v>42041.714178240742</v>
      </c>
      <c r="S3328" s="10">
        <f t="shared" si="310"/>
        <v>42071.67251157407</v>
      </c>
      <c r="T3328" s="12" t="str">
        <f t="shared" si="311"/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306"/>
        <v>1.0125</v>
      </c>
      <c r="P3329">
        <f t="shared" si="307"/>
        <v>24.55</v>
      </c>
      <c r="Q3329" t="str">
        <f t="shared" si="308"/>
        <v>theater</v>
      </c>
      <c r="R3329" s="10">
        <f t="shared" si="309"/>
        <v>42468.374606481477</v>
      </c>
      <c r="S3329" s="10">
        <f t="shared" si="310"/>
        <v>42498.374606481477</v>
      </c>
      <c r="T3329" s="12" t="str">
        <f t="shared" si="311"/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306"/>
        <v>1.4639</v>
      </c>
      <c r="P3330">
        <f t="shared" si="307"/>
        <v>292.77999999999997</v>
      </c>
      <c r="Q3330" t="str">
        <f t="shared" si="308"/>
        <v>theater</v>
      </c>
      <c r="R3330" s="10">
        <f t="shared" si="309"/>
        <v>41822.57503472222</v>
      </c>
      <c r="S3330" s="10">
        <f t="shared" si="310"/>
        <v>41825.041666666664</v>
      </c>
      <c r="T3330" s="12" t="str">
        <f t="shared" si="311"/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312">ROUND(IMDIV(E3331,D3331),4)</f>
        <v>1.1679999999999999</v>
      </c>
      <c r="P3331">
        <f t="shared" ref="P3331:P3394" si="313">IF(L3331&gt;0,ROUND(IMDIV(E3331,L3331),2),0)</f>
        <v>44.92</v>
      </c>
      <c r="Q3331" t="str">
        <f t="shared" ref="Q3331:Q3394" si="314">LEFT(N3331,FIND("/",N3331)-1)</f>
        <v>theater</v>
      </c>
      <c r="R3331" s="10">
        <f t="shared" ref="R3331:R3394" si="315">(((J3331/60)/60)/24)+DATE(1970,1,1)</f>
        <v>41837.323009259257</v>
      </c>
      <c r="S3331" s="10">
        <f t="shared" ref="S3331:S3394" si="316">(((I3331/60)/60)/24)+DATE(1970,1,1)</f>
        <v>41847.958333333336</v>
      </c>
      <c r="T3331" s="12" t="str">
        <f t="shared" ref="T3331:T3394" si="317">RIGHT(N3331, LEN(N3331)-FIND("/",N3331))</f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312"/>
        <v>1.0627</v>
      </c>
      <c r="P3332">
        <f t="shared" si="313"/>
        <v>23.1</v>
      </c>
      <c r="Q3332" t="str">
        <f t="shared" si="314"/>
        <v>theater</v>
      </c>
      <c r="R3332" s="10">
        <f t="shared" si="315"/>
        <v>42065.887361111112</v>
      </c>
      <c r="S3332" s="10">
        <f t="shared" si="316"/>
        <v>42095.845694444448</v>
      </c>
      <c r="T3332" s="12" t="str">
        <f t="shared" si="317"/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312"/>
        <v>1.0451999999999999</v>
      </c>
      <c r="P3333">
        <f t="shared" si="313"/>
        <v>80.400000000000006</v>
      </c>
      <c r="Q3333" t="str">
        <f t="shared" si="314"/>
        <v>theater</v>
      </c>
      <c r="R3333" s="10">
        <f t="shared" si="315"/>
        <v>42248.697754629626</v>
      </c>
      <c r="S3333" s="10">
        <f t="shared" si="316"/>
        <v>42283.697754629626</v>
      </c>
      <c r="T3333" s="12" t="str">
        <f t="shared" si="317"/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312"/>
        <v>1</v>
      </c>
      <c r="P3334">
        <f t="shared" si="313"/>
        <v>72.290000000000006</v>
      </c>
      <c r="Q3334" t="str">
        <f t="shared" si="314"/>
        <v>theater</v>
      </c>
      <c r="R3334" s="10">
        <f t="shared" si="315"/>
        <v>41809.860300925924</v>
      </c>
      <c r="S3334" s="10">
        <f t="shared" si="316"/>
        <v>41839.860300925924</v>
      </c>
      <c r="T3334" s="12" t="str">
        <f t="shared" si="317"/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312"/>
        <v>1.0457000000000001</v>
      </c>
      <c r="P3335">
        <f t="shared" si="313"/>
        <v>32.97</v>
      </c>
      <c r="Q3335" t="str">
        <f t="shared" si="314"/>
        <v>theater</v>
      </c>
      <c r="R3335" s="10">
        <f t="shared" si="315"/>
        <v>42148.676851851851</v>
      </c>
      <c r="S3335" s="10">
        <f t="shared" si="316"/>
        <v>42170.676851851851</v>
      </c>
      <c r="T3335" s="12" t="str">
        <f t="shared" si="317"/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312"/>
        <v>1.3862000000000001</v>
      </c>
      <c r="P3336">
        <f t="shared" si="313"/>
        <v>116.65</v>
      </c>
      <c r="Q3336" t="str">
        <f t="shared" si="314"/>
        <v>theater</v>
      </c>
      <c r="R3336" s="10">
        <f t="shared" si="315"/>
        <v>42185.521087962959</v>
      </c>
      <c r="S3336" s="10">
        <f t="shared" si="316"/>
        <v>42215.521087962959</v>
      </c>
      <c r="T3336" s="12" t="str">
        <f t="shared" si="317"/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312"/>
        <v>1.0032000000000001</v>
      </c>
      <c r="P3337">
        <f t="shared" si="313"/>
        <v>79.62</v>
      </c>
      <c r="Q3337" t="str">
        <f t="shared" si="314"/>
        <v>theater</v>
      </c>
      <c r="R3337" s="10">
        <f t="shared" si="315"/>
        <v>41827.674143518518</v>
      </c>
      <c r="S3337" s="10">
        <f t="shared" si="316"/>
        <v>41854.958333333336</v>
      </c>
      <c r="T3337" s="12" t="str">
        <f t="shared" si="317"/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312"/>
        <v>1</v>
      </c>
      <c r="P3338">
        <f t="shared" si="313"/>
        <v>27.78</v>
      </c>
      <c r="Q3338" t="str">
        <f t="shared" si="314"/>
        <v>theater</v>
      </c>
      <c r="R3338" s="10">
        <f t="shared" si="315"/>
        <v>42437.398680555561</v>
      </c>
      <c r="S3338" s="10">
        <f t="shared" si="316"/>
        <v>42465.35701388889</v>
      </c>
      <c r="T3338" s="12" t="str">
        <f t="shared" si="317"/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312"/>
        <v>1.1020000000000001</v>
      </c>
      <c r="P3339">
        <f t="shared" si="313"/>
        <v>81.03</v>
      </c>
      <c r="Q3339" t="str">
        <f t="shared" si="314"/>
        <v>theater</v>
      </c>
      <c r="R3339" s="10">
        <f t="shared" si="315"/>
        <v>41901.282025462962</v>
      </c>
      <c r="S3339" s="10">
        <f t="shared" si="316"/>
        <v>41922.875</v>
      </c>
      <c r="T3339" s="12" t="str">
        <f t="shared" si="317"/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312"/>
        <v>1.0218</v>
      </c>
      <c r="P3340">
        <f t="shared" si="313"/>
        <v>136.85</v>
      </c>
      <c r="Q3340" t="str">
        <f t="shared" si="314"/>
        <v>theater</v>
      </c>
      <c r="R3340" s="10">
        <f t="shared" si="315"/>
        <v>42769.574999999997</v>
      </c>
      <c r="S3340" s="10">
        <f t="shared" si="316"/>
        <v>42790.574999999997</v>
      </c>
      <c r="T3340" s="12" t="str">
        <f t="shared" si="317"/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312"/>
        <v>1.0435000000000001</v>
      </c>
      <c r="P3341">
        <f t="shared" si="313"/>
        <v>177.62</v>
      </c>
      <c r="Q3341" t="str">
        <f t="shared" si="314"/>
        <v>theater</v>
      </c>
      <c r="R3341" s="10">
        <f t="shared" si="315"/>
        <v>42549.665717592594</v>
      </c>
      <c r="S3341" s="10">
        <f t="shared" si="316"/>
        <v>42579.665717592594</v>
      </c>
      <c r="T3341" s="12" t="str">
        <f t="shared" si="317"/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312"/>
        <v>1.3816999999999999</v>
      </c>
      <c r="P3342">
        <f t="shared" si="313"/>
        <v>109.08</v>
      </c>
      <c r="Q3342" t="str">
        <f t="shared" si="314"/>
        <v>theater</v>
      </c>
      <c r="R3342" s="10">
        <f t="shared" si="315"/>
        <v>42685.974004629628</v>
      </c>
      <c r="S3342" s="10">
        <f t="shared" si="316"/>
        <v>42710.974004629628</v>
      </c>
      <c r="T3342" s="12" t="str">
        <f t="shared" si="317"/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312"/>
        <v>1</v>
      </c>
      <c r="P3343">
        <f t="shared" si="313"/>
        <v>119.64</v>
      </c>
      <c r="Q3343" t="str">
        <f t="shared" si="314"/>
        <v>theater</v>
      </c>
      <c r="R3343" s="10">
        <f t="shared" si="315"/>
        <v>42510.798854166671</v>
      </c>
      <c r="S3343" s="10">
        <f t="shared" si="316"/>
        <v>42533.708333333328</v>
      </c>
      <c r="T3343" s="12" t="str">
        <f t="shared" si="317"/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312"/>
        <v>1.0166999999999999</v>
      </c>
      <c r="P3344">
        <f t="shared" si="313"/>
        <v>78.209999999999994</v>
      </c>
      <c r="Q3344" t="str">
        <f t="shared" si="314"/>
        <v>theater</v>
      </c>
      <c r="R3344" s="10">
        <f t="shared" si="315"/>
        <v>42062.296412037031</v>
      </c>
      <c r="S3344" s="10">
        <f t="shared" si="316"/>
        <v>42095.207638888889</v>
      </c>
      <c r="T3344" s="12" t="str">
        <f t="shared" si="317"/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312"/>
        <v>1.7142999999999999</v>
      </c>
      <c r="P3345">
        <f t="shared" si="313"/>
        <v>52.17</v>
      </c>
      <c r="Q3345" t="str">
        <f t="shared" si="314"/>
        <v>theater</v>
      </c>
      <c r="R3345" s="10">
        <f t="shared" si="315"/>
        <v>42452.916481481487</v>
      </c>
      <c r="S3345" s="10">
        <f t="shared" si="316"/>
        <v>42473.554166666669</v>
      </c>
      <c r="T3345" s="12" t="str">
        <f t="shared" si="317"/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312"/>
        <v>1.0144</v>
      </c>
      <c r="P3346">
        <f t="shared" si="313"/>
        <v>114.13</v>
      </c>
      <c r="Q3346" t="str">
        <f t="shared" si="314"/>
        <v>theater</v>
      </c>
      <c r="R3346" s="10">
        <f t="shared" si="315"/>
        <v>41851.200150462959</v>
      </c>
      <c r="S3346" s="10">
        <f t="shared" si="316"/>
        <v>41881.200150462959</v>
      </c>
      <c r="T3346" s="12" t="str">
        <f t="shared" si="317"/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312"/>
        <v>1.3</v>
      </c>
      <c r="P3347">
        <f t="shared" si="313"/>
        <v>50</v>
      </c>
      <c r="Q3347" t="str">
        <f t="shared" si="314"/>
        <v>theater</v>
      </c>
      <c r="R3347" s="10">
        <f t="shared" si="315"/>
        <v>42053.106111111112</v>
      </c>
      <c r="S3347" s="10">
        <f t="shared" si="316"/>
        <v>42112.025694444441</v>
      </c>
      <c r="T3347" s="12" t="str">
        <f t="shared" si="317"/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312"/>
        <v>1.1000000000000001</v>
      </c>
      <c r="P3348">
        <f t="shared" si="313"/>
        <v>91.67</v>
      </c>
      <c r="Q3348" t="str">
        <f t="shared" si="314"/>
        <v>theater</v>
      </c>
      <c r="R3348" s="10">
        <f t="shared" si="315"/>
        <v>42054.024421296301</v>
      </c>
      <c r="S3348" s="10">
        <f t="shared" si="316"/>
        <v>42061.024421296301</v>
      </c>
      <c r="T3348" s="12" t="str">
        <f t="shared" si="317"/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312"/>
        <v>1.1944999999999999</v>
      </c>
      <c r="P3349">
        <f t="shared" si="313"/>
        <v>108.59</v>
      </c>
      <c r="Q3349" t="str">
        <f t="shared" si="314"/>
        <v>theater</v>
      </c>
      <c r="R3349" s="10">
        <f t="shared" si="315"/>
        <v>42484.551550925928</v>
      </c>
      <c r="S3349" s="10">
        <f t="shared" si="316"/>
        <v>42498.875</v>
      </c>
      <c r="T3349" s="12" t="str">
        <f t="shared" si="317"/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312"/>
        <v>1.0028999999999999</v>
      </c>
      <c r="P3350">
        <f t="shared" si="313"/>
        <v>69.819999999999993</v>
      </c>
      <c r="Q3350" t="str">
        <f t="shared" si="314"/>
        <v>theater</v>
      </c>
      <c r="R3350" s="10">
        <f t="shared" si="315"/>
        <v>42466.558796296296</v>
      </c>
      <c r="S3350" s="10">
        <f t="shared" si="316"/>
        <v>42490.165972222225</v>
      </c>
      <c r="T3350" s="12" t="str">
        <f t="shared" si="317"/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312"/>
        <v>1.534</v>
      </c>
      <c r="P3351">
        <f t="shared" si="313"/>
        <v>109.57</v>
      </c>
      <c r="Q3351" t="str">
        <f t="shared" si="314"/>
        <v>theater</v>
      </c>
      <c r="R3351" s="10">
        <f t="shared" si="315"/>
        <v>42513.110787037032</v>
      </c>
      <c r="S3351" s="10">
        <f t="shared" si="316"/>
        <v>42534.708333333328</v>
      </c>
      <c r="T3351" s="12" t="str">
        <f t="shared" si="317"/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312"/>
        <v>1.0443</v>
      </c>
      <c r="P3352">
        <f t="shared" si="313"/>
        <v>71.67</v>
      </c>
      <c r="Q3352" t="str">
        <f t="shared" si="314"/>
        <v>theater</v>
      </c>
      <c r="R3352" s="10">
        <f t="shared" si="315"/>
        <v>42302.701516203699</v>
      </c>
      <c r="S3352" s="10">
        <f t="shared" si="316"/>
        <v>42337.958333333328</v>
      </c>
      <c r="T3352" s="12" t="str">
        <f t="shared" si="317"/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312"/>
        <v>1.0109999999999999</v>
      </c>
      <c r="P3353">
        <f t="shared" si="313"/>
        <v>93.61</v>
      </c>
      <c r="Q3353" t="str">
        <f t="shared" si="314"/>
        <v>theater</v>
      </c>
      <c r="R3353" s="10">
        <f t="shared" si="315"/>
        <v>41806.395428240743</v>
      </c>
      <c r="S3353" s="10">
        <f t="shared" si="316"/>
        <v>41843.458333333336</v>
      </c>
      <c r="T3353" s="12" t="str">
        <f t="shared" si="317"/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312"/>
        <v>1.0751999999999999</v>
      </c>
      <c r="P3354">
        <f t="shared" si="313"/>
        <v>76.8</v>
      </c>
      <c r="Q3354" t="str">
        <f t="shared" si="314"/>
        <v>theater</v>
      </c>
      <c r="R3354" s="10">
        <f t="shared" si="315"/>
        <v>42495.992800925931</v>
      </c>
      <c r="S3354" s="10">
        <f t="shared" si="316"/>
        <v>42552.958333333328</v>
      </c>
      <c r="T3354" s="12" t="str">
        <f t="shared" si="317"/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312"/>
        <v>3.15</v>
      </c>
      <c r="P3355">
        <f t="shared" si="313"/>
        <v>35.799999999999997</v>
      </c>
      <c r="Q3355" t="str">
        <f t="shared" si="314"/>
        <v>theater</v>
      </c>
      <c r="R3355" s="10">
        <f t="shared" si="315"/>
        <v>42479.432291666672</v>
      </c>
      <c r="S3355" s="10">
        <f t="shared" si="316"/>
        <v>42492.958333333328</v>
      </c>
      <c r="T3355" s="12" t="str">
        <f t="shared" si="317"/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312"/>
        <v>1.0193000000000001</v>
      </c>
      <c r="P3356">
        <f t="shared" si="313"/>
        <v>55.6</v>
      </c>
      <c r="Q3356" t="str">
        <f t="shared" si="314"/>
        <v>theater</v>
      </c>
      <c r="R3356" s="10">
        <f t="shared" si="315"/>
        <v>42270.7269212963</v>
      </c>
      <c r="S3356" s="10">
        <f t="shared" si="316"/>
        <v>42306.167361111111</v>
      </c>
      <c r="T3356" s="12" t="str">
        <f t="shared" si="317"/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312"/>
        <v>1.2628999999999999</v>
      </c>
      <c r="P3357">
        <f t="shared" si="313"/>
        <v>147.33000000000001</v>
      </c>
      <c r="Q3357" t="str">
        <f t="shared" si="314"/>
        <v>theater</v>
      </c>
      <c r="R3357" s="10">
        <f t="shared" si="315"/>
        <v>42489.619525462964</v>
      </c>
      <c r="S3357" s="10">
        <f t="shared" si="316"/>
        <v>42500.470138888893</v>
      </c>
      <c r="T3357" s="12" t="str">
        <f t="shared" si="317"/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312"/>
        <v>1.014</v>
      </c>
      <c r="P3358">
        <f t="shared" si="313"/>
        <v>56.33</v>
      </c>
      <c r="Q3358" t="str">
        <f t="shared" si="314"/>
        <v>theater</v>
      </c>
      <c r="R3358" s="10">
        <f t="shared" si="315"/>
        <v>42536.815648148149</v>
      </c>
      <c r="S3358" s="10">
        <f t="shared" si="316"/>
        <v>42566.815648148149</v>
      </c>
      <c r="T3358" s="12" t="str">
        <f t="shared" si="317"/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312"/>
        <v>1.01</v>
      </c>
      <c r="P3359">
        <f t="shared" si="313"/>
        <v>96.19</v>
      </c>
      <c r="Q3359" t="str">
        <f t="shared" si="314"/>
        <v>theater</v>
      </c>
      <c r="R3359" s="10">
        <f t="shared" si="315"/>
        <v>41822.417939814812</v>
      </c>
      <c r="S3359" s="10">
        <f t="shared" si="316"/>
        <v>41852.417939814812</v>
      </c>
      <c r="T3359" s="12" t="str">
        <f t="shared" si="317"/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312"/>
        <v>1.0299</v>
      </c>
      <c r="P3360">
        <f t="shared" si="313"/>
        <v>63.57</v>
      </c>
      <c r="Q3360" t="str">
        <f t="shared" si="314"/>
        <v>theater</v>
      </c>
      <c r="R3360" s="10">
        <f t="shared" si="315"/>
        <v>41932.311099537037</v>
      </c>
      <c r="S3360" s="10">
        <f t="shared" si="316"/>
        <v>41962.352766203709</v>
      </c>
      <c r="T3360" s="12" t="str">
        <f t="shared" si="317"/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312"/>
        <v>1.0625</v>
      </c>
      <c r="P3361">
        <f t="shared" si="313"/>
        <v>184.78</v>
      </c>
      <c r="Q3361" t="str">
        <f t="shared" si="314"/>
        <v>theater</v>
      </c>
      <c r="R3361" s="10">
        <f t="shared" si="315"/>
        <v>42746.057106481487</v>
      </c>
      <c r="S3361" s="10">
        <f t="shared" si="316"/>
        <v>42791.057106481487</v>
      </c>
      <c r="T3361" s="12" t="str">
        <f t="shared" si="317"/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312"/>
        <v>1.0138</v>
      </c>
      <c r="P3362">
        <f t="shared" si="313"/>
        <v>126.72</v>
      </c>
      <c r="Q3362" t="str">
        <f t="shared" si="314"/>
        <v>theater</v>
      </c>
      <c r="R3362" s="10">
        <f t="shared" si="315"/>
        <v>42697.082673611112</v>
      </c>
      <c r="S3362" s="10">
        <f t="shared" si="316"/>
        <v>42718.665972222225</v>
      </c>
      <c r="T3362" s="12" t="str">
        <f t="shared" si="317"/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312"/>
        <v>1.1346000000000001</v>
      </c>
      <c r="P3363">
        <f t="shared" si="313"/>
        <v>83.43</v>
      </c>
      <c r="Q3363" t="str">
        <f t="shared" si="314"/>
        <v>theater</v>
      </c>
      <c r="R3363" s="10">
        <f t="shared" si="315"/>
        <v>41866.025347222225</v>
      </c>
      <c r="S3363" s="10">
        <f t="shared" si="316"/>
        <v>41883.665972222225</v>
      </c>
      <c r="T3363" s="12" t="str">
        <f t="shared" si="317"/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312"/>
        <v>2.1800000000000002</v>
      </c>
      <c r="P3364">
        <f t="shared" si="313"/>
        <v>54.5</v>
      </c>
      <c r="Q3364" t="str">
        <f t="shared" si="314"/>
        <v>theater</v>
      </c>
      <c r="R3364" s="10">
        <f t="shared" si="315"/>
        <v>42056.091631944444</v>
      </c>
      <c r="S3364" s="10">
        <f t="shared" si="316"/>
        <v>42070.204861111109</v>
      </c>
      <c r="T3364" s="12" t="str">
        <f t="shared" si="317"/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312"/>
        <v>1.0142</v>
      </c>
      <c r="P3365">
        <f t="shared" si="313"/>
        <v>302.31</v>
      </c>
      <c r="Q3365" t="str">
        <f t="shared" si="314"/>
        <v>theater</v>
      </c>
      <c r="R3365" s="10">
        <f t="shared" si="315"/>
        <v>41851.771354166667</v>
      </c>
      <c r="S3365" s="10">
        <f t="shared" si="316"/>
        <v>41870.666666666664</v>
      </c>
      <c r="T3365" s="12" t="str">
        <f t="shared" si="317"/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312"/>
        <v>1.0592999999999999</v>
      </c>
      <c r="P3366">
        <f t="shared" si="313"/>
        <v>44.14</v>
      </c>
      <c r="Q3366" t="str">
        <f t="shared" si="314"/>
        <v>theater</v>
      </c>
      <c r="R3366" s="10">
        <f t="shared" si="315"/>
        <v>42422.977418981478</v>
      </c>
      <c r="S3366" s="10">
        <f t="shared" si="316"/>
        <v>42444.875</v>
      </c>
      <c r="T3366" s="12" t="str">
        <f t="shared" si="317"/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312"/>
        <v>1.04</v>
      </c>
      <c r="P3367">
        <f t="shared" si="313"/>
        <v>866.67</v>
      </c>
      <c r="Q3367" t="str">
        <f t="shared" si="314"/>
        <v>theater</v>
      </c>
      <c r="R3367" s="10">
        <f t="shared" si="315"/>
        <v>42321.101759259262</v>
      </c>
      <c r="S3367" s="10">
        <f t="shared" si="316"/>
        <v>42351.101759259262</v>
      </c>
      <c r="T3367" s="12" t="str">
        <f t="shared" si="317"/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312"/>
        <v>2.21</v>
      </c>
      <c r="P3368">
        <f t="shared" si="313"/>
        <v>61.39</v>
      </c>
      <c r="Q3368" t="str">
        <f t="shared" si="314"/>
        <v>theater</v>
      </c>
      <c r="R3368" s="10">
        <f t="shared" si="315"/>
        <v>42107.067557870367</v>
      </c>
      <c r="S3368" s="10">
        <f t="shared" si="316"/>
        <v>42137.067557870367</v>
      </c>
      <c r="T3368" s="12" t="str">
        <f t="shared" si="317"/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312"/>
        <v>1.1867000000000001</v>
      </c>
      <c r="P3369">
        <f t="shared" si="313"/>
        <v>29.67</v>
      </c>
      <c r="Q3369" t="str">
        <f t="shared" si="314"/>
        <v>theater</v>
      </c>
      <c r="R3369" s="10">
        <f t="shared" si="315"/>
        <v>42192.933958333335</v>
      </c>
      <c r="S3369" s="10">
        <f t="shared" si="316"/>
        <v>42217.933958333335</v>
      </c>
      <c r="T3369" s="12" t="str">
        <f t="shared" si="317"/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312"/>
        <v>1.046</v>
      </c>
      <c r="P3370">
        <f t="shared" si="313"/>
        <v>45.48</v>
      </c>
      <c r="Q3370" t="str">
        <f t="shared" si="314"/>
        <v>theater</v>
      </c>
      <c r="R3370" s="10">
        <f t="shared" si="315"/>
        <v>41969.199756944443</v>
      </c>
      <c r="S3370" s="10">
        <f t="shared" si="316"/>
        <v>42005.208333333328</v>
      </c>
      <c r="T3370" s="12" t="str">
        <f t="shared" si="317"/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312"/>
        <v>1.0389999999999999</v>
      </c>
      <c r="P3371">
        <f t="shared" si="313"/>
        <v>96.2</v>
      </c>
      <c r="Q3371" t="str">
        <f t="shared" si="314"/>
        <v>theater</v>
      </c>
      <c r="R3371" s="10">
        <f t="shared" si="315"/>
        <v>42690.041435185187</v>
      </c>
      <c r="S3371" s="10">
        <f t="shared" si="316"/>
        <v>42750.041435185187</v>
      </c>
      <c r="T3371" s="12" t="str">
        <f t="shared" si="317"/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312"/>
        <v>1.1773</v>
      </c>
      <c r="P3372">
        <f t="shared" si="313"/>
        <v>67.92</v>
      </c>
      <c r="Q3372" t="str">
        <f t="shared" si="314"/>
        <v>theater</v>
      </c>
      <c r="R3372" s="10">
        <f t="shared" si="315"/>
        <v>42690.334317129629</v>
      </c>
      <c r="S3372" s="10">
        <f t="shared" si="316"/>
        <v>42721.333333333328</v>
      </c>
      <c r="T3372" s="12" t="str">
        <f t="shared" si="317"/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312"/>
        <v>1.385</v>
      </c>
      <c r="P3373">
        <f t="shared" si="313"/>
        <v>30.78</v>
      </c>
      <c r="Q3373" t="str">
        <f t="shared" si="314"/>
        <v>theater</v>
      </c>
      <c r="R3373" s="10">
        <f t="shared" si="315"/>
        <v>42312.874594907407</v>
      </c>
      <c r="S3373" s="10">
        <f t="shared" si="316"/>
        <v>42340.874594907407</v>
      </c>
      <c r="T3373" s="12" t="str">
        <f t="shared" si="317"/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312"/>
        <v>1.0349999999999999</v>
      </c>
      <c r="P3374">
        <f t="shared" si="313"/>
        <v>38.33</v>
      </c>
      <c r="Q3374" t="str">
        <f t="shared" si="314"/>
        <v>theater</v>
      </c>
      <c r="R3374" s="10">
        <f t="shared" si="315"/>
        <v>41855.548101851848</v>
      </c>
      <c r="S3374" s="10">
        <f t="shared" si="316"/>
        <v>41876.207638888889</v>
      </c>
      <c r="T3374" s="12" t="str">
        <f t="shared" si="317"/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312"/>
        <v>1.0024999999999999</v>
      </c>
      <c r="P3375">
        <f t="shared" si="313"/>
        <v>66.83</v>
      </c>
      <c r="Q3375" t="str">
        <f t="shared" si="314"/>
        <v>theater</v>
      </c>
      <c r="R3375" s="10">
        <f t="shared" si="315"/>
        <v>42179.854629629626</v>
      </c>
      <c r="S3375" s="10">
        <f t="shared" si="316"/>
        <v>42203.666666666672</v>
      </c>
      <c r="T3375" s="12" t="str">
        <f t="shared" si="317"/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312"/>
        <v>1.0657000000000001</v>
      </c>
      <c r="P3376">
        <f t="shared" si="313"/>
        <v>71.73</v>
      </c>
      <c r="Q3376" t="str">
        <f t="shared" si="314"/>
        <v>theater</v>
      </c>
      <c r="R3376" s="10">
        <f t="shared" si="315"/>
        <v>42275.731666666667</v>
      </c>
      <c r="S3376" s="10">
        <f t="shared" si="316"/>
        <v>42305.731666666667</v>
      </c>
      <c r="T3376" s="12" t="str">
        <f t="shared" si="317"/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312"/>
        <v>1</v>
      </c>
      <c r="P3377">
        <f t="shared" si="313"/>
        <v>176.47</v>
      </c>
      <c r="Q3377" t="str">
        <f t="shared" si="314"/>
        <v>theater</v>
      </c>
      <c r="R3377" s="10">
        <f t="shared" si="315"/>
        <v>41765.610798611109</v>
      </c>
      <c r="S3377" s="10">
        <f t="shared" si="316"/>
        <v>41777.610798611109</v>
      </c>
      <c r="T3377" s="12" t="str">
        <f t="shared" si="317"/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312"/>
        <v>1.0001</v>
      </c>
      <c r="P3378">
        <f t="shared" si="313"/>
        <v>421.11</v>
      </c>
      <c r="Q3378" t="str">
        <f t="shared" si="314"/>
        <v>theater</v>
      </c>
      <c r="R3378" s="10">
        <f t="shared" si="315"/>
        <v>42059.701319444444</v>
      </c>
      <c r="S3378" s="10">
        <f t="shared" si="316"/>
        <v>42119.659652777773</v>
      </c>
      <c r="T3378" s="12" t="str">
        <f t="shared" si="317"/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312"/>
        <v>1.0105</v>
      </c>
      <c r="P3379">
        <f t="shared" si="313"/>
        <v>104.99</v>
      </c>
      <c r="Q3379" t="str">
        <f t="shared" si="314"/>
        <v>theater</v>
      </c>
      <c r="R3379" s="10">
        <f t="shared" si="315"/>
        <v>42053.732627314821</v>
      </c>
      <c r="S3379" s="10">
        <f t="shared" si="316"/>
        <v>42083.705555555556</v>
      </c>
      <c r="T3379" s="12" t="str">
        <f t="shared" si="317"/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312"/>
        <v>1.0764</v>
      </c>
      <c r="P3380">
        <f t="shared" si="313"/>
        <v>28.19</v>
      </c>
      <c r="Q3380" t="str">
        <f t="shared" si="314"/>
        <v>theater</v>
      </c>
      <c r="R3380" s="10">
        <f t="shared" si="315"/>
        <v>41858.355393518519</v>
      </c>
      <c r="S3380" s="10">
        <f t="shared" si="316"/>
        <v>41882.547222222223</v>
      </c>
      <c r="T3380" s="12" t="str">
        <f t="shared" si="317"/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312"/>
        <v>1.0365</v>
      </c>
      <c r="P3381">
        <f t="shared" si="313"/>
        <v>54.55</v>
      </c>
      <c r="Q3381" t="str">
        <f t="shared" si="314"/>
        <v>theater</v>
      </c>
      <c r="R3381" s="10">
        <f t="shared" si="315"/>
        <v>42225.513888888891</v>
      </c>
      <c r="S3381" s="10">
        <f t="shared" si="316"/>
        <v>42242.958333333328</v>
      </c>
      <c r="T3381" s="12" t="str">
        <f t="shared" si="317"/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312"/>
        <v>1.0443</v>
      </c>
      <c r="P3382">
        <f t="shared" si="313"/>
        <v>111.89</v>
      </c>
      <c r="Q3382" t="str">
        <f t="shared" si="314"/>
        <v>theater</v>
      </c>
      <c r="R3382" s="10">
        <f t="shared" si="315"/>
        <v>41937.95344907407</v>
      </c>
      <c r="S3382" s="10">
        <f t="shared" si="316"/>
        <v>41972.995115740734</v>
      </c>
      <c r="T3382" s="12" t="str">
        <f t="shared" si="317"/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312"/>
        <v>1.0225</v>
      </c>
      <c r="P3383">
        <f t="shared" si="313"/>
        <v>85.21</v>
      </c>
      <c r="Q3383" t="str">
        <f t="shared" si="314"/>
        <v>theater</v>
      </c>
      <c r="R3383" s="10">
        <f t="shared" si="315"/>
        <v>42044.184988425928</v>
      </c>
      <c r="S3383" s="10">
        <f t="shared" si="316"/>
        <v>42074.143321759257</v>
      </c>
      <c r="T3383" s="12" t="str">
        <f t="shared" si="317"/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312"/>
        <v>1.0074000000000001</v>
      </c>
      <c r="P3384">
        <f t="shared" si="313"/>
        <v>76.650000000000006</v>
      </c>
      <c r="Q3384" t="str">
        <f t="shared" si="314"/>
        <v>theater</v>
      </c>
      <c r="R3384" s="10">
        <f t="shared" si="315"/>
        <v>42559.431203703702</v>
      </c>
      <c r="S3384" s="10">
        <f t="shared" si="316"/>
        <v>42583.957638888889</v>
      </c>
      <c r="T3384" s="12" t="str">
        <f t="shared" si="317"/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312"/>
        <v>1.1171</v>
      </c>
      <c r="P3385">
        <f t="shared" si="313"/>
        <v>65.17</v>
      </c>
      <c r="Q3385" t="str">
        <f t="shared" si="314"/>
        <v>theater</v>
      </c>
      <c r="R3385" s="10">
        <f t="shared" si="315"/>
        <v>42524.782638888893</v>
      </c>
      <c r="S3385" s="10">
        <f t="shared" si="316"/>
        <v>42544.782638888893</v>
      </c>
      <c r="T3385" s="12" t="str">
        <f t="shared" si="317"/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312"/>
        <v>1.0001</v>
      </c>
      <c r="P3386">
        <f t="shared" si="313"/>
        <v>93.76</v>
      </c>
      <c r="Q3386" t="str">
        <f t="shared" si="314"/>
        <v>theater</v>
      </c>
      <c r="R3386" s="10">
        <f t="shared" si="315"/>
        <v>42292.087592592594</v>
      </c>
      <c r="S3386" s="10">
        <f t="shared" si="316"/>
        <v>42329.125</v>
      </c>
      <c r="T3386" s="12" t="str">
        <f t="shared" si="317"/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312"/>
        <v>1</v>
      </c>
      <c r="P3387">
        <f t="shared" si="313"/>
        <v>133.33000000000001</v>
      </c>
      <c r="Q3387" t="str">
        <f t="shared" si="314"/>
        <v>theater</v>
      </c>
      <c r="R3387" s="10">
        <f t="shared" si="315"/>
        <v>41953.8675</v>
      </c>
      <c r="S3387" s="10">
        <f t="shared" si="316"/>
        <v>41983.8675</v>
      </c>
      <c r="T3387" s="12" t="str">
        <f t="shared" si="317"/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312"/>
        <v>1.05</v>
      </c>
      <c r="P3388">
        <f t="shared" si="313"/>
        <v>51.22</v>
      </c>
      <c r="Q3388" t="str">
        <f t="shared" si="314"/>
        <v>theater</v>
      </c>
      <c r="R3388" s="10">
        <f t="shared" si="315"/>
        <v>41946.644745370373</v>
      </c>
      <c r="S3388" s="10">
        <f t="shared" si="316"/>
        <v>41976.644745370373</v>
      </c>
      <c r="T3388" s="12" t="str">
        <f t="shared" si="317"/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312"/>
        <v>1.1687000000000001</v>
      </c>
      <c r="P3389">
        <f t="shared" si="313"/>
        <v>100.17</v>
      </c>
      <c r="Q3389" t="str">
        <f t="shared" si="314"/>
        <v>theater</v>
      </c>
      <c r="R3389" s="10">
        <f t="shared" si="315"/>
        <v>41947.762592592589</v>
      </c>
      <c r="S3389" s="10">
        <f t="shared" si="316"/>
        <v>41987.762592592597</v>
      </c>
      <c r="T3389" s="12" t="str">
        <f t="shared" si="317"/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312"/>
        <v>1.038</v>
      </c>
      <c r="P3390">
        <f t="shared" si="313"/>
        <v>34.6</v>
      </c>
      <c r="Q3390" t="str">
        <f t="shared" si="314"/>
        <v>theater</v>
      </c>
      <c r="R3390" s="10">
        <f t="shared" si="315"/>
        <v>42143.461122685185</v>
      </c>
      <c r="S3390" s="10">
        <f t="shared" si="316"/>
        <v>42173.461122685185</v>
      </c>
      <c r="T3390" s="12" t="str">
        <f t="shared" si="317"/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312"/>
        <v>1.145</v>
      </c>
      <c r="P3391">
        <f t="shared" si="313"/>
        <v>184.68</v>
      </c>
      <c r="Q3391" t="str">
        <f t="shared" si="314"/>
        <v>theater</v>
      </c>
      <c r="R3391" s="10">
        <f t="shared" si="315"/>
        <v>42494.563449074078</v>
      </c>
      <c r="S3391" s="10">
        <f t="shared" si="316"/>
        <v>42524.563449074078</v>
      </c>
      <c r="T3391" s="12" t="str">
        <f t="shared" si="317"/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312"/>
        <v>1.024</v>
      </c>
      <c r="P3392">
        <f t="shared" si="313"/>
        <v>69.819999999999993</v>
      </c>
      <c r="Q3392" t="str">
        <f t="shared" si="314"/>
        <v>theater</v>
      </c>
      <c r="R3392" s="10">
        <f t="shared" si="315"/>
        <v>41815.774826388886</v>
      </c>
      <c r="S3392" s="10">
        <f t="shared" si="316"/>
        <v>41830.774826388886</v>
      </c>
      <c r="T3392" s="12" t="str">
        <f t="shared" si="317"/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312"/>
        <v>2.23</v>
      </c>
      <c r="P3393">
        <f t="shared" si="313"/>
        <v>61.94</v>
      </c>
      <c r="Q3393" t="str">
        <f t="shared" si="314"/>
        <v>theater</v>
      </c>
      <c r="R3393" s="10">
        <f t="shared" si="315"/>
        <v>41830.545694444445</v>
      </c>
      <c r="S3393" s="10">
        <f t="shared" si="316"/>
        <v>41859.936111111114</v>
      </c>
      <c r="T3393" s="12" t="str">
        <f t="shared" si="317"/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312"/>
        <v>1</v>
      </c>
      <c r="P3394">
        <f t="shared" si="313"/>
        <v>41.67</v>
      </c>
      <c r="Q3394" t="str">
        <f t="shared" si="314"/>
        <v>theater</v>
      </c>
      <c r="R3394" s="10">
        <f t="shared" si="315"/>
        <v>42446.845543981486</v>
      </c>
      <c r="S3394" s="10">
        <f t="shared" si="316"/>
        <v>42496.845543981486</v>
      </c>
      <c r="T3394" s="12" t="str">
        <f t="shared" si="317"/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318">ROUND(IMDIV(E3395,D3395),4)</f>
        <v>1.0580000000000001</v>
      </c>
      <c r="P3395">
        <f t="shared" ref="P3395:P3458" si="319">IF(L3395&gt;0,ROUND(IMDIV(E3395,L3395),2),0)</f>
        <v>36.07</v>
      </c>
      <c r="Q3395" t="str">
        <f t="shared" ref="Q3395:Q3458" si="320">LEFT(N3395,FIND("/",N3395)-1)</f>
        <v>theater</v>
      </c>
      <c r="R3395" s="10">
        <f t="shared" ref="R3395:R3458" si="321">(((J3395/60)/60)/24)+DATE(1970,1,1)</f>
        <v>41923.921643518523</v>
      </c>
      <c r="S3395" s="10">
        <f t="shared" ref="S3395:S3458" si="322">(((I3395/60)/60)/24)+DATE(1970,1,1)</f>
        <v>41949.031944444447</v>
      </c>
      <c r="T3395" s="12" t="str">
        <f t="shared" ref="T3395:T3458" si="323">RIGHT(N3395, LEN(N3395)-FIND("/",N3395))</f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318"/>
        <v>1.4236</v>
      </c>
      <c r="P3396">
        <f t="shared" si="319"/>
        <v>29</v>
      </c>
      <c r="Q3396" t="str">
        <f t="shared" si="320"/>
        <v>theater</v>
      </c>
      <c r="R3396" s="10">
        <f t="shared" si="321"/>
        <v>41817.59542824074</v>
      </c>
      <c r="S3396" s="10">
        <f t="shared" si="322"/>
        <v>41847.59542824074</v>
      </c>
      <c r="T3396" s="12" t="str">
        <f t="shared" si="323"/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318"/>
        <v>1.84</v>
      </c>
      <c r="P3397">
        <f t="shared" si="319"/>
        <v>24.21</v>
      </c>
      <c r="Q3397" t="str">
        <f t="shared" si="320"/>
        <v>theater</v>
      </c>
      <c r="R3397" s="10">
        <f t="shared" si="321"/>
        <v>42140.712314814817</v>
      </c>
      <c r="S3397" s="10">
        <f t="shared" si="322"/>
        <v>42154.756944444445</v>
      </c>
      <c r="T3397" s="12" t="str">
        <f t="shared" si="323"/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318"/>
        <v>1.0432999999999999</v>
      </c>
      <c r="P3398">
        <f t="shared" si="319"/>
        <v>55.89</v>
      </c>
      <c r="Q3398" t="str">
        <f t="shared" si="320"/>
        <v>theater</v>
      </c>
      <c r="R3398" s="10">
        <f t="shared" si="321"/>
        <v>41764.44663194444</v>
      </c>
      <c r="S3398" s="10">
        <f t="shared" si="322"/>
        <v>41791.165972222225</v>
      </c>
      <c r="T3398" s="12" t="str">
        <f t="shared" si="323"/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318"/>
        <v>1.1200000000000001</v>
      </c>
      <c r="P3399">
        <f t="shared" si="319"/>
        <v>11.67</v>
      </c>
      <c r="Q3399" t="str">
        <f t="shared" si="320"/>
        <v>theater</v>
      </c>
      <c r="R3399" s="10">
        <f t="shared" si="321"/>
        <v>42378.478344907402</v>
      </c>
      <c r="S3399" s="10">
        <f t="shared" si="322"/>
        <v>42418.916666666672</v>
      </c>
      <c r="T3399" s="12" t="str">
        <f t="shared" si="323"/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318"/>
        <v>1.1108</v>
      </c>
      <c r="P3400">
        <f t="shared" si="319"/>
        <v>68.349999999999994</v>
      </c>
      <c r="Q3400" t="str">
        <f t="shared" si="320"/>
        <v>theater</v>
      </c>
      <c r="R3400" s="10">
        <f t="shared" si="321"/>
        <v>41941.75203703704</v>
      </c>
      <c r="S3400" s="10">
        <f t="shared" si="322"/>
        <v>41964.708333333328</v>
      </c>
      <c r="T3400" s="12" t="str">
        <f t="shared" si="323"/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318"/>
        <v>1.0375000000000001</v>
      </c>
      <c r="P3401">
        <f t="shared" si="319"/>
        <v>27.07</v>
      </c>
      <c r="Q3401" t="str">
        <f t="shared" si="320"/>
        <v>theater</v>
      </c>
      <c r="R3401" s="10">
        <f t="shared" si="321"/>
        <v>42026.920428240745</v>
      </c>
      <c r="S3401" s="10">
        <f t="shared" si="322"/>
        <v>42056.920428240745</v>
      </c>
      <c r="T3401" s="12" t="str">
        <f t="shared" si="323"/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318"/>
        <v>1.0041</v>
      </c>
      <c r="P3402">
        <f t="shared" si="319"/>
        <v>118.13</v>
      </c>
      <c r="Q3402" t="str">
        <f t="shared" si="320"/>
        <v>theater</v>
      </c>
      <c r="R3402" s="10">
        <f t="shared" si="321"/>
        <v>41834.953865740739</v>
      </c>
      <c r="S3402" s="10">
        <f t="shared" si="322"/>
        <v>41879.953865740739</v>
      </c>
      <c r="T3402" s="12" t="str">
        <f t="shared" si="323"/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318"/>
        <v>1.0185999999999999</v>
      </c>
      <c r="P3403">
        <f t="shared" si="319"/>
        <v>44.76</v>
      </c>
      <c r="Q3403" t="str">
        <f t="shared" si="320"/>
        <v>theater</v>
      </c>
      <c r="R3403" s="10">
        <f t="shared" si="321"/>
        <v>42193.723912037036</v>
      </c>
      <c r="S3403" s="10">
        <f t="shared" si="322"/>
        <v>42223.723912037036</v>
      </c>
      <c r="T3403" s="12" t="str">
        <f t="shared" si="323"/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318"/>
        <v>1.0976999999999999</v>
      </c>
      <c r="P3404">
        <f t="shared" si="319"/>
        <v>99.79</v>
      </c>
      <c r="Q3404" t="str">
        <f t="shared" si="320"/>
        <v>theater</v>
      </c>
      <c r="R3404" s="10">
        <f t="shared" si="321"/>
        <v>42290.61855324074</v>
      </c>
      <c r="S3404" s="10">
        <f t="shared" si="322"/>
        <v>42320.104861111111</v>
      </c>
      <c r="T3404" s="12" t="str">
        <f t="shared" si="323"/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318"/>
        <v>1</v>
      </c>
      <c r="P3405">
        <f t="shared" si="319"/>
        <v>117.65</v>
      </c>
      <c r="Q3405" t="str">
        <f t="shared" si="320"/>
        <v>theater</v>
      </c>
      <c r="R3405" s="10">
        <f t="shared" si="321"/>
        <v>42150.462083333332</v>
      </c>
      <c r="S3405" s="10">
        <f t="shared" si="322"/>
        <v>42180.462083333332</v>
      </c>
      <c r="T3405" s="12" t="str">
        <f t="shared" si="323"/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318"/>
        <v>1.22</v>
      </c>
      <c r="P3406">
        <f t="shared" si="319"/>
        <v>203.33</v>
      </c>
      <c r="Q3406" t="str">
        <f t="shared" si="320"/>
        <v>theater</v>
      </c>
      <c r="R3406" s="10">
        <f t="shared" si="321"/>
        <v>42152.503495370373</v>
      </c>
      <c r="S3406" s="10">
        <f t="shared" si="322"/>
        <v>42172.503495370373</v>
      </c>
      <c r="T3406" s="12" t="str">
        <f t="shared" si="323"/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318"/>
        <v>1.3756999999999999</v>
      </c>
      <c r="P3407">
        <f t="shared" si="319"/>
        <v>28.32</v>
      </c>
      <c r="Q3407" t="str">
        <f t="shared" si="320"/>
        <v>theater</v>
      </c>
      <c r="R3407" s="10">
        <f t="shared" si="321"/>
        <v>42410.017199074078</v>
      </c>
      <c r="S3407" s="10">
        <f t="shared" si="322"/>
        <v>42430.999305555553</v>
      </c>
      <c r="T3407" s="12" t="str">
        <f t="shared" si="323"/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318"/>
        <v>1.0031000000000001</v>
      </c>
      <c r="P3408">
        <f t="shared" si="319"/>
        <v>110.23</v>
      </c>
      <c r="Q3408" t="str">
        <f t="shared" si="320"/>
        <v>theater</v>
      </c>
      <c r="R3408" s="10">
        <f t="shared" si="321"/>
        <v>41791.492777777778</v>
      </c>
      <c r="S3408" s="10">
        <f t="shared" si="322"/>
        <v>41836.492777777778</v>
      </c>
      <c r="T3408" s="12" t="str">
        <f t="shared" si="323"/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318"/>
        <v>1.071</v>
      </c>
      <c r="P3409">
        <f t="shared" si="319"/>
        <v>31.97</v>
      </c>
      <c r="Q3409" t="str">
        <f t="shared" si="320"/>
        <v>theater</v>
      </c>
      <c r="R3409" s="10">
        <f t="shared" si="321"/>
        <v>41796.422326388885</v>
      </c>
      <c r="S3409" s="10">
        <f t="shared" si="322"/>
        <v>41826.422326388885</v>
      </c>
      <c r="T3409" s="12" t="str">
        <f t="shared" si="323"/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318"/>
        <v>2.11</v>
      </c>
      <c r="P3410">
        <f t="shared" si="319"/>
        <v>58.61</v>
      </c>
      <c r="Q3410" t="str">
        <f t="shared" si="320"/>
        <v>theater</v>
      </c>
      <c r="R3410" s="10">
        <f t="shared" si="321"/>
        <v>41808.991944444446</v>
      </c>
      <c r="S3410" s="10">
        <f t="shared" si="322"/>
        <v>41838.991944444446</v>
      </c>
      <c r="T3410" s="12" t="str">
        <f t="shared" si="323"/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318"/>
        <v>1.236</v>
      </c>
      <c r="P3411">
        <f t="shared" si="319"/>
        <v>29.43</v>
      </c>
      <c r="Q3411" t="str">
        <f t="shared" si="320"/>
        <v>theater</v>
      </c>
      <c r="R3411" s="10">
        <f t="shared" si="321"/>
        <v>42544.814328703709</v>
      </c>
      <c r="S3411" s="10">
        <f t="shared" si="322"/>
        <v>42582.873611111107</v>
      </c>
      <c r="T3411" s="12" t="str">
        <f t="shared" si="323"/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318"/>
        <v>1.085</v>
      </c>
      <c r="P3412">
        <f t="shared" si="319"/>
        <v>81.38</v>
      </c>
      <c r="Q3412" t="str">
        <f t="shared" si="320"/>
        <v>theater</v>
      </c>
      <c r="R3412" s="10">
        <f t="shared" si="321"/>
        <v>42500.041550925926</v>
      </c>
      <c r="S3412" s="10">
        <f t="shared" si="322"/>
        <v>42527.291666666672</v>
      </c>
      <c r="T3412" s="12" t="str">
        <f t="shared" si="323"/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318"/>
        <v>1.0357000000000001</v>
      </c>
      <c r="P3413">
        <f t="shared" si="319"/>
        <v>199.17</v>
      </c>
      <c r="Q3413" t="str">
        <f t="shared" si="320"/>
        <v>theater</v>
      </c>
      <c r="R3413" s="10">
        <f t="shared" si="321"/>
        <v>42265.022824074069</v>
      </c>
      <c r="S3413" s="10">
        <f t="shared" si="322"/>
        <v>42285.022824074069</v>
      </c>
      <c r="T3413" s="12" t="str">
        <f t="shared" si="323"/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318"/>
        <v>1</v>
      </c>
      <c r="P3414">
        <f t="shared" si="319"/>
        <v>115.38</v>
      </c>
      <c r="Q3414" t="str">
        <f t="shared" si="320"/>
        <v>theater</v>
      </c>
      <c r="R3414" s="10">
        <f t="shared" si="321"/>
        <v>41879.959050925929</v>
      </c>
      <c r="S3414" s="10">
        <f t="shared" si="322"/>
        <v>41909.959050925929</v>
      </c>
      <c r="T3414" s="12" t="str">
        <f t="shared" si="323"/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318"/>
        <v>1.3</v>
      </c>
      <c r="P3415">
        <f t="shared" si="319"/>
        <v>46.43</v>
      </c>
      <c r="Q3415" t="str">
        <f t="shared" si="320"/>
        <v>theater</v>
      </c>
      <c r="R3415" s="10">
        <f t="shared" si="321"/>
        <v>42053.733078703706</v>
      </c>
      <c r="S3415" s="10">
        <f t="shared" si="322"/>
        <v>42063.207638888889</v>
      </c>
      <c r="T3415" s="12" t="str">
        <f t="shared" si="323"/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318"/>
        <v>1.0349999999999999</v>
      </c>
      <c r="P3416">
        <f t="shared" si="319"/>
        <v>70.569999999999993</v>
      </c>
      <c r="Q3416" t="str">
        <f t="shared" si="320"/>
        <v>theater</v>
      </c>
      <c r="R3416" s="10">
        <f t="shared" si="321"/>
        <v>42675.832465277781</v>
      </c>
      <c r="S3416" s="10">
        <f t="shared" si="322"/>
        <v>42705.332638888889</v>
      </c>
      <c r="T3416" s="12" t="str">
        <f t="shared" si="323"/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318"/>
        <v>1</v>
      </c>
      <c r="P3417">
        <f t="shared" si="319"/>
        <v>22.22</v>
      </c>
      <c r="Q3417" t="str">
        <f t="shared" si="320"/>
        <v>theater</v>
      </c>
      <c r="R3417" s="10">
        <f t="shared" si="321"/>
        <v>42467.144166666665</v>
      </c>
      <c r="S3417" s="10">
        <f t="shared" si="322"/>
        <v>42477.979166666672</v>
      </c>
      <c r="T3417" s="12" t="str">
        <f t="shared" si="323"/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318"/>
        <v>1.196</v>
      </c>
      <c r="P3418">
        <f t="shared" si="319"/>
        <v>159.47</v>
      </c>
      <c r="Q3418" t="str">
        <f t="shared" si="320"/>
        <v>theater</v>
      </c>
      <c r="R3418" s="10">
        <f t="shared" si="321"/>
        <v>42089.412557870368</v>
      </c>
      <c r="S3418" s="10">
        <f t="shared" si="322"/>
        <v>42117.770833333328</v>
      </c>
      <c r="T3418" s="12" t="str">
        <f t="shared" si="323"/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318"/>
        <v>1</v>
      </c>
      <c r="P3419">
        <f t="shared" si="319"/>
        <v>37.78</v>
      </c>
      <c r="Q3419" t="str">
        <f t="shared" si="320"/>
        <v>theater</v>
      </c>
      <c r="R3419" s="10">
        <f t="shared" si="321"/>
        <v>41894.91375</v>
      </c>
      <c r="S3419" s="10">
        <f t="shared" si="322"/>
        <v>41938.029861111114</v>
      </c>
      <c r="T3419" s="12" t="str">
        <f t="shared" si="323"/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318"/>
        <v>1.0087999999999999</v>
      </c>
      <c r="P3420">
        <f t="shared" si="319"/>
        <v>72.05</v>
      </c>
      <c r="Q3420" t="str">
        <f t="shared" si="320"/>
        <v>theater</v>
      </c>
      <c r="R3420" s="10">
        <f t="shared" si="321"/>
        <v>41752.83457175926</v>
      </c>
      <c r="S3420" s="10">
        <f t="shared" si="322"/>
        <v>41782.83457175926</v>
      </c>
      <c r="T3420" s="12" t="str">
        <f t="shared" si="323"/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318"/>
        <v>1.0654999999999999</v>
      </c>
      <c r="P3421">
        <f t="shared" si="319"/>
        <v>63.7</v>
      </c>
      <c r="Q3421" t="str">
        <f t="shared" si="320"/>
        <v>theater</v>
      </c>
      <c r="R3421" s="10">
        <f t="shared" si="321"/>
        <v>42448.821585648147</v>
      </c>
      <c r="S3421" s="10">
        <f t="shared" si="322"/>
        <v>42466.895833333328</v>
      </c>
      <c r="T3421" s="12" t="str">
        <f t="shared" si="323"/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318"/>
        <v>1.38</v>
      </c>
      <c r="P3422">
        <f t="shared" si="319"/>
        <v>28.41</v>
      </c>
      <c r="Q3422" t="str">
        <f t="shared" si="320"/>
        <v>theater</v>
      </c>
      <c r="R3422" s="10">
        <f t="shared" si="321"/>
        <v>42405.090300925927</v>
      </c>
      <c r="S3422" s="10">
        <f t="shared" si="322"/>
        <v>42414</v>
      </c>
      <c r="T3422" s="12" t="str">
        <f t="shared" si="323"/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318"/>
        <v>1.0115000000000001</v>
      </c>
      <c r="P3423">
        <f t="shared" si="319"/>
        <v>103.21</v>
      </c>
      <c r="Q3423" t="str">
        <f t="shared" si="320"/>
        <v>theater</v>
      </c>
      <c r="R3423" s="10">
        <f t="shared" si="321"/>
        <v>42037.791238425925</v>
      </c>
      <c r="S3423" s="10">
        <f t="shared" si="322"/>
        <v>42067.791238425925</v>
      </c>
      <c r="T3423" s="12" t="str">
        <f t="shared" si="323"/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318"/>
        <v>1.091</v>
      </c>
      <c r="P3424">
        <f t="shared" si="319"/>
        <v>71.150000000000006</v>
      </c>
      <c r="Q3424" t="str">
        <f t="shared" si="320"/>
        <v>theater</v>
      </c>
      <c r="R3424" s="10">
        <f t="shared" si="321"/>
        <v>42323.562222222223</v>
      </c>
      <c r="S3424" s="10">
        <f t="shared" si="322"/>
        <v>42352</v>
      </c>
      <c r="T3424" s="12" t="str">
        <f t="shared" si="323"/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318"/>
        <v>1.4</v>
      </c>
      <c r="P3425">
        <f t="shared" si="319"/>
        <v>35</v>
      </c>
      <c r="Q3425" t="str">
        <f t="shared" si="320"/>
        <v>theater</v>
      </c>
      <c r="R3425" s="10">
        <f t="shared" si="321"/>
        <v>42088.911354166667</v>
      </c>
      <c r="S3425" s="10">
        <f t="shared" si="322"/>
        <v>42118.911354166667</v>
      </c>
      <c r="T3425" s="12" t="str">
        <f t="shared" si="323"/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318"/>
        <v>1.0358000000000001</v>
      </c>
      <c r="P3426">
        <f t="shared" si="319"/>
        <v>81.78</v>
      </c>
      <c r="Q3426" t="str">
        <f t="shared" si="320"/>
        <v>theater</v>
      </c>
      <c r="R3426" s="10">
        <f t="shared" si="321"/>
        <v>42018.676898148144</v>
      </c>
      <c r="S3426" s="10">
        <f t="shared" si="322"/>
        <v>42040.290972222225</v>
      </c>
      <c r="T3426" s="12" t="str">
        <f t="shared" si="323"/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318"/>
        <v>1.0297000000000001</v>
      </c>
      <c r="P3427">
        <f t="shared" si="319"/>
        <v>297.02999999999997</v>
      </c>
      <c r="Q3427" t="str">
        <f t="shared" si="320"/>
        <v>theater</v>
      </c>
      <c r="R3427" s="10">
        <f t="shared" si="321"/>
        <v>41884.617314814815</v>
      </c>
      <c r="S3427" s="10">
        <f t="shared" si="322"/>
        <v>41916.617314814815</v>
      </c>
      <c r="T3427" s="12" t="str">
        <f t="shared" si="323"/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318"/>
        <v>1.0812999999999999</v>
      </c>
      <c r="P3428">
        <f t="shared" si="319"/>
        <v>46.61</v>
      </c>
      <c r="Q3428" t="str">
        <f t="shared" si="320"/>
        <v>theater</v>
      </c>
      <c r="R3428" s="10">
        <f t="shared" si="321"/>
        <v>41884.056747685187</v>
      </c>
      <c r="S3428" s="10">
        <f t="shared" si="322"/>
        <v>41903.083333333336</v>
      </c>
      <c r="T3428" s="12" t="str">
        <f t="shared" si="323"/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318"/>
        <v>1</v>
      </c>
      <c r="P3429">
        <f t="shared" si="319"/>
        <v>51.72</v>
      </c>
      <c r="Q3429" t="str">
        <f t="shared" si="320"/>
        <v>theater</v>
      </c>
      <c r="R3429" s="10">
        <f t="shared" si="321"/>
        <v>41792.645277777774</v>
      </c>
      <c r="S3429" s="10">
        <f t="shared" si="322"/>
        <v>41822.645277777774</v>
      </c>
      <c r="T3429" s="12" t="str">
        <f t="shared" si="323"/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318"/>
        <v>1.0275000000000001</v>
      </c>
      <c r="P3430">
        <f t="shared" si="319"/>
        <v>40.29</v>
      </c>
      <c r="Q3430" t="str">
        <f t="shared" si="320"/>
        <v>theater</v>
      </c>
      <c r="R3430" s="10">
        <f t="shared" si="321"/>
        <v>42038.720451388886</v>
      </c>
      <c r="S3430" s="10">
        <f t="shared" si="322"/>
        <v>42063.708333333328</v>
      </c>
      <c r="T3430" s="12" t="str">
        <f t="shared" si="323"/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318"/>
        <v>1.3</v>
      </c>
      <c r="P3431">
        <f t="shared" si="319"/>
        <v>16.25</v>
      </c>
      <c r="Q3431" t="str">
        <f t="shared" si="320"/>
        <v>theater</v>
      </c>
      <c r="R3431" s="10">
        <f t="shared" si="321"/>
        <v>42662.021539351852</v>
      </c>
      <c r="S3431" s="10">
        <f t="shared" si="322"/>
        <v>42676.021539351852</v>
      </c>
      <c r="T3431" s="12" t="str">
        <f t="shared" si="323"/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318"/>
        <v>1.0854999999999999</v>
      </c>
      <c r="P3432">
        <f t="shared" si="319"/>
        <v>30.15</v>
      </c>
      <c r="Q3432" t="str">
        <f t="shared" si="320"/>
        <v>theater</v>
      </c>
      <c r="R3432" s="10">
        <f t="shared" si="321"/>
        <v>41820.945613425924</v>
      </c>
      <c r="S3432" s="10">
        <f t="shared" si="322"/>
        <v>41850.945613425924</v>
      </c>
      <c r="T3432" s="12" t="str">
        <f t="shared" si="323"/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318"/>
        <v>1</v>
      </c>
      <c r="P3433">
        <f t="shared" si="319"/>
        <v>95.24</v>
      </c>
      <c r="Q3433" t="str">
        <f t="shared" si="320"/>
        <v>theater</v>
      </c>
      <c r="R3433" s="10">
        <f t="shared" si="321"/>
        <v>41839.730937500004</v>
      </c>
      <c r="S3433" s="10">
        <f t="shared" si="322"/>
        <v>41869.730937500004</v>
      </c>
      <c r="T3433" s="12" t="str">
        <f t="shared" si="323"/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318"/>
        <v>1.0965</v>
      </c>
      <c r="P3434">
        <f t="shared" si="319"/>
        <v>52.21</v>
      </c>
      <c r="Q3434" t="str">
        <f t="shared" si="320"/>
        <v>theater</v>
      </c>
      <c r="R3434" s="10">
        <f t="shared" si="321"/>
        <v>42380.581180555557</v>
      </c>
      <c r="S3434" s="10">
        <f t="shared" si="322"/>
        <v>42405.916666666672</v>
      </c>
      <c r="T3434" s="12" t="str">
        <f t="shared" si="323"/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318"/>
        <v>1.0025999999999999</v>
      </c>
      <c r="P3435">
        <f t="shared" si="319"/>
        <v>134.15</v>
      </c>
      <c r="Q3435" t="str">
        <f t="shared" si="320"/>
        <v>theater</v>
      </c>
      <c r="R3435" s="10">
        <f t="shared" si="321"/>
        <v>41776.063136574077</v>
      </c>
      <c r="S3435" s="10">
        <f t="shared" si="322"/>
        <v>41807.125</v>
      </c>
      <c r="T3435" s="12" t="str">
        <f t="shared" si="323"/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318"/>
        <v>1.0555000000000001</v>
      </c>
      <c r="P3436">
        <f t="shared" si="319"/>
        <v>62.83</v>
      </c>
      <c r="Q3436" t="str">
        <f t="shared" si="320"/>
        <v>theater</v>
      </c>
      <c r="R3436" s="10">
        <f t="shared" si="321"/>
        <v>41800.380428240744</v>
      </c>
      <c r="S3436" s="10">
        <f t="shared" si="322"/>
        <v>41830.380428240744</v>
      </c>
      <c r="T3436" s="12" t="str">
        <f t="shared" si="323"/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318"/>
        <v>1.1200000000000001</v>
      </c>
      <c r="P3437">
        <f t="shared" si="319"/>
        <v>58.95</v>
      </c>
      <c r="Q3437" t="str">
        <f t="shared" si="320"/>
        <v>theater</v>
      </c>
      <c r="R3437" s="10">
        <f t="shared" si="321"/>
        <v>42572.61681712963</v>
      </c>
      <c r="S3437" s="10">
        <f t="shared" si="322"/>
        <v>42589.125</v>
      </c>
      <c r="T3437" s="12" t="str">
        <f t="shared" si="323"/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318"/>
        <v>1.0589999999999999</v>
      </c>
      <c r="P3438">
        <f t="shared" si="319"/>
        <v>143.11000000000001</v>
      </c>
      <c r="Q3438" t="str">
        <f t="shared" si="320"/>
        <v>theater</v>
      </c>
      <c r="R3438" s="10">
        <f t="shared" si="321"/>
        <v>41851.541585648149</v>
      </c>
      <c r="S3438" s="10">
        <f t="shared" si="322"/>
        <v>41872.686111111114</v>
      </c>
      <c r="T3438" s="12" t="str">
        <f t="shared" si="323"/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318"/>
        <v>1.01</v>
      </c>
      <c r="P3439">
        <f t="shared" si="319"/>
        <v>84.17</v>
      </c>
      <c r="Q3439" t="str">
        <f t="shared" si="320"/>
        <v>theater</v>
      </c>
      <c r="R3439" s="10">
        <f t="shared" si="321"/>
        <v>42205.710879629631</v>
      </c>
      <c r="S3439" s="10">
        <f t="shared" si="322"/>
        <v>42235.710879629631</v>
      </c>
      <c r="T3439" s="12" t="str">
        <f t="shared" si="323"/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318"/>
        <v>1.042</v>
      </c>
      <c r="P3440">
        <f t="shared" si="319"/>
        <v>186.07</v>
      </c>
      <c r="Q3440" t="str">
        <f t="shared" si="320"/>
        <v>theater</v>
      </c>
      <c r="R3440" s="10">
        <f t="shared" si="321"/>
        <v>42100.927858796291</v>
      </c>
      <c r="S3440" s="10">
        <f t="shared" si="322"/>
        <v>42126.875</v>
      </c>
      <c r="T3440" s="12" t="str">
        <f t="shared" si="323"/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318"/>
        <v>1.3468</v>
      </c>
      <c r="P3441">
        <f t="shared" si="319"/>
        <v>89.79</v>
      </c>
      <c r="Q3441" t="str">
        <f t="shared" si="320"/>
        <v>theater</v>
      </c>
      <c r="R3441" s="10">
        <f t="shared" si="321"/>
        <v>42374.911226851851</v>
      </c>
      <c r="S3441" s="10">
        <f t="shared" si="322"/>
        <v>42388.207638888889</v>
      </c>
      <c r="T3441" s="12" t="str">
        <f t="shared" si="323"/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318"/>
        <v>1.0522</v>
      </c>
      <c r="P3442">
        <f t="shared" si="319"/>
        <v>64.16</v>
      </c>
      <c r="Q3442" t="str">
        <f t="shared" si="320"/>
        <v>theater</v>
      </c>
      <c r="R3442" s="10">
        <f t="shared" si="321"/>
        <v>41809.12300925926</v>
      </c>
      <c r="S3442" s="10">
        <f t="shared" si="322"/>
        <v>41831.677083333336</v>
      </c>
      <c r="T3442" s="12" t="str">
        <f t="shared" si="323"/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318"/>
        <v>1.026</v>
      </c>
      <c r="P3443">
        <f t="shared" si="319"/>
        <v>59.65</v>
      </c>
      <c r="Q3443" t="str">
        <f t="shared" si="320"/>
        <v>theater</v>
      </c>
      <c r="R3443" s="10">
        <f t="shared" si="321"/>
        <v>42294.429641203707</v>
      </c>
      <c r="S3443" s="10">
        <f t="shared" si="322"/>
        <v>42321.845138888893</v>
      </c>
      <c r="T3443" s="12" t="str">
        <f t="shared" si="323"/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318"/>
        <v>1</v>
      </c>
      <c r="P3444">
        <f t="shared" si="319"/>
        <v>31.25</v>
      </c>
      <c r="Q3444" t="str">
        <f t="shared" si="320"/>
        <v>theater</v>
      </c>
      <c r="R3444" s="10">
        <f t="shared" si="321"/>
        <v>42124.841111111105</v>
      </c>
      <c r="S3444" s="10">
        <f t="shared" si="322"/>
        <v>42154.841111111105</v>
      </c>
      <c r="T3444" s="12" t="str">
        <f t="shared" si="323"/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318"/>
        <v>1.855</v>
      </c>
      <c r="P3445">
        <f t="shared" si="319"/>
        <v>41.22</v>
      </c>
      <c r="Q3445" t="str">
        <f t="shared" si="320"/>
        <v>theater</v>
      </c>
      <c r="R3445" s="10">
        <f t="shared" si="321"/>
        <v>41861.524837962963</v>
      </c>
      <c r="S3445" s="10">
        <f t="shared" si="322"/>
        <v>41891.524837962963</v>
      </c>
      <c r="T3445" s="12" t="str">
        <f t="shared" si="323"/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318"/>
        <v>2.89</v>
      </c>
      <c r="P3446">
        <f t="shared" si="319"/>
        <v>43.35</v>
      </c>
      <c r="Q3446" t="str">
        <f t="shared" si="320"/>
        <v>theater</v>
      </c>
      <c r="R3446" s="10">
        <f t="shared" si="321"/>
        <v>42521.291504629626</v>
      </c>
      <c r="S3446" s="10">
        <f t="shared" si="322"/>
        <v>42529.582638888889</v>
      </c>
      <c r="T3446" s="12" t="str">
        <f t="shared" si="323"/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318"/>
        <v>1</v>
      </c>
      <c r="P3447">
        <f t="shared" si="319"/>
        <v>64.52</v>
      </c>
      <c r="Q3447" t="str">
        <f t="shared" si="320"/>
        <v>theater</v>
      </c>
      <c r="R3447" s="10">
        <f t="shared" si="321"/>
        <v>42272.530509259261</v>
      </c>
      <c r="S3447" s="10">
        <f t="shared" si="322"/>
        <v>42300.530509259261</v>
      </c>
      <c r="T3447" s="12" t="str">
        <f t="shared" si="323"/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318"/>
        <v>1.0820000000000001</v>
      </c>
      <c r="P3448">
        <f t="shared" si="319"/>
        <v>43.28</v>
      </c>
      <c r="Q3448" t="str">
        <f t="shared" si="320"/>
        <v>theater</v>
      </c>
      <c r="R3448" s="10">
        <f t="shared" si="321"/>
        <v>42016.832465277781</v>
      </c>
      <c r="S3448" s="10">
        <f t="shared" si="322"/>
        <v>42040.513888888891</v>
      </c>
      <c r="T3448" s="12" t="str">
        <f t="shared" si="323"/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318"/>
        <v>1.0780000000000001</v>
      </c>
      <c r="P3449">
        <f t="shared" si="319"/>
        <v>77</v>
      </c>
      <c r="Q3449" t="str">
        <f t="shared" si="320"/>
        <v>theater</v>
      </c>
      <c r="R3449" s="10">
        <f t="shared" si="321"/>
        <v>42402.889027777783</v>
      </c>
      <c r="S3449" s="10">
        <f t="shared" si="322"/>
        <v>42447.847361111111</v>
      </c>
      <c r="T3449" s="12" t="str">
        <f t="shared" si="323"/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318"/>
        <v>1.0975999999999999</v>
      </c>
      <c r="P3450">
        <f t="shared" si="319"/>
        <v>51.22</v>
      </c>
      <c r="Q3450" t="str">
        <f t="shared" si="320"/>
        <v>theater</v>
      </c>
      <c r="R3450" s="10">
        <f t="shared" si="321"/>
        <v>41960.119085648148</v>
      </c>
      <c r="S3450" s="10">
        <f t="shared" si="322"/>
        <v>41990.119085648148</v>
      </c>
      <c r="T3450" s="12" t="str">
        <f t="shared" si="323"/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318"/>
        <v>1.7062999999999999</v>
      </c>
      <c r="P3451">
        <f t="shared" si="319"/>
        <v>68.25</v>
      </c>
      <c r="Q3451" t="str">
        <f t="shared" si="320"/>
        <v>theater</v>
      </c>
      <c r="R3451" s="10">
        <f t="shared" si="321"/>
        <v>42532.052523148144</v>
      </c>
      <c r="S3451" s="10">
        <f t="shared" si="322"/>
        <v>42560.166666666672</v>
      </c>
      <c r="T3451" s="12" t="str">
        <f t="shared" si="323"/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318"/>
        <v>1.52</v>
      </c>
      <c r="P3452">
        <f t="shared" si="319"/>
        <v>19.489999999999998</v>
      </c>
      <c r="Q3452" t="str">
        <f t="shared" si="320"/>
        <v>theater</v>
      </c>
      <c r="R3452" s="10">
        <f t="shared" si="321"/>
        <v>42036.704525462963</v>
      </c>
      <c r="S3452" s="10">
        <f t="shared" si="322"/>
        <v>42096.662858796291</v>
      </c>
      <c r="T3452" s="12" t="str">
        <f t="shared" si="323"/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318"/>
        <v>1.0123</v>
      </c>
      <c r="P3453">
        <f t="shared" si="319"/>
        <v>41.13</v>
      </c>
      <c r="Q3453" t="str">
        <f t="shared" si="320"/>
        <v>theater</v>
      </c>
      <c r="R3453" s="10">
        <f t="shared" si="321"/>
        <v>42088.723692129628</v>
      </c>
      <c r="S3453" s="10">
        <f t="shared" si="322"/>
        <v>42115.723692129628</v>
      </c>
      <c r="T3453" s="12" t="str">
        <f t="shared" si="323"/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318"/>
        <v>1.532</v>
      </c>
      <c r="P3454">
        <f t="shared" si="319"/>
        <v>41.41</v>
      </c>
      <c r="Q3454" t="str">
        <f t="shared" si="320"/>
        <v>theater</v>
      </c>
      <c r="R3454" s="10">
        <f t="shared" si="321"/>
        <v>41820.639189814814</v>
      </c>
      <c r="S3454" s="10">
        <f t="shared" si="322"/>
        <v>41843.165972222225</v>
      </c>
      <c r="T3454" s="12" t="str">
        <f t="shared" si="323"/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318"/>
        <v>1.2833000000000001</v>
      </c>
      <c r="P3455">
        <f t="shared" si="319"/>
        <v>27.5</v>
      </c>
      <c r="Q3455" t="str">
        <f t="shared" si="320"/>
        <v>theater</v>
      </c>
      <c r="R3455" s="10">
        <f t="shared" si="321"/>
        <v>42535.97865740741</v>
      </c>
      <c r="S3455" s="10">
        <f t="shared" si="322"/>
        <v>42595.97865740741</v>
      </c>
      <c r="T3455" s="12" t="str">
        <f t="shared" si="323"/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318"/>
        <v>1.0071000000000001</v>
      </c>
      <c r="P3456">
        <f t="shared" si="319"/>
        <v>33.57</v>
      </c>
      <c r="Q3456" t="str">
        <f t="shared" si="320"/>
        <v>theater</v>
      </c>
      <c r="R3456" s="10">
        <f t="shared" si="321"/>
        <v>41821.698599537034</v>
      </c>
      <c r="S3456" s="10">
        <f t="shared" si="322"/>
        <v>41851.698599537034</v>
      </c>
      <c r="T3456" s="12" t="str">
        <f t="shared" si="323"/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318"/>
        <v>1.0065</v>
      </c>
      <c r="P3457">
        <f t="shared" si="319"/>
        <v>145.87</v>
      </c>
      <c r="Q3457" t="str">
        <f t="shared" si="320"/>
        <v>theater</v>
      </c>
      <c r="R3457" s="10">
        <f t="shared" si="321"/>
        <v>42626.7503125</v>
      </c>
      <c r="S3457" s="10">
        <f t="shared" si="322"/>
        <v>42656.7503125</v>
      </c>
      <c r="T3457" s="12" t="str">
        <f t="shared" si="323"/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318"/>
        <v>1.913</v>
      </c>
      <c r="P3458">
        <f t="shared" si="319"/>
        <v>358.69</v>
      </c>
      <c r="Q3458" t="str">
        <f t="shared" si="320"/>
        <v>theater</v>
      </c>
      <c r="R3458" s="10">
        <f t="shared" si="321"/>
        <v>41821.205636574072</v>
      </c>
      <c r="S3458" s="10">
        <f t="shared" si="322"/>
        <v>41852.290972222225</v>
      </c>
      <c r="T3458" s="12" t="str">
        <f t="shared" si="323"/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324">ROUND(IMDIV(E3459,D3459),4)</f>
        <v>1.4019999999999999</v>
      </c>
      <c r="P3459">
        <f t="shared" ref="P3459:P3522" si="325">IF(L3459&gt;0,ROUND(IMDIV(E3459,L3459),2),0)</f>
        <v>50.98</v>
      </c>
      <c r="Q3459" t="str">
        <f t="shared" ref="Q3459:Q3522" si="326">LEFT(N3459,FIND("/",N3459)-1)</f>
        <v>theater</v>
      </c>
      <c r="R3459" s="10">
        <f t="shared" ref="R3459:R3522" si="327">(((J3459/60)/60)/24)+DATE(1970,1,1)</f>
        <v>42016.706678240742</v>
      </c>
      <c r="S3459" s="10">
        <f t="shared" ref="S3459:S3522" si="328">(((I3459/60)/60)/24)+DATE(1970,1,1)</f>
        <v>42047.249305555553</v>
      </c>
      <c r="T3459" s="12" t="str">
        <f t="shared" ref="T3459:T3522" si="329">RIGHT(N3459, LEN(N3459)-FIND("/",N3459))</f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324"/>
        <v>1.2434000000000001</v>
      </c>
      <c r="P3460">
        <f t="shared" si="325"/>
        <v>45.04</v>
      </c>
      <c r="Q3460" t="str">
        <f t="shared" si="326"/>
        <v>theater</v>
      </c>
      <c r="R3460" s="10">
        <f t="shared" si="327"/>
        <v>42011.202581018515</v>
      </c>
      <c r="S3460" s="10">
        <f t="shared" si="328"/>
        <v>42038.185416666667</v>
      </c>
      <c r="T3460" s="12" t="str">
        <f t="shared" si="329"/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324"/>
        <v>1.262</v>
      </c>
      <c r="P3461">
        <f t="shared" si="325"/>
        <v>17.53</v>
      </c>
      <c r="Q3461" t="str">
        <f t="shared" si="326"/>
        <v>theater</v>
      </c>
      <c r="R3461" s="10">
        <f t="shared" si="327"/>
        <v>42480.479861111111</v>
      </c>
      <c r="S3461" s="10">
        <f t="shared" si="328"/>
        <v>42510.479861111111</v>
      </c>
      <c r="T3461" s="12" t="str">
        <f t="shared" si="329"/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324"/>
        <v>1.9</v>
      </c>
      <c r="P3462">
        <f t="shared" si="325"/>
        <v>50</v>
      </c>
      <c r="Q3462" t="str">
        <f t="shared" si="326"/>
        <v>theater</v>
      </c>
      <c r="R3462" s="10">
        <f t="shared" si="327"/>
        <v>41852.527222222219</v>
      </c>
      <c r="S3462" s="10">
        <f t="shared" si="328"/>
        <v>41866.527222222219</v>
      </c>
      <c r="T3462" s="12" t="str">
        <f t="shared" si="329"/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324"/>
        <v>1.39</v>
      </c>
      <c r="P3463">
        <f t="shared" si="325"/>
        <v>57.92</v>
      </c>
      <c r="Q3463" t="str">
        <f t="shared" si="326"/>
        <v>theater</v>
      </c>
      <c r="R3463" s="10">
        <f t="shared" si="327"/>
        <v>42643.632858796293</v>
      </c>
      <c r="S3463" s="10">
        <f t="shared" si="328"/>
        <v>42672.125</v>
      </c>
      <c r="T3463" s="12" t="str">
        <f t="shared" si="329"/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324"/>
        <v>2.02</v>
      </c>
      <c r="P3464">
        <f t="shared" si="325"/>
        <v>29.71</v>
      </c>
      <c r="Q3464" t="str">
        <f t="shared" si="326"/>
        <v>theater</v>
      </c>
      <c r="R3464" s="10">
        <f t="shared" si="327"/>
        <v>42179.898472222223</v>
      </c>
      <c r="S3464" s="10">
        <f t="shared" si="328"/>
        <v>42195.75</v>
      </c>
      <c r="T3464" s="12" t="str">
        <f t="shared" si="329"/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324"/>
        <v>1.0338000000000001</v>
      </c>
      <c r="P3465">
        <f t="shared" si="325"/>
        <v>90.68</v>
      </c>
      <c r="Q3465" t="str">
        <f t="shared" si="326"/>
        <v>theater</v>
      </c>
      <c r="R3465" s="10">
        <f t="shared" si="327"/>
        <v>42612.918807870374</v>
      </c>
      <c r="S3465" s="10">
        <f t="shared" si="328"/>
        <v>42654.165972222225</v>
      </c>
      <c r="T3465" s="12" t="str">
        <f t="shared" si="329"/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324"/>
        <v>1.0232000000000001</v>
      </c>
      <c r="P3466">
        <f t="shared" si="325"/>
        <v>55.01</v>
      </c>
      <c r="Q3466" t="str">
        <f t="shared" si="326"/>
        <v>theater</v>
      </c>
      <c r="R3466" s="10">
        <f t="shared" si="327"/>
        <v>42575.130057870367</v>
      </c>
      <c r="S3466" s="10">
        <f t="shared" si="328"/>
        <v>42605.130057870367</v>
      </c>
      <c r="T3466" s="12" t="str">
        <f t="shared" si="329"/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324"/>
        <v>1.03</v>
      </c>
      <c r="P3467">
        <f t="shared" si="325"/>
        <v>57.22</v>
      </c>
      <c r="Q3467" t="str">
        <f t="shared" si="326"/>
        <v>theater</v>
      </c>
      <c r="R3467" s="10">
        <f t="shared" si="327"/>
        <v>42200.625833333332</v>
      </c>
      <c r="S3467" s="10">
        <f t="shared" si="328"/>
        <v>42225.666666666672</v>
      </c>
      <c r="T3467" s="12" t="str">
        <f t="shared" si="329"/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324"/>
        <v>1.2714000000000001</v>
      </c>
      <c r="P3468">
        <f t="shared" si="325"/>
        <v>72.95</v>
      </c>
      <c r="Q3468" t="str">
        <f t="shared" si="326"/>
        <v>theater</v>
      </c>
      <c r="R3468" s="10">
        <f t="shared" si="327"/>
        <v>42420.019097222219</v>
      </c>
      <c r="S3468" s="10">
        <f t="shared" si="328"/>
        <v>42479.977430555555</v>
      </c>
      <c r="T3468" s="12" t="str">
        <f t="shared" si="329"/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324"/>
        <v>1.01</v>
      </c>
      <c r="P3469">
        <f t="shared" si="325"/>
        <v>64.47</v>
      </c>
      <c r="Q3469" t="str">
        <f t="shared" si="326"/>
        <v>theater</v>
      </c>
      <c r="R3469" s="10">
        <f t="shared" si="327"/>
        <v>42053.671666666662</v>
      </c>
      <c r="S3469" s="10">
        <f t="shared" si="328"/>
        <v>42083.630000000005</v>
      </c>
      <c r="T3469" s="12" t="str">
        <f t="shared" si="329"/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324"/>
        <v>1.2178</v>
      </c>
      <c r="P3470">
        <f t="shared" si="325"/>
        <v>716.35</v>
      </c>
      <c r="Q3470" t="str">
        <f t="shared" si="326"/>
        <v>theater</v>
      </c>
      <c r="R3470" s="10">
        <f t="shared" si="327"/>
        <v>42605.765381944439</v>
      </c>
      <c r="S3470" s="10">
        <f t="shared" si="328"/>
        <v>42634.125</v>
      </c>
      <c r="T3470" s="12" t="str">
        <f t="shared" si="329"/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324"/>
        <v>1.1338999999999999</v>
      </c>
      <c r="P3471">
        <f t="shared" si="325"/>
        <v>50.4</v>
      </c>
      <c r="Q3471" t="str">
        <f t="shared" si="326"/>
        <v>theater</v>
      </c>
      <c r="R3471" s="10">
        <f t="shared" si="327"/>
        <v>42458.641724537039</v>
      </c>
      <c r="S3471" s="10">
        <f t="shared" si="328"/>
        <v>42488.641724537039</v>
      </c>
      <c r="T3471" s="12" t="str">
        <f t="shared" si="329"/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324"/>
        <v>1.5</v>
      </c>
      <c r="P3472">
        <f t="shared" si="325"/>
        <v>41.67</v>
      </c>
      <c r="Q3472" t="str">
        <f t="shared" si="326"/>
        <v>theater</v>
      </c>
      <c r="R3472" s="10">
        <f t="shared" si="327"/>
        <v>42529.022013888884</v>
      </c>
      <c r="S3472" s="10">
        <f t="shared" si="328"/>
        <v>42566.901388888888</v>
      </c>
      <c r="T3472" s="12" t="str">
        <f t="shared" si="329"/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324"/>
        <v>2.1459999999999999</v>
      </c>
      <c r="P3473">
        <f t="shared" si="325"/>
        <v>35.770000000000003</v>
      </c>
      <c r="Q3473" t="str">
        <f t="shared" si="326"/>
        <v>theater</v>
      </c>
      <c r="R3473" s="10">
        <f t="shared" si="327"/>
        <v>41841.820486111108</v>
      </c>
      <c r="S3473" s="10">
        <f t="shared" si="328"/>
        <v>41882.833333333336</v>
      </c>
      <c r="T3473" s="12" t="str">
        <f t="shared" si="329"/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324"/>
        <v>1.0205</v>
      </c>
      <c r="P3474">
        <f t="shared" si="325"/>
        <v>88.74</v>
      </c>
      <c r="Q3474" t="str">
        <f t="shared" si="326"/>
        <v>theater</v>
      </c>
      <c r="R3474" s="10">
        <f t="shared" si="327"/>
        <v>41928.170497685183</v>
      </c>
      <c r="S3474" s="10">
        <f t="shared" si="328"/>
        <v>41949.249305555553</v>
      </c>
      <c r="T3474" s="12" t="str">
        <f t="shared" si="329"/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324"/>
        <v>1</v>
      </c>
      <c r="P3475">
        <f t="shared" si="325"/>
        <v>148.47999999999999</v>
      </c>
      <c r="Q3475" t="str">
        <f t="shared" si="326"/>
        <v>theater</v>
      </c>
      <c r="R3475" s="10">
        <f t="shared" si="327"/>
        <v>42062.834444444445</v>
      </c>
      <c r="S3475" s="10">
        <f t="shared" si="328"/>
        <v>42083.852083333331</v>
      </c>
      <c r="T3475" s="12" t="str">
        <f t="shared" si="329"/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324"/>
        <v>1.01</v>
      </c>
      <c r="P3476">
        <f t="shared" si="325"/>
        <v>51.79</v>
      </c>
      <c r="Q3476" t="str">
        <f t="shared" si="326"/>
        <v>theater</v>
      </c>
      <c r="R3476" s="10">
        <f t="shared" si="327"/>
        <v>42541.501516203702</v>
      </c>
      <c r="S3476" s="10">
        <f t="shared" si="328"/>
        <v>42571.501516203702</v>
      </c>
      <c r="T3476" s="12" t="str">
        <f t="shared" si="329"/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324"/>
        <v>1.1333</v>
      </c>
      <c r="P3477">
        <f t="shared" si="325"/>
        <v>20</v>
      </c>
      <c r="Q3477" t="str">
        <f t="shared" si="326"/>
        <v>theater</v>
      </c>
      <c r="R3477" s="10">
        <f t="shared" si="327"/>
        <v>41918.880833333329</v>
      </c>
      <c r="S3477" s="10">
        <f t="shared" si="328"/>
        <v>41946</v>
      </c>
      <c r="T3477" s="12" t="str">
        <f t="shared" si="329"/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324"/>
        <v>1.04</v>
      </c>
      <c r="P3478">
        <f t="shared" si="325"/>
        <v>52</v>
      </c>
      <c r="Q3478" t="str">
        <f t="shared" si="326"/>
        <v>theater</v>
      </c>
      <c r="R3478" s="10">
        <f t="shared" si="327"/>
        <v>41921.279976851853</v>
      </c>
      <c r="S3478" s="10">
        <f t="shared" si="328"/>
        <v>41939.125</v>
      </c>
      <c r="T3478" s="12" t="str">
        <f t="shared" si="329"/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324"/>
        <v>1.1533</v>
      </c>
      <c r="P3479">
        <f t="shared" si="325"/>
        <v>53.23</v>
      </c>
      <c r="Q3479" t="str">
        <f t="shared" si="326"/>
        <v>theater</v>
      </c>
      <c r="R3479" s="10">
        <f t="shared" si="327"/>
        <v>42128.736608796295</v>
      </c>
      <c r="S3479" s="10">
        <f t="shared" si="328"/>
        <v>42141.125</v>
      </c>
      <c r="T3479" s="12" t="str">
        <f t="shared" si="329"/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324"/>
        <v>1.1285000000000001</v>
      </c>
      <c r="P3480">
        <f t="shared" si="325"/>
        <v>39.6</v>
      </c>
      <c r="Q3480" t="str">
        <f t="shared" si="326"/>
        <v>theater</v>
      </c>
      <c r="R3480" s="10">
        <f t="shared" si="327"/>
        <v>42053.916921296302</v>
      </c>
      <c r="S3480" s="10">
        <f t="shared" si="328"/>
        <v>42079.875</v>
      </c>
      <c r="T3480" s="12" t="str">
        <f t="shared" si="329"/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324"/>
        <v>1.2786999999999999</v>
      </c>
      <c r="P3481">
        <f t="shared" si="325"/>
        <v>34.25</v>
      </c>
      <c r="Q3481" t="str">
        <f t="shared" si="326"/>
        <v>theater</v>
      </c>
      <c r="R3481" s="10">
        <f t="shared" si="327"/>
        <v>41781.855092592588</v>
      </c>
      <c r="S3481" s="10">
        <f t="shared" si="328"/>
        <v>41811.855092592588</v>
      </c>
      <c r="T3481" s="12" t="str">
        <f t="shared" si="329"/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324"/>
        <v>1.4267000000000001</v>
      </c>
      <c r="P3482">
        <f t="shared" si="325"/>
        <v>164.62</v>
      </c>
      <c r="Q3482" t="str">
        <f t="shared" si="326"/>
        <v>theater</v>
      </c>
      <c r="R3482" s="10">
        <f t="shared" si="327"/>
        <v>42171.317442129628</v>
      </c>
      <c r="S3482" s="10">
        <f t="shared" si="328"/>
        <v>42195.875</v>
      </c>
      <c r="T3482" s="12" t="str">
        <f t="shared" si="329"/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324"/>
        <v>1.1879999999999999</v>
      </c>
      <c r="P3483">
        <f t="shared" si="325"/>
        <v>125.05</v>
      </c>
      <c r="Q3483" t="str">
        <f t="shared" si="326"/>
        <v>theater</v>
      </c>
      <c r="R3483" s="10">
        <f t="shared" si="327"/>
        <v>41989.24754629629</v>
      </c>
      <c r="S3483" s="10">
        <f t="shared" si="328"/>
        <v>42006.24754629629</v>
      </c>
      <c r="T3483" s="12" t="str">
        <f t="shared" si="329"/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324"/>
        <v>1.3833</v>
      </c>
      <c r="P3484">
        <f t="shared" si="325"/>
        <v>51.88</v>
      </c>
      <c r="Q3484" t="str">
        <f t="shared" si="326"/>
        <v>theater</v>
      </c>
      <c r="R3484" s="10">
        <f t="shared" si="327"/>
        <v>41796.771597222221</v>
      </c>
      <c r="S3484" s="10">
        <f t="shared" si="328"/>
        <v>41826.771597222221</v>
      </c>
      <c r="T3484" s="12" t="str">
        <f t="shared" si="329"/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324"/>
        <v>1.5993999999999999</v>
      </c>
      <c r="P3485">
        <f t="shared" si="325"/>
        <v>40.29</v>
      </c>
      <c r="Q3485" t="str">
        <f t="shared" si="326"/>
        <v>theater</v>
      </c>
      <c r="R3485" s="10">
        <f t="shared" si="327"/>
        <v>41793.668761574074</v>
      </c>
      <c r="S3485" s="10">
        <f t="shared" si="328"/>
        <v>41823.668761574074</v>
      </c>
      <c r="T3485" s="12" t="str">
        <f t="shared" si="329"/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324"/>
        <v>1.1424000000000001</v>
      </c>
      <c r="P3486">
        <f t="shared" si="325"/>
        <v>64.91</v>
      </c>
      <c r="Q3486" t="str">
        <f t="shared" si="326"/>
        <v>theater</v>
      </c>
      <c r="R3486" s="10">
        <f t="shared" si="327"/>
        <v>42506.760405092587</v>
      </c>
      <c r="S3486" s="10">
        <f t="shared" si="328"/>
        <v>42536.760405092587</v>
      </c>
      <c r="T3486" s="12" t="str">
        <f t="shared" si="329"/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324"/>
        <v>1.0061</v>
      </c>
      <c r="P3487">
        <f t="shared" si="325"/>
        <v>55.33</v>
      </c>
      <c r="Q3487" t="str">
        <f t="shared" si="326"/>
        <v>theater</v>
      </c>
      <c r="R3487" s="10">
        <f t="shared" si="327"/>
        <v>42372.693055555559</v>
      </c>
      <c r="S3487" s="10">
        <f t="shared" si="328"/>
        <v>42402.693055555559</v>
      </c>
      <c r="T3487" s="12" t="str">
        <f t="shared" si="329"/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324"/>
        <v>1.552</v>
      </c>
      <c r="P3488">
        <f t="shared" si="325"/>
        <v>83.14</v>
      </c>
      <c r="Q3488" t="str">
        <f t="shared" si="326"/>
        <v>theater</v>
      </c>
      <c r="R3488" s="10">
        <f t="shared" si="327"/>
        <v>42126.87501157407</v>
      </c>
      <c r="S3488" s="10">
        <f t="shared" si="328"/>
        <v>42158.290972222225</v>
      </c>
      <c r="T3488" s="12" t="str">
        <f t="shared" si="329"/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324"/>
        <v>1.2775000000000001</v>
      </c>
      <c r="P3489">
        <f t="shared" si="325"/>
        <v>38.71</v>
      </c>
      <c r="Q3489" t="str">
        <f t="shared" si="326"/>
        <v>theater</v>
      </c>
      <c r="R3489" s="10">
        <f t="shared" si="327"/>
        <v>42149.940416666665</v>
      </c>
      <c r="S3489" s="10">
        <f t="shared" si="328"/>
        <v>42179.940416666665</v>
      </c>
      <c r="T3489" s="12" t="str">
        <f t="shared" si="329"/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324"/>
        <v>1.212</v>
      </c>
      <c r="P3490">
        <f t="shared" si="325"/>
        <v>125.38</v>
      </c>
      <c r="Q3490" t="str">
        <f t="shared" si="326"/>
        <v>theater</v>
      </c>
      <c r="R3490" s="10">
        <f t="shared" si="327"/>
        <v>42087.768055555556</v>
      </c>
      <c r="S3490" s="10">
        <f t="shared" si="328"/>
        <v>42111.666666666672</v>
      </c>
      <c r="T3490" s="12" t="str">
        <f t="shared" si="329"/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324"/>
        <v>1.127</v>
      </c>
      <c r="P3491">
        <f t="shared" si="325"/>
        <v>78.260000000000005</v>
      </c>
      <c r="Q3491" t="str">
        <f t="shared" si="326"/>
        <v>theater</v>
      </c>
      <c r="R3491" s="10">
        <f t="shared" si="327"/>
        <v>41753.635775462964</v>
      </c>
      <c r="S3491" s="10">
        <f t="shared" si="328"/>
        <v>41783.875</v>
      </c>
      <c r="T3491" s="12" t="str">
        <f t="shared" si="329"/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324"/>
        <v>1.2749999999999999</v>
      </c>
      <c r="P3492">
        <f t="shared" si="325"/>
        <v>47.22</v>
      </c>
      <c r="Q3492" t="str">
        <f t="shared" si="326"/>
        <v>theater</v>
      </c>
      <c r="R3492" s="10">
        <f t="shared" si="327"/>
        <v>42443.802361111113</v>
      </c>
      <c r="S3492" s="10">
        <f t="shared" si="328"/>
        <v>42473.802361111113</v>
      </c>
      <c r="T3492" s="12" t="str">
        <f t="shared" si="329"/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324"/>
        <v>1.5820000000000001</v>
      </c>
      <c r="P3493">
        <f t="shared" si="325"/>
        <v>79.099999999999994</v>
      </c>
      <c r="Q3493" t="str">
        <f t="shared" si="326"/>
        <v>theater</v>
      </c>
      <c r="R3493" s="10">
        <f t="shared" si="327"/>
        <v>42121.249814814815</v>
      </c>
      <c r="S3493" s="10">
        <f t="shared" si="328"/>
        <v>42142.249814814815</v>
      </c>
      <c r="T3493" s="12" t="str">
        <f t="shared" si="329"/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324"/>
        <v>1.0527</v>
      </c>
      <c r="P3494">
        <f t="shared" si="325"/>
        <v>114.29</v>
      </c>
      <c r="Q3494" t="str">
        <f t="shared" si="326"/>
        <v>theater</v>
      </c>
      <c r="R3494" s="10">
        <f t="shared" si="327"/>
        <v>42268.009224537032</v>
      </c>
      <c r="S3494" s="10">
        <f t="shared" si="328"/>
        <v>42303.009224537032</v>
      </c>
      <c r="T3494" s="12" t="str">
        <f t="shared" si="329"/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324"/>
        <v>1</v>
      </c>
      <c r="P3495">
        <f t="shared" si="325"/>
        <v>51.72</v>
      </c>
      <c r="Q3495" t="str">
        <f t="shared" si="326"/>
        <v>theater</v>
      </c>
      <c r="R3495" s="10">
        <f t="shared" si="327"/>
        <v>41848.866157407407</v>
      </c>
      <c r="S3495" s="10">
        <f t="shared" si="328"/>
        <v>41868.21597222222</v>
      </c>
      <c r="T3495" s="12" t="str">
        <f t="shared" si="329"/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324"/>
        <v>1</v>
      </c>
      <c r="P3496">
        <f t="shared" si="325"/>
        <v>30.77</v>
      </c>
      <c r="Q3496" t="str">
        <f t="shared" si="326"/>
        <v>theater</v>
      </c>
      <c r="R3496" s="10">
        <f t="shared" si="327"/>
        <v>42689.214988425927</v>
      </c>
      <c r="S3496" s="10">
        <f t="shared" si="328"/>
        <v>42700.25</v>
      </c>
      <c r="T3496" s="12" t="str">
        <f t="shared" si="329"/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324"/>
        <v>1.0686</v>
      </c>
      <c r="P3497">
        <f t="shared" si="325"/>
        <v>74.209999999999994</v>
      </c>
      <c r="Q3497" t="str">
        <f t="shared" si="326"/>
        <v>theater</v>
      </c>
      <c r="R3497" s="10">
        <f t="shared" si="327"/>
        <v>41915.762835648151</v>
      </c>
      <c r="S3497" s="10">
        <f t="shared" si="328"/>
        <v>41944.720833333333</v>
      </c>
      <c r="T3497" s="12" t="str">
        <f t="shared" si="329"/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324"/>
        <v>1.244</v>
      </c>
      <c r="P3498">
        <f t="shared" si="325"/>
        <v>47.85</v>
      </c>
      <c r="Q3498" t="str">
        <f t="shared" si="326"/>
        <v>theater</v>
      </c>
      <c r="R3498" s="10">
        <f t="shared" si="327"/>
        <v>42584.846828703703</v>
      </c>
      <c r="S3498" s="10">
        <f t="shared" si="328"/>
        <v>42624.846828703703</v>
      </c>
      <c r="T3498" s="12" t="str">
        <f t="shared" si="329"/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324"/>
        <v>1.087</v>
      </c>
      <c r="P3499">
        <f t="shared" si="325"/>
        <v>34.409999999999997</v>
      </c>
      <c r="Q3499" t="str">
        <f t="shared" si="326"/>
        <v>theater</v>
      </c>
      <c r="R3499" s="10">
        <f t="shared" si="327"/>
        <v>42511.741944444439</v>
      </c>
      <c r="S3499" s="10">
        <f t="shared" si="328"/>
        <v>42523.916666666672</v>
      </c>
      <c r="T3499" s="12" t="str">
        <f t="shared" si="329"/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324"/>
        <v>1.0242</v>
      </c>
      <c r="P3500">
        <f t="shared" si="325"/>
        <v>40.24</v>
      </c>
      <c r="Q3500" t="str">
        <f t="shared" si="326"/>
        <v>theater</v>
      </c>
      <c r="R3500" s="10">
        <f t="shared" si="327"/>
        <v>42459.15861111111</v>
      </c>
      <c r="S3500" s="10">
        <f t="shared" si="328"/>
        <v>42518.905555555553</v>
      </c>
      <c r="T3500" s="12" t="str">
        <f t="shared" si="329"/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324"/>
        <v>1.0549999999999999</v>
      </c>
      <c r="P3501">
        <f t="shared" si="325"/>
        <v>60.29</v>
      </c>
      <c r="Q3501" t="str">
        <f t="shared" si="326"/>
        <v>theater</v>
      </c>
      <c r="R3501" s="10">
        <f t="shared" si="327"/>
        <v>42132.036168981482</v>
      </c>
      <c r="S3501" s="10">
        <f t="shared" si="328"/>
        <v>42186.290972222225</v>
      </c>
      <c r="T3501" s="12" t="str">
        <f t="shared" si="329"/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324"/>
        <v>1.0629999999999999</v>
      </c>
      <c r="P3502">
        <f t="shared" si="325"/>
        <v>25.31</v>
      </c>
      <c r="Q3502" t="str">
        <f t="shared" si="326"/>
        <v>theater</v>
      </c>
      <c r="R3502" s="10">
        <f t="shared" si="327"/>
        <v>42419.91942129629</v>
      </c>
      <c r="S3502" s="10">
        <f t="shared" si="328"/>
        <v>42436.207638888889</v>
      </c>
      <c r="T3502" s="12" t="str">
        <f t="shared" si="329"/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324"/>
        <v>1.0066999999999999</v>
      </c>
      <c r="P3503">
        <f t="shared" si="325"/>
        <v>35.950000000000003</v>
      </c>
      <c r="Q3503" t="str">
        <f t="shared" si="326"/>
        <v>theater</v>
      </c>
      <c r="R3503" s="10">
        <f t="shared" si="327"/>
        <v>42233.763831018514</v>
      </c>
      <c r="S3503" s="10">
        <f t="shared" si="328"/>
        <v>42258.763831018514</v>
      </c>
      <c r="T3503" s="12" t="str">
        <f t="shared" si="329"/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324"/>
        <v>1.054</v>
      </c>
      <c r="P3504">
        <f t="shared" si="325"/>
        <v>136</v>
      </c>
      <c r="Q3504" t="str">
        <f t="shared" si="326"/>
        <v>theater</v>
      </c>
      <c r="R3504" s="10">
        <f t="shared" si="327"/>
        <v>42430.839398148149</v>
      </c>
      <c r="S3504" s="10">
        <f t="shared" si="328"/>
        <v>42445.165972222225</v>
      </c>
      <c r="T3504" s="12" t="str">
        <f t="shared" si="329"/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324"/>
        <v>1.0755999999999999</v>
      </c>
      <c r="P3505">
        <f t="shared" si="325"/>
        <v>70.760000000000005</v>
      </c>
      <c r="Q3505" t="str">
        <f t="shared" si="326"/>
        <v>theater</v>
      </c>
      <c r="R3505" s="10">
        <f t="shared" si="327"/>
        <v>42545.478333333333</v>
      </c>
      <c r="S3505" s="10">
        <f t="shared" si="328"/>
        <v>42575.478333333333</v>
      </c>
      <c r="T3505" s="12" t="str">
        <f t="shared" si="329"/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324"/>
        <v>1</v>
      </c>
      <c r="P3506">
        <f t="shared" si="325"/>
        <v>125</v>
      </c>
      <c r="Q3506" t="str">
        <f t="shared" si="326"/>
        <v>theater</v>
      </c>
      <c r="R3506" s="10">
        <f t="shared" si="327"/>
        <v>42297.748738425929</v>
      </c>
      <c r="S3506" s="10">
        <f t="shared" si="328"/>
        <v>42327.790405092594</v>
      </c>
      <c r="T3506" s="12" t="str">
        <f t="shared" si="329"/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324"/>
        <v>1.0376000000000001</v>
      </c>
      <c r="P3507">
        <f t="shared" si="325"/>
        <v>66.510000000000005</v>
      </c>
      <c r="Q3507" t="str">
        <f t="shared" si="326"/>
        <v>theater</v>
      </c>
      <c r="R3507" s="10">
        <f t="shared" si="327"/>
        <v>41760.935706018521</v>
      </c>
      <c r="S3507" s="10">
        <f t="shared" si="328"/>
        <v>41772.166666666664</v>
      </c>
      <c r="T3507" s="12" t="str">
        <f t="shared" si="329"/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324"/>
        <v>1.0149999999999999</v>
      </c>
      <c r="P3508">
        <f t="shared" si="325"/>
        <v>105</v>
      </c>
      <c r="Q3508" t="str">
        <f t="shared" si="326"/>
        <v>theater</v>
      </c>
      <c r="R3508" s="10">
        <f t="shared" si="327"/>
        <v>41829.734259259261</v>
      </c>
      <c r="S3508" s="10">
        <f t="shared" si="328"/>
        <v>41874.734259259261</v>
      </c>
      <c r="T3508" s="12" t="str">
        <f t="shared" si="329"/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324"/>
        <v>1.044</v>
      </c>
      <c r="P3509">
        <f t="shared" si="325"/>
        <v>145</v>
      </c>
      <c r="Q3509" t="str">
        <f t="shared" si="326"/>
        <v>theater</v>
      </c>
      <c r="R3509" s="10">
        <f t="shared" si="327"/>
        <v>42491.92288194444</v>
      </c>
      <c r="S3509" s="10">
        <f t="shared" si="328"/>
        <v>42521.92288194444</v>
      </c>
      <c r="T3509" s="12" t="str">
        <f t="shared" si="329"/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324"/>
        <v>1.8</v>
      </c>
      <c r="P3510">
        <f t="shared" si="325"/>
        <v>12</v>
      </c>
      <c r="Q3510" t="str">
        <f t="shared" si="326"/>
        <v>theater</v>
      </c>
      <c r="R3510" s="10">
        <f t="shared" si="327"/>
        <v>42477.729780092588</v>
      </c>
      <c r="S3510" s="10">
        <f t="shared" si="328"/>
        <v>42500.875</v>
      </c>
      <c r="T3510" s="12" t="str">
        <f t="shared" si="329"/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324"/>
        <v>1.0632999999999999</v>
      </c>
      <c r="P3511">
        <f t="shared" si="325"/>
        <v>96.67</v>
      </c>
      <c r="Q3511" t="str">
        <f t="shared" si="326"/>
        <v>theater</v>
      </c>
      <c r="R3511" s="10">
        <f t="shared" si="327"/>
        <v>41950.859560185185</v>
      </c>
      <c r="S3511" s="10">
        <f t="shared" si="328"/>
        <v>41964.204861111109</v>
      </c>
      <c r="T3511" s="12" t="str">
        <f t="shared" si="329"/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324"/>
        <v>1.0056</v>
      </c>
      <c r="P3512">
        <f t="shared" si="325"/>
        <v>60.33</v>
      </c>
      <c r="Q3512" t="str">
        <f t="shared" si="326"/>
        <v>theater</v>
      </c>
      <c r="R3512" s="10">
        <f t="shared" si="327"/>
        <v>41802.62090277778</v>
      </c>
      <c r="S3512" s="10">
        <f t="shared" si="328"/>
        <v>41822.62090277778</v>
      </c>
      <c r="T3512" s="12" t="str">
        <f t="shared" si="329"/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324"/>
        <v>1.012</v>
      </c>
      <c r="P3513">
        <f t="shared" si="325"/>
        <v>79.89</v>
      </c>
      <c r="Q3513" t="str">
        <f t="shared" si="326"/>
        <v>theater</v>
      </c>
      <c r="R3513" s="10">
        <f t="shared" si="327"/>
        <v>41927.873784722222</v>
      </c>
      <c r="S3513" s="10">
        <f t="shared" si="328"/>
        <v>41950.770833333336</v>
      </c>
      <c r="T3513" s="12" t="str">
        <f t="shared" si="329"/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324"/>
        <v>1</v>
      </c>
      <c r="P3514">
        <f t="shared" si="325"/>
        <v>58.82</v>
      </c>
      <c r="Q3514" t="str">
        <f t="shared" si="326"/>
        <v>theater</v>
      </c>
      <c r="R3514" s="10">
        <f t="shared" si="327"/>
        <v>42057.536944444444</v>
      </c>
      <c r="S3514" s="10">
        <f t="shared" si="328"/>
        <v>42117.49527777778</v>
      </c>
      <c r="T3514" s="12" t="str">
        <f t="shared" si="329"/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324"/>
        <v>1.1839</v>
      </c>
      <c r="P3515">
        <f t="shared" si="325"/>
        <v>75.34</v>
      </c>
      <c r="Q3515" t="str">
        <f t="shared" si="326"/>
        <v>theater</v>
      </c>
      <c r="R3515" s="10">
        <f t="shared" si="327"/>
        <v>41781.096203703702</v>
      </c>
      <c r="S3515" s="10">
        <f t="shared" si="328"/>
        <v>41794.207638888889</v>
      </c>
      <c r="T3515" s="12" t="str">
        <f t="shared" si="329"/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324"/>
        <v>1.1000000000000001</v>
      </c>
      <c r="P3516">
        <f t="shared" si="325"/>
        <v>55</v>
      </c>
      <c r="Q3516" t="str">
        <f t="shared" si="326"/>
        <v>theater</v>
      </c>
      <c r="R3516" s="10">
        <f t="shared" si="327"/>
        <v>42020.846666666665</v>
      </c>
      <c r="S3516" s="10">
        <f t="shared" si="328"/>
        <v>42037.207638888889</v>
      </c>
      <c r="T3516" s="12" t="str">
        <f t="shared" si="329"/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324"/>
        <v>1.0266999999999999</v>
      </c>
      <c r="P3517">
        <f t="shared" si="325"/>
        <v>66.959999999999994</v>
      </c>
      <c r="Q3517" t="str">
        <f t="shared" si="326"/>
        <v>theater</v>
      </c>
      <c r="R3517" s="10">
        <f t="shared" si="327"/>
        <v>42125.772812499999</v>
      </c>
      <c r="S3517" s="10">
        <f t="shared" si="328"/>
        <v>42155.772812499999</v>
      </c>
      <c r="T3517" s="12" t="str">
        <f t="shared" si="329"/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324"/>
        <v>1</v>
      </c>
      <c r="P3518">
        <f t="shared" si="325"/>
        <v>227.27</v>
      </c>
      <c r="Q3518" t="str">
        <f t="shared" si="326"/>
        <v>theater</v>
      </c>
      <c r="R3518" s="10">
        <f t="shared" si="327"/>
        <v>41856.010069444441</v>
      </c>
      <c r="S3518" s="10">
        <f t="shared" si="328"/>
        <v>41890.125</v>
      </c>
      <c r="T3518" s="12" t="str">
        <f t="shared" si="329"/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324"/>
        <v>1</v>
      </c>
      <c r="P3519">
        <f t="shared" si="325"/>
        <v>307.69</v>
      </c>
      <c r="Q3519" t="str">
        <f t="shared" si="326"/>
        <v>theater</v>
      </c>
      <c r="R3519" s="10">
        <f t="shared" si="327"/>
        <v>41794.817523148151</v>
      </c>
      <c r="S3519" s="10">
        <f t="shared" si="328"/>
        <v>41824.458333333336</v>
      </c>
      <c r="T3519" s="12" t="str">
        <f t="shared" si="329"/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324"/>
        <v>1.1005</v>
      </c>
      <c r="P3520">
        <f t="shared" si="325"/>
        <v>50.02</v>
      </c>
      <c r="Q3520" t="str">
        <f t="shared" si="326"/>
        <v>theater</v>
      </c>
      <c r="R3520" s="10">
        <f t="shared" si="327"/>
        <v>41893.783553240741</v>
      </c>
      <c r="S3520" s="10">
        <f t="shared" si="328"/>
        <v>41914.597916666666</v>
      </c>
      <c r="T3520" s="12" t="str">
        <f t="shared" si="329"/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324"/>
        <v>1.0135000000000001</v>
      </c>
      <c r="P3521">
        <f t="shared" si="325"/>
        <v>72.39</v>
      </c>
      <c r="Q3521" t="str">
        <f t="shared" si="326"/>
        <v>theater</v>
      </c>
      <c r="R3521" s="10">
        <f t="shared" si="327"/>
        <v>42037.598958333328</v>
      </c>
      <c r="S3521" s="10">
        <f t="shared" si="328"/>
        <v>42067.598958333328</v>
      </c>
      <c r="T3521" s="12" t="str">
        <f t="shared" si="329"/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324"/>
        <v>1.0075000000000001</v>
      </c>
      <c r="P3522">
        <f t="shared" si="325"/>
        <v>95.95</v>
      </c>
      <c r="Q3522" t="str">
        <f t="shared" si="326"/>
        <v>theater</v>
      </c>
      <c r="R3522" s="10">
        <f t="shared" si="327"/>
        <v>42227.824212962965</v>
      </c>
      <c r="S3522" s="10">
        <f t="shared" si="328"/>
        <v>42253.57430555555</v>
      </c>
      <c r="T3522" s="12" t="str">
        <f t="shared" si="329"/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330">ROUND(IMDIV(E3523,D3523),4)</f>
        <v>1.6942999999999999</v>
      </c>
      <c r="P3523">
        <f t="shared" ref="P3523:P3586" si="331">IF(L3523&gt;0,ROUND(IMDIV(E3523,L3523),2),0)</f>
        <v>45.62</v>
      </c>
      <c r="Q3523" t="str">
        <f t="shared" ref="Q3523:Q3586" si="332">LEFT(N3523,FIND("/",N3523)-1)</f>
        <v>theater</v>
      </c>
      <c r="R3523" s="10">
        <f t="shared" ref="R3523:R3586" si="333">(((J3523/60)/60)/24)+DATE(1970,1,1)</f>
        <v>41881.361342592594</v>
      </c>
      <c r="S3523" s="10">
        <f t="shared" ref="S3523:S3586" si="334">(((I3523/60)/60)/24)+DATE(1970,1,1)</f>
        <v>41911.361342592594</v>
      </c>
      <c r="T3523" s="12" t="str">
        <f t="shared" ref="T3523:T3586" si="335">RIGHT(N3523, LEN(N3523)-FIND("/",N3523))</f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330"/>
        <v>1</v>
      </c>
      <c r="P3524">
        <f t="shared" si="331"/>
        <v>41.03</v>
      </c>
      <c r="Q3524" t="str">
        <f t="shared" si="332"/>
        <v>theater</v>
      </c>
      <c r="R3524" s="10">
        <f t="shared" si="333"/>
        <v>42234.789884259255</v>
      </c>
      <c r="S3524" s="10">
        <f t="shared" si="334"/>
        <v>42262.420833333337</v>
      </c>
      <c r="T3524" s="12" t="str">
        <f t="shared" si="335"/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330"/>
        <v>1.1365000000000001</v>
      </c>
      <c r="P3525">
        <f t="shared" si="331"/>
        <v>56.83</v>
      </c>
      <c r="Q3525" t="str">
        <f t="shared" si="332"/>
        <v>theater</v>
      </c>
      <c r="R3525" s="10">
        <f t="shared" si="333"/>
        <v>42581.397546296299</v>
      </c>
      <c r="S3525" s="10">
        <f t="shared" si="334"/>
        <v>42638.958333333328</v>
      </c>
      <c r="T3525" s="12" t="str">
        <f t="shared" si="335"/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330"/>
        <v>1.0156000000000001</v>
      </c>
      <c r="P3526">
        <f t="shared" si="331"/>
        <v>137.24</v>
      </c>
      <c r="Q3526" t="str">
        <f t="shared" si="332"/>
        <v>theater</v>
      </c>
      <c r="R3526" s="10">
        <f t="shared" si="333"/>
        <v>41880.76357638889</v>
      </c>
      <c r="S3526" s="10">
        <f t="shared" si="334"/>
        <v>41895.166666666664</v>
      </c>
      <c r="T3526" s="12" t="str">
        <f t="shared" si="335"/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330"/>
        <v>1.06</v>
      </c>
      <c r="P3527">
        <f t="shared" si="331"/>
        <v>75.709999999999994</v>
      </c>
      <c r="Q3527" t="str">
        <f t="shared" si="332"/>
        <v>theater</v>
      </c>
      <c r="R3527" s="10">
        <f t="shared" si="333"/>
        <v>42214.6956712963</v>
      </c>
      <c r="S3527" s="10">
        <f t="shared" si="334"/>
        <v>42225.666666666672</v>
      </c>
      <c r="T3527" s="12" t="str">
        <f t="shared" si="335"/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330"/>
        <v>1.02</v>
      </c>
      <c r="P3528">
        <f t="shared" si="331"/>
        <v>99</v>
      </c>
      <c r="Q3528" t="str">
        <f t="shared" si="332"/>
        <v>theater</v>
      </c>
      <c r="R3528" s="10">
        <f t="shared" si="333"/>
        <v>42460.335312499999</v>
      </c>
      <c r="S3528" s="10">
        <f t="shared" si="334"/>
        <v>42488.249305555553</v>
      </c>
      <c r="T3528" s="12" t="str">
        <f t="shared" si="335"/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330"/>
        <v>1.1692</v>
      </c>
      <c r="P3529">
        <f t="shared" si="331"/>
        <v>81.569999999999993</v>
      </c>
      <c r="Q3529" t="str">
        <f t="shared" si="332"/>
        <v>theater</v>
      </c>
      <c r="R3529" s="10">
        <f t="shared" si="333"/>
        <v>42167.023206018523</v>
      </c>
      <c r="S3529" s="10">
        <f t="shared" si="334"/>
        <v>42196.165972222225</v>
      </c>
      <c r="T3529" s="12" t="str">
        <f t="shared" si="335"/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330"/>
        <v>1.0115000000000001</v>
      </c>
      <c r="P3530">
        <f t="shared" si="331"/>
        <v>45.11</v>
      </c>
      <c r="Q3530" t="str">
        <f t="shared" si="332"/>
        <v>theater</v>
      </c>
      <c r="R3530" s="10">
        <f t="shared" si="333"/>
        <v>42733.50136574074</v>
      </c>
      <c r="S3530" s="10">
        <f t="shared" si="334"/>
        <v>42753.50136574074</v>
      </c>
      <c r="T3530" s="12" t="str">
        <f t="shared" si="335"/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330"/>
        <v>1.32</v>
      </c>
      <c r="P3531">
        <f t="shared" si="331"/>
        <v>36.67</v>
      </c>
      <c r="Q3531" t="str">
        <f t="shared" si="332"/>
        <v>theater</v>
      </c>
      <c r="R3531" s="10">
        <f t="shared" si="333"/>
        <v>42177.761782407411</v>
      </c>
      <c r="S3531" s="10">
        <f t="shared" si="334"/>
        <v>42198.041666666672</v>
      </c>
      <c r="T3531" s="12" t="str">
        <f t="shared" si="335"/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330"/>
        <v>1</v>
      </c>
      <c r="P3532">
        <f t="shared" si="331"/>
        <v>125</v>
      </c>
      <c r="Q3532" t="str">
        <f t="shared" si="332"/>
        <v>theater</v>
      </c>
      <c r="R3532" s="10">
        <f t="shared" si="333"/>
        <v>42442.623344907406</v>
      </c>
      <c r="S3532" s="10">
        <f t="shared" si="334"/>
        <v>42470.833333333328</v>
      </c>
      <c r="T3532" s="12" t="str">
        <f t="shared" si="335"/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330"/>
        <v>1.28</v>
      </c>
      <c r="P3533">
        <f t="shared" si="331"/>
        <v>49.23</v>
      </c>
      <c r="Q3533" t="str">
        <f t="shared" si="332"/>
        <v>theater</v>
      </c>
      <c r="R3533" s="10">
        <f t="shared" si="333"/>
        <v>42521.654328703706</v>
      </c>
      <c r="S3533" s="10">
        <f t="shared" si="334"/>
        <v>42551.654328703706</v>
      </c>
      <c r="T3533" s="12" t="str">
        <f t="shared" si="335"/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330"/>
        <v>1.1896</v>
      </c>
      <c r="P3534">
        <f t="shared" si="331"/>
        <v>42.3</v>
      </c>
      <c r="Q3534" t="str">
        <f t="shared" si="332"/>
        <v>theater</v>
      </c>
      <c r="R3534" s="10">
        <f t="shared" si="333"/>
        <v>41884.599849537037</v>
      </c>
      <c r="S3534" s="10">
        <f t="shared" si="334"/>
        <v>41900.165972222225</v>
      </c>
      <c r="T3534" s="12" t="str">
        <f t="shared" si="335"/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330"/>
        <v>1.262</v>
      </c>
      <c r="P3535">
        <f t="shared" si="331"/>
        <v>78.88</v>
      </c>
      <c r="Q3535" t="str">
        <f t="shared" si="332"/>
        <v>theater</v>
      </c>
      <c r="R3535" s="10">
        <f t="shared" si="333"/>
        <v>42289.761192129634</v>
      </c>
      <c r="S3535" s="10">
        <f t="shared" si="334"/>
        <v>42319.802858796291</v>
      </c>
      <c r="T3535" s="12" t="str">
        <f t="shared" si="335"/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330"/>
        <v>1.5620000000000001</v>
      </c>
      <c r="P3536">
        <f t="shared" si="331"/>
        <v>38.28</v>
      </c>
      <c r="Q3536" t="str">
        <f t="shared" si="332"/>
        <v>theater</v>
      </c>
      <c r="R3536" s="10">
        <f t="shared" si="333"/>
        <v>42243.6252662037</v>
      </c>
      <c r="S3536" s="10">
        <f t="shared" si="334"/>
        <v>42278.6252662037</v>
      </c>
      <c r="T3536" s="12" t="str">
        <f t="shared" si="335"/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330"/>
        <v>1.0315000000000001</v>
      </c>
      <c r="P3537">
        <f t="shared" si="331"/>
        <v>44.85</v>
      </c>
      <c r="Q3537" t="str">
        <f t="shared" si="332"/>
        <v>theater</v>
      </c>
      <c r="R3537" s="10">
        <f t="shared" si="333"/>
        <v>42248.640162037031</v>
      </c>
      <c r="S3537" s="10">
        <f t="shared" si="334"/>
        <v>42279.75</v>
      </c>
      <c r="T3537" s="12" t="str">
        <f t="shared" si="335"/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330"/>
        <v>1.5333000000000001</v>
      </c>
      <c r="P3538">
        <f t="shared" si="331"/>
        <v>13.53</v>
      </c>
      <c r="Q3538" t="str">
        <f t="shared" si="332"/>
        <v>theater</v>
      </c>
      <c r="R3538" s="10">
        <f t="shared" si="333"/>
        <v>42328.727141203708</v>
      </c>
      <c r="S3538" s="10">
        <f t="shared" si="334"/>
        <v>42358.499305555553</v>
      </c>
      <c r="T3538" s="12" t="str">
        <f t="shared" si="335"/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330"/>
        <v>1.8044</v>
      </c>
      <c r="P3539">
        <f t="shared" si="331"/>
        <v>43.5</v>
      </c>
      <c r="Q3539" t="str">
        <f t="shared" si="332"/>
        <v>theater</v>
      </c>
      <c r="R3539" s="10">
        <f t="shared" si="333"/>
        <v>41923.354351851849</v>
      </c>
      <c r="S3539" s="10">
        <f t="shared" si="334"/>
        <v>41960.332638888889</v>
      </c>
      <c r="T3539" s="12" t="str">
        <f t="shared" si="335"/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330"/>
        <v>1.2845</v>
      </c>
      <c r="P3540">
        <f t="shared" si="331"/>
        <v>30.95</v>
      </c>
      <c r="Q3540" t="str">
        <f t="shared" si="332"/>
        <v>theater</v>
      </c>
      <c r="R3540" s="10">
        <f t="shared" si="333"/>
        <v>42571.420601851853</v>
      </c>
      <c r="S3540" s="10">
        <f t="shared" si="334"/>
        <v>42599.420601851853</v>
      </c>
      <c r="T3540" s="12" t="str">
        <f t="shared" si="335"/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330"/>
        <v>1.1967000000000001</v>
      </c>
      <c r="P3541">
        <f t="shared" si="331"/>
        <v>55.23</v>
      </c>
      <c r="Q3541" t="str">
        <f t="shared" si="332"/>
        <v>theater</v>
      </c>
      <c r="R3541" s="10">
        <f t="shared" si="333"/>
        <v>42600.756041666667</v>
      </c>
      <c r="S3541" s="10">
        <f t="shared" si="334"/>
        <v>42621.756041666667</v>
      </c>
      <c r="T3541" s="12" t="str">
        <f t="shared" si="335"/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330"/>
        <v>1.23</v>
      </c>
      <c r="P3542">
        <f t="shared" si="331"/>
        <v>46.13</v>
      </c>
      <c r="Q3542" t="str">
        <f t="shared" si="332"/>
        <v>theater</v>
      </c>
      <c r="R3542" s="10">
        <f t="shared" si="333"/>
        <v>42517.003368055557</v>
      </c>
      <c r="S3542" s="10">
        <f t="shared" si="334"/>
        <v>42547.003368055557</v>
      </c>
      <c r="T3542" s="12" t="str">
        <f t="shared" si="335"/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330"/>
        <v>1.05</v>
      </c>
      <c r="P3543">
        <f t="shared" si="331"/>
        <v>39.380000000000003</v>
      </c>
      <c r="Q3543" t="str">
        <f t="shared" si="332"/>
        <v>theater</v>
      </c>
      <c r="R3543" s="10">
        <f t="shared" si="333"/>
        <v>42222.730034722219</v>
      </c>
      <c r="S3543" s="10">
        <f t="shared" si="334"/>
        <v>42247.730034722219</v>
      </c>
      <c r="T3543" s="12" t="str">
        <f t="shared" si="335"/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330"/>
        <v>1.0224</v>
      </c>
      <c r="P3544">
        <f t="shared" si="331"/>
        <v>66.150000000000006</v>
      </c>
      <c r="Q3544" t="str">
        <f t="shared" si="332"/>
        <v>theater</v>
      </c>
      <c r="R3544" s="10">
        <f t="shared" si="333"/>
        <v>41829.599791666667</v>
      </c>
      <c r="S3544" s="10">
        <f t="shared" si="334"/>
        <v>41889.599791666667</v>
      </c>
      <c r="T3544" s="12" t="str">
        <f t="shared" si="335"/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330"/>
        <v>1.0467</v>
      </c>
      <c r="P3545">
        <f t="shared" si="331"/>
        <v>54.14</v>
      </c>
      <c r="Q3545" t="str">
        <f t="shared" si="332"/>
        <v>theater</v>
      </c>
      <c r="R3545" s="10">
        <f t="shared" si="333"/>
        <v>42150.755312499998</v>
      </c>
      <c r="S3545" s="10">
        <f t="shared" si="334"/>
        <v>42180.755312499998</v>
      </c>
      <c r="T3545" s="12" t="str">
        <f t="shared" si="335"/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330"/>
        <v>1</v>
      </c>
      <c r="P3546">
        <f t="shared" si="331"/>
        <v>104.17</v>
      </c>
      <c r="Q3546" t="str">
        <f t="shared" si="332"/>
        <v>theater</v>
      </c>
      <c r="R3546" s="10">
        <f t="shared" si="333"/>
        <v>42040.831678240742</v>
      </c>
      <c r="S3546" s="10">
        <f t="shared" si="334"/>
        <v>42070.831678240742</v>
      </c>
      <c r="T3546" s="12" t="str">
        <f t="shared" si="335"/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330"/>
        <v>1.004</v>
      </c>
      <c r="P3547">
        <f t="shared" si="331"/>
        <v>31.38</v>
      </c>
      <c r="Q3547" t="str">
        <f t="shared" si="332"/>
        <v>theater</v>
      </c>
      <c r="R3547" s="10">
        <f t="shared" si="333"/>
        <v>42075.807395833333</v>
      </c>
      <c r="S3547" s="10">
        <f t="shared" si="334"/>
        <v>42105.807395833333</v>
      </c>
      <c r="T3547" s="12" t="str">
        <f t="shared" si="335"/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330"/>
        <v>1.0226999999999999</v>
      </c>
      <c r="P3548">
        <f t="shared" si="331"/>
        <v>59.21</v>
      </c>
      <c r="Q3548" t="str">
        <f t="shared" si="332"/>
        <v>theater</v>
      </c>
      <c r="R3548" s="10">
        <f t="shared" si="333"/>
        <v>42073.660694444443</v>
      </c>
      <c r="S3548" s="10">
        <f t="shared" si="334"/>
        <v>42095.165972222225</v>
      </c>
      <c r="T3548" s="12" t="str">
        <f t="shared" si="335"/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330"/>
        <v>1.1440999999999999</v>
      </c>
      <c r="P3549">
        <f t="shared" si="331"/>
        <v>119.18</v>
      </c>
      <c r="Q3549" t="str">
        <f t="shared" si="332"/>
        <v>theater</v>
      </c>
      <c r="R3549" s="10">
        <f t="shared" si="333"/>
        <v>42480.078715277778</v>
      </c>
      <c r="S3549" s="10">
        <f t="shared" si="334"/>
        <v>42504.165972222225</v>
      </c>
      <c r="T3549" s="12" t="str">
        <f t="shared" si="335"/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330"/>
        <v>1.0189999999999999</v>
      </c>
      <c r="P3550">
        <f t="shared" si="331"/>
        <v>164.62</v>
      </c>
      <c r="Q3550" t="str">
        <f t="shared" si="332"/>
        <v>theater</v>
      </c>
      <c r="R3550" s="10">
        <f t="shared" si="333"/>
        <v>42411.942291666666</v>
      </c>
      <c r="S3550" s="10">
        <f t="shared" si="334"/>
        <v>42434.041666666672</v>
      </c>
      <c r="T3550" s="12" t="str">
        <f t="shared" si="335"/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330"/>
        <v>1.02</v>
      </c>
      <c r="P3551">
        <f t="shared" si="331"/>
        <v>24.29</v>
      </c>
      <c r="Q3551" t="str">
        <f t="shared" si="332"/>
        <v>theater</v>
      </c>
      <c r="R3551" s="10">
        <f t="shared" si="333"/>
        <v>42223.394363425927</v>
      </c>
      <c r="S3551" s="10">
        <f t="shared" si="334"/>
        <v>42251.394363425927</v>
      </c>
      <c r="T3551" s="12" t="str">
        <f t="shared" si="335"/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330"/>
        <v>1.048</v>
      </c>
      <c r="P3552">
        <f t="shared" si="331"/>
        <v>40.94</v>
      </c>
      <c r="Q3552" t="str">
        <f t="shared" si="332"/>
        <v>theater</v>
      </c>
      <c r="R3552" s="10">
        <f t="shared" si="333"/>
        <v>42462.893495370372</v>
      </c>
      <c r="S3552" s="10">
        <f t="shared" si="334"/>
        <v>42492.893495370372</v>
      </c>
      <c r="T3552" s="12" t="str">
        <f t="shared" si="335"/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330"/>
        <v>1.0183</v>
      </c>
      <c r="P3553">
        <f t="shared" si="331"/>
        <v>61.1</v>
      </c>
      <c r="Q3553" t="str">
        <f t="shared" si="332"/>
        <v>theater</v>
      </c>
      <c r="R3553" s="10">
        <f t="shared" si="333"/>
        <v>41753.515856481477</v>
      </c>
      <c r="S3553" s="10">
        <f t="shared" si="334"/>
        <v>41781.921527777777</v>
      </c>
      <c r="T3553" s="12" t="str">
        <f t="shared" si="335"/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330"/>
        <v>1</v>
      </c>
      <c r="P3554">
        <f t="shared" si="331"/>
        <v>38.65</v>
      </c>
      <c r="Q3554" t="str">
        <f t="shared" si="332"/>
        <v>theater</v>
      </c>
      <c r="R3554" s="10">
        <f t="shared" si="333"/>
        <v>41788.587083333332</v>
      </c>
      <c r="S3554" s="10">
        <f t="shared" si="334"/>
        <v>41818.587083333332</v>
      </c>
      <c r="T3554" s="12" t="str">
        <f t="shared" si="335"/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330"/>
        <v>1.0627</v>
      </c>
      <c r="P3555">
        <f t="shared" si="331"/>
        <v>56.2</v>
      </c>
      <c r="Q3555" t="str">
        <f t="shared" si="332"/>
        <v>theater</v>
      </c>
      <c r="R3555" s="10">
        <f t="shared" si="333"/>
        <v>42196.028703703705</v>
      </c>
      <c r="S3555" s="10">
        <f t="shared" si="334"/>
        <v>42228</v>
      </c>
      <c r="T3555" s="12" t="str">
        <f t="shared" si="335"/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330"/>
        <v>1.1342000000000001</v>
      </c>
      <c r="P3556">
        <f t="shared" si="331"/>
        <v>107</v>
      </c>
      <c r="Q3556" t="str">
        <f t="shared" si="332"/>
        <v>theater</v>
      </c>
      <c r="R3556" s="10">
        <f t="shared" si="333"/>
        <v>42016.050451388888</v>
      </c>
      <c r="S3556" s="10">
        <f t="shared" si="334"/>
        <v>42046.708333333328</v>
      </c>
      <c r="T3556" s="12" t="str">
        <f t="shared" si="335"/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330"/>
        <v>1</v>
      </c>
      <c r="P3557">
        <f t="shared" si="331"/>
        <v>171.43</v>
      </c>
      <c r="Q3557" t="str">
        <f t="shared" si="332"/>
        <v>theater</v>
      </c>
      <c r="R3557" s="10">
        <f t="shared" si="333"/>
        <v>42661.442060185189</v>
      </c>
      <c r="S3557" s="10">
        <f t="shared" si="334"/>
        <v>42691.483726851846</v>
      </c>
      <c r="T3557" s="12" t="str">
        <f t="shared" si="335"/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330"/>
        <v>1.0044999999999999</v>
      </c>
      <c r="P3558">
        <f t="shared" si="331"/>
        <v>110.5</v>
      </c>
      <c r="Q3558" t="str">
        <f t="shared" si="332"/>
        <v>theater</v>
      </c>
      <c r="R3558" s="10">
        <f t="shared" si="333"/>
        <v>41808.649583333332</v>
      </c>
      <c r="S3558" s="10">
        <f t="shared" si="334"/>
        <v>41868.649583333332</v>
      </c>
      <c r="T3558" s="12" t="str">
        <f t="shared" si="335"/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330"/>
        <v>1.0004</v>
      </c>
      <c r="P3559">
        <f t="shared" si="331"/>
        <v>179.28</v>
      </c>
      <c r="Q3559" t="str">
        <f t="shared" si="332"/>
        <v>theater</v>
      </c>
      <c r="R3559" s="10">
        <f t="shared" si="333"/>
        <v>41730.276747685188</v>
      </c>
      <c r="S3559" s="10">
        <f t="shared" si="334"/>
        <v>41764.276747685188</v>
      </c>
      <c r="T3559" s="12" t="str">
        <f t="shared" si="335"/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330"/>
        <v>1.44</v>
      </c>
      <c r="P3560">
        <f t="shared" si="331"/>
        <v>22.91</v>
      </c>
      <c r="Q3560" t="str">
        <f t="shared" si="332"/>
        <v>theater</v>
      </c>
      <c r="R3560" s="10">
        <f t="shared" si="333"/>
        <v>42139.816840277781</v>
      </c>
      <c r="S3560" s="10">
        <f t="shared" si="334"/>
        <v>42181.875</v>
      </c>
      <c r="T3560" s="12" t="str">
        <f t="shared" si="335"/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330"/>
        <v>1.0349999999999999</v>
      </c>
      <c r="P3561">
        <f t="shared" si="331"/>
        <v>43.13</v>
      </c>
      <c r="Q3561" t="str">
        <f t="shared" si="332"/>
        <v>theater</v>
      </c>
      <c r="R3561" s="10">
        <f t="shared" si="333"/>
        <v>42194.096157407403</v>
      </c>
      <c r="S3561" s="10">
        <f t="shared" si="334"/>
        <v>42216.373611111107</v>
      </c>
      <c r="T3561" s="12" t="str">
        <f t="shared" si="335"/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330"/>
        <v>1.0844</v>
      </c>
      <c r="P3562">
        <f t="shared" si="331"/>
        <v>46.89</v>
      </c>
      <c r="Q3562" t="str">
        <f t="shared" si="332"/>
        <v>theater</v>
      </c>
      <c r="R3562" s="10">
        <f t="shared" si="333"/>
        <v>42115.889652777783</v>
      </c>
      <c r="S3562" s="10">
        <f t="shared" si="334"/>
        <v>42151.114583333328</v>
      </c>
      <c r="T3562" s="12" t="str">
        <f t="shared" si="335"/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330"/>
        <v>1.024</v>
      </c>
      <c r="P3563">
        <f t="shared" si="331"/>
        <v>47.41</v>
      </c>
      <c r="Q3563" t="str">
        <f t="shared" si="332"/>
        <v>theater</v>
      </c>
      <c r="R3563" s="10">
        <f t="shared" si="333"/>
        <v>42203.680300925931</v>
      </c>
      <c r="S3563" s="10">
        <f t="shared" si="334"/>
        <v>42221.774999999994</v>
      </c>
      <c r="T3563" s="12" t="str">
        <f t="shared" si="335"/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330"/>
        <v>1.4888999999999999</v>
      </c>
      <c r="P3564">
        <f t="shared" si="331"/>
        <v>15.13</v>
      </c>
      <c r="Q3564" t="str">
        <f t="shared" si="332"/>
        <v>theater</v>
      </c>
      <c r="R3564" s="10">
        <f t="shared" si="333"/>
        <v>42433.761886574073</v>
      </c>
      <c r="S3564" s="10">
        <f t="shared" si="334"/>
        <v>42442.916666666672</v>
      </c>
      <c r="T3564" s="12" t="str">
        <f t="shared" si="335"/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330"/>
        <v>1.0548999999999999</v>
      </c>
      <c r="P3565">
        <f t="shared" si="331"/>
        <v>21.1</v>
      </c>
      <c r="Q3565" t="str">
        <f t="shared" si="332"/>
        <v>theater</v>
      </c>
      <c r="R3565" s="10">
        <f t="shared" si="333"/>
        <v>42555.671944444446</v>
      </c>
      <c r="S3565" s="10">
        <f t="shared" si="334"/>
        <v>42583.791666666672</v>
      </c>
      <c r="T3565" s="12" t="str">
        <f t="shared" si="335"/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330"/>
        <v>1.0049999999999999</v>
      </c>
      <c r="P3566">
        <f t="shared" si="331"/>
        <v>59.12</v>
      </c>
      <c r="Q3566" t="str">
        <f t="shared" si="332"/>
        <v>theater</v>
      </c>
      <c r="R3566" s="10">
        <f t="shared" si="333"/>
        <v>42236.623252314821</v>
      </c>
      <c r="S3566" s="10">
        <f t="shared" si="334"/>
        <v>42282.666666666672</v>
      </c>
      <c r="T3566" s="12" t="str">
        <f t="shared" si="335"/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330"/>
        <v>1.3056000000000001</v>
      </c>
      <c r="P3567">
        <f t="shared" si="331"/>
        <v>97.92</v>
      </c>
      <c r="Q3567" t="str">
        <f t="shared" si="332"/>
        <v>theater</v>
      </c>
      <c r="R3567" s="10">
        <f t="shared" si="333"/>
        <v>41974.743148148147</v>
      </c>
      <c r="S3567" s="10">
        <f t="shared" si="334"/>
        <v>42004.743148148147</v>
      </c>
      <c r="T3567" s="12" t="str">
        <f t="shared" si="335"/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330"/>
        <v>1.0475000000000001</v>
      </c>
      <c r="P3568">
        <f t="shared" si="331"/>
        <v>55.13</v>
      </c>
      <c r="Q3568" t="str">
        <f t="shared" si="332"/>
        <v>theater</v>
      </c>
      <c r="R3568" s="10">
        <f t="shared" si="333"/>
        <v>41997.507905092592</v>
      </c>
      <c r="S3568" s="10">
        <f t="shared" si="334"/>
        <v>42027.507905092592</v>
      </c>
      <c r="T3568" s="12" t="str">
        <f t="shared" si="335"/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330"/>
        <v>1.0880000000000001</v>
      </c>
      <c r="P3569">
        <f t="shared" si="331"/>
        <v>26.54</v>
      </c>
      <c r="Q3569" t="str">
        <f t="shared" si="332"/>
        <v>theater</v>
      </c>
      <c r="R3569" s="10">
        <f t="shared" si="333"/>
        <v>42135.810694444444</v>
      </c>
      <c r="S3569" s="10">
        <f t="shared" si="334"/>
        <v>42165.810694444444</v>
      </c>
      <c r="T3569" s="12" t="str">
        <f t="shared" si="335"/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330"/>
        <v>1.1100000000000001</v>
      </c>
      <c r="P3570">
        <f t="shared" si="331"/>
        <v>58.42</v>
      </c>
      <c r="Q3570" t="str">
        <f t="shared" si="332"/>
        <v>theater</v>
      </c>
      <c r="R3570" s="10">
        <f t="shared" si="333"/>
        <v>41869.740671296298</v>
      </c>
      <c r="S3570" s="10">
        <f t="shared" si="334"/>
        <v>41899.740671296298</v>
      </c>
      <c r="T3570" s="12" t="str">
        <f t="shared" si="335"/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330"/>
        <v>1.0047999999999999</v>
      </c>
      <c r="P3571">
        <f t="shared" si="331"/>
        <v>122.54</v>
      </c>
      <c r="Q3571" t="str">
        <f t="shared" si="332"/>
        <v>theater</v>
      </c>
      <c r="R3571" s="10">
        <f t="shared" si="333"/>
        <v>41982.688611111109</v>
      </c>
      <c r="S3571" s="10">
        <f t="shared" si="334"/>
        <v>42012.688611111109</v>
      </c>
      <c r="T3571" s="12" t="str">
        <f t="shared" si="335"/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330"/>
        <v>1.1435</v>
      </c>
      <c r="P3572">
        <f t="shared" si="331"/>
        <v>87.96</v>
      </c>
      <c r="Q3572" t="str">
        <f t="shared" si="332"/>
        <v>theater</v>
      </c>
      <c r="R3572" s="10">
        <f t="shared" si="333"/>
        <v>41976.331979166673</v>
      </c>
      <c r="S3572" s="10">
        <f t="shared" si="334"/>
        <v>42004.291666666672</v>
      </c>
      <c r="T3572" s="12" t="str">
        <f t="shared" si="335"/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330"/>
        <v>1.2206999999999999</v>
      </c>
      <c r="P3573">
        <f t="shared" si="331"/>
        <v>73.239999999999995</v>
      </c>
      <c r="Q3573" t="str">
        <f t="shared" si="332"/>
        <v>theater</v>
      </c>
      <c r="R3573" s="10">
        <f t="shared" si="333"/>
        <v>41912.858946759261</v>
      </c>
      <c r="S3573" s="10">
        <f t="shared" si="334"/>
        <v>41942.858946759261</v>
      </c>
      <c r="T3573" s="12" t="str">
        <f t="shared" si="335"/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330"/>
        <v>1</v>
      </c>
      <c r="P3574">
        <f t="shared" si="331"/>
        <v>55.56</v>
      </c>
      <c r="Q3574" t="str">
        <f t="shared" si="332"/>
        <v>theater</v>
      </c>
      <c r="R3574" s="10">
        <f t="shared" si="333"/>
        <v>42146.570393518516</v>
      </c>
      <c r="S3574" s="10">
        <f t="shared" si="334"/>
        <v>42176.570393518516</v>
      </c>
      <c r="T3574" s="12" t="str">
        <f t="shared" si="335"/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330"/>
        <v>1.028</v>
      </c>
      <c r="P3575">
        <f t="shared" si="331"/>
        <v>39.54</v>
      </c>
      <c r="Q3575" t="str">
        <f t="shared" si="332"/>
        <v>theater</v>
      </c>
      <c r="R3575" s="10">
        <f t="shared" si="333"/>
        <v>41921.375532407408</v>
      </c>
      <c r="S3575" s="10">
        <f t="shared" si="334"/>
        <v>41951.417199074072</v>
      </c>
      <c r="T3575" s="12" t="str">
        <f t="shared" si="335"/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330"/>
        <v>1.0611999999999999</v>
      </c>
      <c r="P3576">
        <f t="shared" si="331"/>
        <v>136.78</v>
      </c>
      <c r="Q3576" t="str">
        <f t="shared" si="332"/>
        <v>theater</v>
      </c>
      <c r="R3576" s="10">
        <f t="shared" si="333"/>
        <v>41926.942685185182</v>
      </c>
      <c r="S3576" s="10">
        <f t="shared" si="334"/>
        <v>41956.984351851846</v>
      </c>
      <c r="T3576" s="12" t="str">
        <f t="shared" si="335"/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330"/>
        <v>1.0133000000000001</v>
      </c>
      <c r="P3577">
        <f t="shared" si="331"/>
        <v>99.34</v>
      </c>
      <c r="Q3577" t="str">
        <f t="shared" si="332"/>
        <v>theater</v>
      </c>
      <c r="R3577" s="10">
        <f t="shared" si="333"/>
        <v>42561.783877314811</v>
      </c>
      <c r="S3577" s="10">
        <f t="shared" si="334"/>
        <v>42593.165972222225</v>
      </c>
      <c r="T3577" s="12" t="str">
        <f t="shared" si="335"/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330"/>
        <v>1</v>
      </c>
      <c r="P3578">
        <f t="shared" si="331"/>
        <v>20</v>
      </c>
      <c r="Q3578" t="str">
        <f t="shared" si="332"/>
        <v>theater</v>
      </c>
      <c r="R3578" s="10">
        <f t="shared" si="333"/>
        <v>42649.54923611111</v>
      </c>
      <c r="S3578" s="10">
        <f t="shared" si="334"/>
        <v>42709.590902777782</v>
      </c>
      <c r="T3578" s="12" t="str">
        <f t="shared" si="335"/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330"/>
        <v>1.3</v>
      </c>
      <c r="P3579">
        <f t="shared" si="331"/>
        <v>28.89</v>
      </c>
      <c r="Q3579" t="str">
        <f t="shared" si="332"/>
        <v>theater</v>
      </c>
      <c r="R3579" s="10">
        <f t="shared" si="333"/>
        <v>42093.786840277782</v>
      </c>
      <c r="S3579" s="10">
        <f t="shared" si="334"/>
        <v>42120.26944444445</v>
      </c>
      <c r="T3579" s="12" t="str">
        <f t="shared" si="335"/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330"/>
        <v>1.0001</v>
      </c>
      <c r="P3580">
        <f t="shared" si="331"/>
        <v>40.549999999999997</v>
      </c>
      <c r="Q3580" t="str">
        <f t="shared" si="332"/>
        <v>theater</v>
      </c>
      <c r="R3580" s="10">
        <f t="shared" si="333"/>
        <v>42460.733530092592</v>
      </c>
      <c r="S3580" s="10">
        <f t="shared" si="334"/>
        <v>42490.733530092592</v>
      </c>
      <c r="T3580" s="12" t="str">
        <f t="shared" si="335"/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330"/>
        <v>1</v>
      </c>
      <c r="P3581">
        <f t="shared" si="331"/>
        <v>35.71</v>
      </c>
      <c r="Q3581" t="str">
        <f t="shared" si="332"/>
        <v>theater</v>
      </c>
      <c r="R3581" s="10">
        <f t="shared" si="333"/>
        <v>42430.762222222227</v>
      </c>
      <c r="S3581" s="10">
        <f t="shared" si="334"/>
        <v>42460.720555555556</v>
      </c>
      <c r="T3581" s="12" t="str">
        <f t="shared" si="335"/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330"/>
        <v>1.1389</v>
      </c>
      <c r="P3582">
        <f t="shared" si="331"/>
        <v>37.96</v>
      </c>
      <c r="Q3582" t="str">
        <f t="shared" si="332"/>
        <v>theater</v>
      </c>
      <c r="R3582" s="10">
        <f t="shared" si="333"/>
        <v>42026.176180555558</v>
      </c>
      <c r="S3582" s="10">
        <f t="shared" si="334"/>
        <v>42064.207638888889</v>
      </c>
      <c r="T3582" s="12" t="str">
        <f t="shared" si="335"/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330"/>
        <v>1</v>
      </c>
      <c r="P3583">
        <f t="shared" si="331"/>
        <v>33.33</v>
      </c>
      <c r="Q3583" t="str">
        <f t="shared" si="332"/>
        <v>theater</v>
      </c>
      <c r="R3583" s="10">
        <f t="shared" si="333"/>
        <v>41836.471180555556</v>
      </c>
      <c r="S3583" s="10">
        <f t="shared" si="334"/>
        <v>41850.471180555556</v>
      </c>
      <c r="T3583" s="12" t="str">
        <f t="shared" si="335"/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330"/>
        <v>2.87</v>
      </c>
      <c r="P3584">
        <f t="shared" si="331"/>
        <v>58.57</v>
      </c>
      <c r="Q3584" t="str">
        <f t="shared" si="332"/>
        <v>theater</v>
      </c>
      <c r="R3584" s="10">
        <f t="shared" si="333"/>
        <v>42451.095856481479</v>
      </c>
      <c r="S3584" s="10">
        <f t="shared" si="334"/>
        <v>42465.095856481479</v>
      </c>
      <c r="T3584" s="12" t="str">
        <f t="shared" si="335"/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330"/>
        <v>1.085</v>
      </c>
      <c r="P3585">
        <f t="shared" si="331"/>
        <v>135.63</v>
      </c>
      <c r="Q3585" t="str">
        <f t="shared" si="332"/>
        <v>theater</v>
      </c>
      <c r="R3585" s="10">
        <f t="shared" si="333"/>
        <v>42418.425983796296</v>
      </c>
      <c r="S3585" s="10">
        <f t="shared" si="334"/>
        <v>42478.384317129632</v>
      </c>
      <c r="T3585" s="12" t="str">
        <f t="shared" si="335"/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330"/>
        <v>1.155</v>
      </c>
      <c r="P3586">
        <f t="shared" si="331"/>
        <v>30.94</v>
      </c>
      <c r="Q3586" t="str">
        <f t="shared" si="332"/>
        <v>theater</v>
      </c>
      <c r="R3586" s="10">
        <f t="shared" si="333"/>
        <v>42168.316481481481</v>
      </c>
      <c r="S3586" s="10">
        <f t="shared" si="334"/>
        <v>42198.316481481481</v>
      </c>
      <c r="T3586" s="12" t="str">
        <f t="shared" si="335"/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336">ROUND(IMDIV(E3587,D3587),4)</f>
        <v>1.1912</v>
      </c>
      <c r="P3587">
        <f t="shared" ref="P3587:P3650" si="337">IF(L3587&gt;0,ROUND(IMDIV(E3587,L3587),2),0)</f>
        <v>176.09</v>
      </c>
      <c r="Q3587" t="str">
        <f t="shared" ref="Q3587:Q3650" si="338">LEFT(N3587,FIND("/",N3587)-1)</f>
        <v>theater</v>
      </c>
      <c r="R3587" s="10">
        <f t="shared" ref="R3587:R3650" si="339">(((J3587/60)/60)/24)+DATE(1970,1,1)</f>
        <v>41964.716319444444</v>
      </c>
      <c r="S3587" s="10">
        <f t="shared" ref="S3587:S3650" si="340">(((I3587/60)/60)/24)+DATE(1970,1,1)</f>
        <v>41994.716319444444</v>
      </c>
      <c r="T3587" s="12" t="str">
        <f t="shared" ref="T3587:T3650" si="341">RIGHT(N3587, LEN(N3587)-FIND("/",N3587))</f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336"/>
        <v>1.0943000000000001</v>
      </c>
      <c r="P3588">
        <f t="shared" si="337"/>
        <v>151.97999999999999</v>
      </c>
      <c r="Q3588" t="str">
        <f t="shared" si="338"/>
        <v>theater</v>
      </c>
      <c r="R3588" s="10">
        <f t="shared" si="339"/>
        <v>42576.697569444441</v>
      </c>
      <c r="S3588" s="10">
        <f t="shared" si="340"/>
        <v>42636.697569444441</v>
      </c>
      <c r="T3588" s="12" t="str">
        <f t="shared" si="341"/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336"/>
        <v>1.266</v>
      </c>
      <c r="P3589">
        <f t="shared" si="337"/>
        <v>22.61</v>
      </c>
      <c r="Q3589" t="str">
        <f t="shared" si="338"/>
        <v>theater</v>
      </c>
      <c r="R3589" s="10">
        <f t="shared" si="339"/>
        <v>42503.539976851855</v>
      </c>
      <c r="S3589" s="10">
        <f t="shared" si="340"/>
        <v>42548.791666666672</v>
      </c>
      <c r="T3589" s="12" t="str">
        <f t="shared" si="341"/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336"/>
        <v>1.0049999999999999</v>
      </c>
      <c r="P3590">
        <f t="shared" si="337"/>
        <v>18.27</v>
      </c>
      <c r="Q3590" t="str">
        <f t="shared" si="338"/>
        <v>theater</v>
      </c>
      <c r="R3590" s="10">
        <f t="shared" si="339"/>
        <v>42101.828819444447</v>
      </c>
      <c r="S3590" s="10">
        <f t="shared" si="340"/>
        <v>42123.958333333328</v>
      </c>
      <c r="T3590" s="12" t="str">
        <f t="shared" si="341"/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336"/>
        <v>1.2749999999999999</v>
      </c>
      <c r="P3591">
        <f t="shared" si="337"/>
        <v>82.26</v>
      </c>
      <c r="Q3591" t="str">
        <f t="shared" si="338"/>
        <v>theater</v>
      </c>
      <c r="R3591" s="10">
        <f t="shared" si="339"/>
        <v>42125.647534722222</v>
      </c>
      <c r="S3591" s="10">
        <f t="shared" si="340"/>
        <v>42150.647534722222</v>
      </c>
      <c r="T3591" s="12" t="str">
        <f t="shared" si="341"/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336"/>
        <v>1.0005999999999999</v>
      </c>
      <c r="P3592">
        <f t="shared" si="337"/>
        <v>68.53</v>
      </c>
      <c r="Q3592" t="str">
        <f t="shared" si="338"/>
        <v>theater</v>
      </c>
      <c r="R3592" s="10">
        <f t="shared" si="339"/>
        <v>41902.333726851852</v>
      </c>
      <c r="S3592" s="10">
        <f t="shared" si="340"/>
        <v>41932.333726851852</v>
      </c>
      <c r="T3592" s="12" t="str">
        <f t="shared" si="341"/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336"/>
        <v>1.75</v>
      </c>
      <c r="P3593">
        <f t="shared" si="337"/>
        <v>68.06</v>
      </c>
      <c r="Q3593" t="str">
        <f t="shared" si="338"/>
        <v>theater</v>
      </c>
      <c r="R3593" s="10">
        <f t="shared" si="339"/>
        <v>42003.948425925926</v>
      </c>
      <c r="S3593" s="10">
        <f t="shared" si="340"/>
        <v>42028.207638888889</v>
      </c>
      <c r="T3593" s="12" t="str">
        <f t="shared" si="341"/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336"/>
        <v>1.2725</v>
      </c>
      <c r="P3594">
        <f t="shared" si="337"/>
        <v>72.709999999999994</v>
      </c>
      <c r="Q3594" t="str">
        <f t="shared" si="338"/>
        <v>theater</v>
      </c>
      <c r="R3594" s="10">
        <f t="shared" si="339"/>
        <v>41988.829942129625</v>
      </c>
      <c r="S3594" s="10">
        <f t="shared" si="340"/>
        <v>42046.207638888889</v>
      </c>
      <c r="T3594" s="12" t="str">
        <f t="shared" si="341"/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336"/>
        <v>1.1063000000000001</v>
      </c>
      <c r="P3595">
        <f t="shared" si="337"/>
        <v>77.19</v>
      </c>
      <c r="Q3595" t="str">
        <f t="shared" si="338"/>
        <v>theater</v>
      </c>
      <c r="R3595" s="10">
        <f t="shared" si="339"/>
        <v>41974.898599537039</v>
      </c>
      <c r="S3595" s="10">
        <f t="shared" si="340"/>
        <v>42009.851388888885</v>
      </c>
      <c r="T3595" s="12" t="str">
        <f t="shared" si="341"/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336"/>
        <v>1.2594000000000001</v>
      </c>
      <c r="P3596">
        <f t="shared" si="337"/>
        <v>55.97</v>
      </c>
      <c r="Q3596" t="str">
        <f t="shared" si="338"/>
        <v>theater</v>
      </c>
      <c r="R3596" s="10">
        <f t="shared" si="339"/>
        <v>42592.066921296297</v>
      </c>
      <c r="S3596" s="10">
        <f t="shared" si="340"/>
        <v>42617.066921296297</v>
      </c>
      <c r="T3596" s="12" t="str">
        <f t="shared" si="341"/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336"/>
        <v>1.1850000000000001</v>
      </c>
      <c r="P3597">
        <f t="shared" si="337"/>
        <v>49.69</v>
      </c>
      <c r="Q3597" t="str">
        <f t="shared" si="338"/>
        <v>theater</v>
      </c>
      <c r="R3597" s="10">
        <f t="shared" si="339"/>
        <v>42050.008368055554</v>
      </c>
      <c r="S3597" s="10">
        <f t="shared" si="340"/>
        <v>42076.290972222225</v>
      </c>
      <c r="T3597" s="12" t="str">
        <f t="shared" si="341"/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336"/>
        <v>1.0772999999999999</v>
      </c>
      <c r="P3598">
        <f t="shared" si="337"/>
        <v>79</v>
      </c>
      <c r="Q3598" t="str">
        <f t="shared" si="338"/>
        <v>theater</v>
      </c>
      <c r="R3598" s="10">
        <f t="shared" si="339"/>
        <v>41856.715069444443</v>
      </c>
      <c r="S3598" s="10">
        <f t="shared" si="340"/>
        <v>41877.715069444443</v>
      </c>
      <c r="T3598" s="12" t="str">
        <f t="shared" si="341"/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336"/>
        <v>1.026</v>
      </c>
      <c r="P3599">
        <f t="shared" si="337"/>
        <v>77.73</v>
      </c>
      <c r="Q3599" t="str">
        <f t="shared" si="338"/>
        <v>theater</v>
      </c>
      <c r="R3599" s="10">
        <f t="shared" si="339"/>
        <v>42417.585532407407</v>
      </c>
      <c r="S3599" s="10">
        <f t="shared" si="340"/>
        <v>42432.249305555553</v>
      </c>
      <c r="T3599" s="12" t="str">
        <f t="shared" si="341"/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336"/>
        <v>1.101</v>
      </c>
      <c r="P3600">
        <f t="shared" si="337"/>
        <v>40.78</v>
      </c>
      <c r="Q3600" t="str">
        <f t="shared" si="338"/>
        <v>theater</v>
      </c>
      <c r="R3600" s="10">
        <f t="shared" si="339"/>
        <v>41866.79886574074</v>
      </c>
      <c r="S3600" s="10">
        <f t="shared" si="340"/>
        <v>41885.207638888889</v>
      </c>
      <c r="T3600" s="12" t="str">
        <f t="shared" si="341"/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336"/>
        <v>2.02</v>
      </c>
      <c r="P3601">
        <f t="shared" si="337"/>
        <v>59.41</v>
      </c>
      <c r="Q3601" t="str">
        <f t="shared" si="338"/>
        <v>theater</v>
      </c>
      <c r="R3601" s="10">
        <f t="shared" si="339"/>
        <v>42220.79487268519</v>
      </c>
      <c r="S3601" s="10">
        <f t="shared" si="340"/>
        <v>42246</v>
      </c>
      <c r="T3601" s="12" t="str">
        <f t="shared" si="341"/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336"/>
        <v>1.3</v>
      </c>
      <c r="P3602">
        <f t="shared" si="337"/>
        <v>3.25</v>
      </c>
      <c r="Q3602" t="str">
        <f t="shared" si="338"/>
        <v>theater</v>
      </c>
      <c r="R3602" s="10">
        <f t="shared" si="339"/>
        <v>42628.849120370374</v>
      </c>
      <c r="S3602" s="10">
        <f t="shared" si="340"/>
        <v>42656.849120370374</v>
      </c>
      <c r="T3602" s="12" t="str">
        <f t="shared" si="341"/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336"/>
        <v>1.0435000000000001</v>
      </c>
      <c r="P3603">
        <f t="shared" si="337"/>
        <v>39.380000000000003</v>
      </c>
      <c r="Q3603" t="str">
        <f t="shared" si="338"/>
        <v>theater</v>
      </c>
      <c r="R3603" s="10">
        <f t="shared" si="339"/>
        <v>41990.99863425926</v>
      </c>
      <c r="S3603" s="10">
        <f t="shared" si="340"/>
        <v>42020.99863425926</v>
      </c>
      <c r="T3603" s="12" t="str">
        <f t="shared" si="341"/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336"/>
        <v>1.0004999999999999</v>
      </c>
      <c r="P3604">
        <f t="shared" si="337"/>
        <v>81.67</v>
      </c>
      <c r="Q3604" t="str">
        <f t="shared" si="338"/>
        <v>theater</v>
      </c>
      <c r="R3604" s="10">
        <f t="shared" si="339"/>
        <v>42447.894432870366</v>
      </c>
      <c r="S3604" s="10">
        <f t="shared" si="340"/>
        <v>42507.894432870366</v>
      </c>
      <c r="T3604" s="12" t="str">
        <f t="shared" si="341"/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336"/>
        <v>1.7067000000000001</v>
      </c>
      <c r="P3605">
        <f t="shared" si="337"/>
        <v>44.91</v>
      </c>
      <c r="Q3605" t="str">
        <f t="shared" si="338"/>
        <v>theater</v>
      </c>
      <c r="R3605" s="10">
        <f t="shared" si="339"/>
        <v>42283.864351851851</v>
      </c>
      <c r="S3605" s="10">
        <f t="shared" si="340"/>
        <v>42313.906018518523</v>
      </c>
      <c r="T3605" s="12" t="str">
        <f t="shared" si="341"/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336"/>
        <v>1.1283000000000001</v>
      </c>
      <c r="P3606">
        <f t="shared" si="337"/>
        <v>49.06</v>
      </c>
      <c r="Q3606" t="str">
        <f t="shared" si="338"/>
        <v>theater</v>
      </c>
      <c r="R3606" s="10">
        <f t="shared" si="339"/>
        <v>42483.015694444446</v>
      </c>
      <c r="S3606" s="10">
        <f t="shared" si="340"/>
        <v>42489.290972222225</v>
      </c>
      <c r="T3606" s="12" t="str">
        <f t="shared" si="341"/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336"/>
        <v>1.84</v>
      </c>
      <c r="P3607">
        <f t="shared" si="337"/>
        <v>30.67</v>
      </c>
      <c r="Q3607" t="str">
        <f t="shared" si="338"/>
        <v>theater</v>
      </c>
      <c r="R3607" s="10">
        <f t="shared" si="339"/>
        <v>42383.793124999997</v>
      </c>
      <c r="S3607" s="10">
        <f t="shared" si="340"/>
        <v>42413.793124999997</v>
      </c>
      <c r="T3607" s="12" t="str">
        <f t="shared" si="341"/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336"/>
        <v>1.3027</v>
      </c>
      <c r="P3608">
        <f t="shared" si="337"/>
        <v>61.06</v>
      </c>
      <c r="Q3608" t="str">
        <f t="shared" si="338"/>
        <v>theater</v>
      </c>
      <c r="R3608" s="10">
        <f t="shared" si="339"/>
        <v>42566.604826388888</v>
      </c>
      <c r="S3608" s="10">
        <f t="shared" si="340"/>
        <v>42596.604826388888</v>
      </c>
      <c r="T3608" s="12" t="str">
        <f t="shared" si="341"/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336"/>
        <v>1.0545</v>
      </c>
      <c r="P3609">
        <f t="shared" si="337"/>
        <v>29</v>
      </c>
      <c r="Q3609" t="str">
        <f t="shared" si="338"/>
        <v>theater</v>
      </c>
      <c r="R3609" s="10">
        <f t="shared" si="339"/>
        <v>42338.963912037041</v>
      </c>
      <c r="S3609" s="10">
        <f t="shared" si="340"/>
        <v>42353</v>
      </c>
      <c r="T3609" s="12" t="str">
        <f t="shared" si="341"/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336"/>
        <v>1</v>
      </c>
      <c r="P3610">
        <f t="shared" si="337"/>
        <v>29.63</v>
      </c>
      <c r="Q3610" t="str">
        <f t="shared" si="338"/>
        <v>theater</v>
      </c>
      <c r="R3610" s="10">
        <f t="shared" si="339"/>
        <v>42506.709375000006</v>
      </c>
      <c r="S3610" s="10">
        <f t="shared" si="340"/>
        <v>42538.583333333328</v>
      </c>
      <c r="T3610" s="12" t="str">
        <f t="shared" si="341"/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336"/>
        <v>1.5331999999999999</v>
      </c>
      <c r="P3611">
        <f t="shared" si="337"/>
        <v>143.1</v>
      </c>
      <c r="Q3611" t="str">
        <f t="shared" si="338"/>
        <v>theater</v>
      </c>
      <c r="R3611" s="10">
        <f t="shared" si="339"/>
        <v>42429.991724537031</v>
      </c>
      <c r="S3611" s="10">
        <f t="shared" si="340"/>
        <v>42459.950057870374</v>
      </c>
      <c r="T3611" s="12" t="str">
        <f t="shared" si="341"/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336"/>
        <v>1.623</v>
      </c>
      <c r="P3612">
        <f t="shared" si="337"/>
        <v>52.35</v>
      </c>
      <c r="Q3612" t="str">
        <f t="shared" si="338"/>
        <v>theater</v>
      </c>
      <c r="R3612" s="10">
        <f t="shared" si="339"/>
        <v>42203.432129629626</v>
      </c>
      <c r="S3612" s="10">
        <f t="shared" si="340"/>
        <v>42233.432129629626</v>
      </c>
      <c r="T3612" s="12" t="str">
        <f t="shared" si="341"/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336"/>
        <v>1.36</v>
      </c>
      <c r="P3613">
        <f t="shared" si="337"/>
        <v>66.67</v>
      </c>
      <c r="Q3613" t="str">
        <f t="shared" si="338"/>
        <v>theater</v>
      </c>
      <c r="R3613" s="10">
        <f t="shared" si="339"/>
        <v>42072.370381944449</v>
      </c>
      <c r="S3613" s="10">
        <f t="shared" si="340"/>
        <v>42102.370381944449</v>
      </c>
      <c r="T3613" s="12" t="str">
        <f t="shared" si="341"/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336"/>
        <v>1.444</v>
      </c>
      <c r="P3614">
        <f t="shared" si="337"/>
        <v>126.67</v>
      </c>
      <c r="Q3614" t="str">
        <f t="shared" si="338"/>
        <v>theater</v>
      </c>
      <c r="R3614" s="10">
        <f t="shared" si="339"/>
        <v>41789.726979166669</v>
      </c>
      <c r="S3614" s="10">
        <f t="shared" si="340"/>
        <v>41799.726979166669</v>
      </c>
      <c r="T3614" s="12" t="str">
        <f t="shared" si="341"/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336"/>
        <v>1</v>
      </c>
      <c r="P3615">
        <f t="shared" si="337"/>
        <v>62.5</v>
      </c>
      <c r="Q3615" t="str">
        <f t="shared" si="338"/>
        <v>theater</v>
      </c>
      <c r="R3615" s="10">
        <f t="shared" si="339"/>
        <v>41788.58997685185</v>
      </c>
      <c r="S3615" s="10">
        <f t="shared" si="340"/>
        <v>41818.58997685185</v>
      </c>
      <c r="T3615" s="12" t="str">
        <f t="shared" si="341"/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336"/>
        <v>1.008</v>
      </c>
      <c r="P3616">
        <f t="shared" si="337"/>
        <v>35.49</v>
      </c>
      <c r="Q3616" t="str">
        <f t="shared" si="338"/>
        <v>theater</v>
      </c>
      <c r="R3616" s="10">
        <f t="shared" si="339"/>
        <v>42144.041851851856</v>
      </c>
      <c r="S3616" s="10">
        <f t="shared" si="340"/>
        <v>42174.041851851856</v>
      </c>
      <c r="T3616" s="12" t="str">
        <f t="shared" si="341"/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336"/>
        <v>1.0680000000000001</v>
      </c>
      <c r="P3617">
        <f t="shared" si="337"/>
        <v>37.08</v>
      </c>
      <c r="Q3617" t="str">
        <f t="shared" si="338"/>
        <v>theater</v>
      </c>
      <c r="R3617" s="10">
        <f t="shared" si="339"/>
        <v>42318.593703703707</v>
      </c>
      <c r="S3617" s="10">
        <f t="shared" si="340"/>
        <v>42348.593703703707</v>
      </c>
      <c r="T3617" s="12" t="str">
        <f t="shared" si="341"/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336"/>
        <v>1.248</v>
      </c>
      <c r="P3618">
        <f t="shared" si="337"/>
        <v>69.33</v>
      </c>
      <c r="Q3618" t="str">
        <f t="shared" si="338"/>
        <v>theater</v>
      </c>
      <c r="R3618" s="10">
        <f t="shared" si="339"/>
        <v>42052.949814814812</v>
      </c>
      <c r="S3618" s="10">
        <f t="shared" si="340"/>
        <v>42082.908148148148</v>
      </c>
      <c r="T3618" s="12" t="str">
        <f t="shared" si="341"/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336"/>
        <v>1.1892</v>
      </c>
      <c r="P3619">
        <f t="shared" si="337"/>
        <v>17.25</v>
      </c>
      <c r="Q3619" t="str">
        <f t="shared" si="338"/>
        <v>theater</v>
      </c>
      <c r="R3619" s="10">
        <f t="shared" si="339"/>
        <v>42779.610289351855</v>
      </c>
      <c r="S3619" s="10">
        <f t="shared" si="340"/>
        <v>42794</v>
      </c>
      <c r="T3619" s="12" t="str">
        <f t="shared" si="341"/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336"/>
        <v>1.01</v>
      </c>
      <c r="P3620">
        <f t="shared" si="337"/>
        <v>36.07</v>
      </c>
      <c r="Q3620" t="str">
        <f t="shared" si="338"/>
        <v>theater</v>
      </c>
      <c r="R3620" s="10">
        <f t="shared" si="339"/>
        <v>42128.627893518518</v>
      </c>
      <c r="S3620" s="10">
        <f t="shared" si="340"/>
        <v>42158.627893518518</v>
      </c>
      <c r="T3620" s="12" t="str">
        <f t="shared" si="341"/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336"/>
        <v>1.1299999999999999</v>
      </c>
      <c r="P3621">
        <f t="shared" si="337"/>
        <v>66.47</v>
      </c>
      <c r="Q3621" t="str">
        <f t="shared" si="338"/>
        <v>theater</v>
      </c>
      <c r="R3621" s="10">
        <f t="shared" si="339"/>
        <v>42661.132245370376</v>
      </c>
      <c r="S3621" s="10">
        <f t="shared" si="340"/>
        <v>42693.916666666672</v>
      </c>
      <c r="T3621" s="12" t="str">
        <f t="shared" si="341"/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336"/>
        <v>1.0519000000000001</v>
      </c>
      <c r="P3622">
        <f t="shared" si="337"/>
        <v>56.07</v>
      </c>
      <c r="Q3622" t="str">
        <f t="shared" si="338"/>
        <v>theater</v>
      </c>
      <c r="R3622" s="10">
        <f t="shared" si="339"/>
        <v>42037.938206018516</v>
      </c>
      <c r="S3622" s="10">
        <f t="shared" si="340"/>
        <v>42068.166666666672</v>
      </c>
      <c r="T3622" s="12" t="str">
        <f t="shared" si="341"/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336"/>
        <v>1.0972999999999999</v>
      </c>
      <c r="P3623">
        <f t="shared" si="337"/>
        <v>47.03</v>
      </c>
      <c r="Q3623" t="str">
        <f t="shared" si="338"/>
        <v>theater</v>
      </c>
      <c r="R3623" s="10">
        <f t="shared" si="339"/>
        <v>42619.935694444444</v>
      </c>
      <c r="S3623" s="10">
        <f t="shared" si="340"/>
        <v>42643.875</v>
      </c>
      <c r="T3623" s="12" t="str">
        <f t="shared" si="341"/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336"/>
        <v>1.0009999999999999</v>
      </c>
      <c r="P3624">
        <f t="shared" si="337"/>
        <v>47.67</v>
      </c>
      <c r="Q3624" t="str">
        <f t="shared" si="338"/>
        <v>theater</v>
      </c>
      <c r="R3624" s="10">
        <f t="shared" si="339"/>
        <v>41877.221886574072</v>
      </c>
      <c r="S3624" s="10">
        <f t="shared" si="340"/>
        <v>41910.140972222223</v>
      </c>
      <c r="T3624" s="12" t="str">
        <f t="shared" si="341"/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336"/>
        <v>1.2</v>
      </c>
      <c r="P3625">
        <f t="shared" si="337"/>
        <v>88.24</v>
      </c>
      <c r="Q3625" t="str">
        <f t="shared" si="338"/>
        <v>theater</v>
      </c>
      <c r="R3625" s="10">
        <f t="shared" si="339"/>
        <v>41828.736921296295</v>
      </c>
      <c r="S3625" s="10">
        <f t="shared" si="340"/>
        <v>41846.291666666664</v>
      </c>
      <c r="T3625" s="12" t="str">
        <f t="shared" si="341"/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336"/>
        <v>1.0492999999999999</v>
      </c>
      <c r="P3626">
        <f t="shared" si="337"/>
        <v>80.72</v>
      </c>
      <c r="Q3626" t="str">
        <f t="shared" si="338"/>
        <v>theater</v>
      </c>
      <c r="R3626" s="10">
        <f t="shared" si="339"/>
        <v>42545.774189814809</v>
      </c>
      <c r="S3626" s="10">
        <f t="shared" si="340"/>
        <v>42605.774189814809</v>
      </c>
      <c r="T3626" s="12" t="str">
        <f t="shared" si="341"/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336"/>
        <v>1.0266999999999999</v>
      </c>
      <c r="P3627">
        <f t="shared" si="337"/>
        <v>39.49</v>
      </c>
      <c r="Q3627" t="str">
        <f t="shared" si="338"/>
        <v>theater</v>
      </c>
      <c r="R3627" s="10">
        <f t="shared" si="339"/>
        <v>42157.652511574073</v>
      </c>
      <c r="S3627" s="10">
        <f t="shared" si="340"/>
        <v>42187.652511574073</v>
      </c>
      <c r="T3627" s="12" t="str">
        <f t="shared" si="341"/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336"/>
        <v>1.0183</v>
      </c>
      <c r="P3628">
        <f t="shared" si="337"/>
        <v>84.85</v>
      </c>
      <c r="Q3628" t="str">
        <f t="shared" si="338"/>
        <v>theater</v>
      </c>
      <c r="R3628" s="10">
        <f t="shared" si="339"/>
        <v>41846.667326388888</v>
      </c>
      <c r="S3628" s="10">
        <f t="shared" si="340"/>
        <v>41867.667326388888</v>
      </c>
      <c r="T3628" s="12" t="str">
        <f t="shared" si="341"/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336"/>
        <v>1</v>
      </c>
      <c r="P3629">
        <f t="shared" si="337"/>
        <v>68.97</v>
      </c>
      <c r="Q3629" t="str">
        <f t="shared" si="338"/>
        <v>theater</v>
      </c>
      <c r="R3629" s="10">
        <f t="shared" si="339"/>
        <v>42460.741747685184</v>
      </c>
      <c r="S3629" s="10">
        <f t="shared" si="340"/>
        <v>42511.165972222225</v>
      </c>
      <c r="T3629" s="12" t="str">
        <f t="shared" si="341"/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336"/>
        <v>0</v>
      </c>
      <c r="P3630">
        <f t="shared" si="337"/>
        <v>0</v>
      </c>
      <c r="Q3630" t="str">
        <f t="shared" si="338"/>
        <v>theater</v>
      </c>
      <c r="R3630" s="10">
        <f t="shared" si="339"/>
        <v>42291.833287037036</v>
      </c>
      <c r="S3630" s="10">
        <f t="shared" si="340"/>
        <v>42351.874953703707</v>
      </c>
      <c r="T3630" s="12" t="str">
        <f t="shared" si="341"/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336"/>
        <v>0</v>
      </c>
      <c r="P3631">
        <f t="shared" si="337"/>
        <v>1</v>
      </c>
      <c r="Q3631" t="str">
        <f t="shared" si="338"/>
        <v>theater</v>
      </c>
      <c r="R3631" s="10">
        <f t="shared" si="339"/>
        <v>42437.094490740739</v>
      </c>
      <c r="S3631" s="10">
        <f t="shared" si="340"/>
        <v>42495.708333333328</v>
      </c>
      <c r="T3631" s="12" t="str">
        <f t="shared" si="341"/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336"/>
        <v>2.9999999999999997E-4</v>
      </c>
      <c r="P3632">
        <f t="shared" si="337"/>
        <v>1</v>
      </c>
      <c r="Q3632" t="str">
        <f t="shared" si="338"/>
        <v>theater</v>
      </c>
      <c r="R3632" s="10">
        <f t="shared" si="339"/>
        <v>41942.84710648148</v>
      </c>
      <c r="S3632" s="10">
        <f t="shared" si="340"/>
        <v>41972.888773148152</v>
      </c>
      <c r="T3632" s="12" t="str">
        <f t="shared" si="341"/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336"/>
        <v>0.51019999999999999</v>
      </c>
      <c r="P3633">
        <f t="shared" si="337"/>
        <v>147.88</v>
      </c>
      <c r="Q3633" t="str">
        <f t="shared" si="338"/>
        <v>theater</v>
      </c>
      <c r="R3633" s="10">
        <f t="shared" si="339"/>
        <v>41880.753437499996</v>
      </c>
      <c r="S3633" s="10">
        <f t="shared" si="340"/>
        <v>41905.165972222225</v>
      </c>
      <c r="T3633" s="12" t="str">
        <f t="shared" si="341"/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336"/>
        <v>0.2</v>
      </c>
      <c r="P3634">
        <f t="shared" si="337"/>
        <v>100</v>
      </c>
      <c r="Q3634" t="str">
        <f t="shared" si="338"/>
        <v>theater</v>
      </c>
      <c r="R3634" s="10">
        <f t="shared" si="339"/>
        <v>41946.936909722222</v>
      </c>
      <c r="S3634" s="10">
        <f t="shared" si="340"/>
        <v>41966.936909722222</v>
      </c>
      <c r="T3634" s="12" t="str">
        <f t="shared" si="341"/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336"/>
        <v>0.35239999999999999</v>
      </c>
      <c r="P3635">
        <f t="shared" si="337"/>
        <v>56.84</v>
      </c>
      <c r="Q3635" t="str">
        <f t="shared" si="338"/>
        <v>theater</v>
      </c>
      <c r="R3635" s="10">
        <f t="shared" si="339"/>
        <v>42649.623460648145</v>
      </c>
      <c r="S3635" s="10">
        <f t="shared" si="340"/>
        <v>42693.041666666672</v>
      </c>
      <c r="T3635" s="12" t="str">
        <f t="shared" si="341"/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336"/>
        <v>4.2500000000000003E-2</v>
      </c>
      <c r="P3636">
        <f t="shared" si="337"/>
        <v>176.94</v>
      </c>
      <c r="Q3636" t="str">
        <f t="shared" si="338"/>
        <v>theater</v>
      </c>
      <c r="R3636" s="10">
        <f t="shared" si="339"/>
        <v>42701.166365740741</v>
      </c>
      <c r="S3636" s="10">
        <f t="shared" si="340"/>
        <v>42749.165972222225</v>
      </c>
      <c r="T3636" s="12" t="str">
        <f t="shared" si="341"/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336"/>
        <v>0.36459999999999998</v>
      </c>
      <c r="P3637">
        <f t="shared" si="337"/>
        <v>127.6</v>
      </c>
      <c r="Q3637" t="str">
        <f t="shared" si="338"/>
        <v>theater</v>
      </c>
      <c r="R3637" s="10">
        <f t="shared" si="339"/>
        <v>42450.88282407407</v>
      </c>
      <c r="S3637" s="10">
        <f t="shared" si="340"/>
        <v>42480.88282407407</v>
      </c>
      <c r="T3637" s="12" t="str">
        <f t="shared" si="341"/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336"/>
        <v>0</v>
      </c>
      <c r="P3638">
        <f t="shared" si="337"/>
        <v>0</v>
      </c>
      <c r="Q3638" t="str">
        <f t="shared" si="338"/>
        <v>theater</v>
      </c>
      <c r="R3638" s="10">
        <f t="shared" si="339"/>
        <v>42226.694780092599</v>
      </c>
      <c r="S3638" s="10">
        <f t="shared" si="340"/>
        <v>42261.694780092599</v>
      </c>
      <c r="T3638" s="12" t="str">
        <f t="shared" si="341"/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336"/>
        <v>0.30869999999999997</v>
      </c>
      <c r="P3639">
        <f t="shared" si="337"/>
        <v>66.14</v>
      </c>
      <c r="Q3639" t="str">
        <f t="shared" si="338"/>
        <v>theater</v>
      </c>
      <c r="R3639" s="10">
        <f t="shared" si="339"/>
        <v>41975.700636574074</v>
      </c>
      <c r="S3639" s="10">
        <f t="shared" si="340"/>
        <v>42005.700636574074</v>
      </c>
      <c r="T3639" s="12" t="str">
        <f t="shared" si="341"/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336"/>
        <v>6.5500000000000003E-2</v>
      </c>
      <c r="P3640">
        <f t="shared" si="337"/>
        <v>108</v>
      </c>
      <c r="Q3640" t="str">
        <f t="shared" si="338"/>
        <v>theater</v>
      </c>
      <c r="R3640" s="10">
        <f t="shared" si="339"/>
        <v>42053.672824074078</v>
      </c>
      <c r="S3640" s="10">
        <f t="shared" si="340"/>
        <v>42113.631157407406</v>
      </c>
      <c r="T3640" s="12" t="str">
        <f t="shared" si="341"/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336"/>
        <v>0</v>
      </c>
      <c r="P3641">
        <f t="shared" si="337"/>
        <v>1</v>
      </c>
      <c r="Q3641" t="str">
        <f t="shared" si="338"/>
        <v>theater</v>
      </c>
      <c r="R3641" s="10">
        <f t="shared" si="339"/>
        <v>42590.677152777775</v>
      </c>
      <c r="S3641" s="10">
        <f t="shared" si="340"/>
        <v>42650.632638888885</v>
      </c>
      <c r="T3641" s="12" t="str">
        <f t="shared" si="341"/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336"/>
        <v>5.5E-2</v>
      </c>
      <c r="P3642">
        <f t="shared" si="337"/>
        <v>18.329999999999998</v>
      </c>
      <c r="Q3642" t="str">
        <f t="shared" si="338"/>
        <v>theater</v>
      </c>
      <c r="R3642" s="10">
        <f t="shared" si="339"/>
        <v>42104.781597222223</v>
      </c>
      <c r="S3642" s="10">
        <f t="shared" si="340"/>
        <v>42134.781597222223</v>
      </c>
      <c r="T3642" s="12" t="str">
        <f t="shared" si="341"/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336"/>
        <v>0</v>
      </c>
      <c r="P3643">
        <f t="shared" si="337"/>
        <v>0</v>
      </c>
      <c r="Q3643" t="str">
        <f t="shared" si="338"/>
        <v>theater</v>
      </c>
      <c r="R3643" s="10">
        <f t="shared" si="339"/>
        <v>41899.627071759263</v>
      </c>
      <c r="S3643" s="10">
        <f t="shared" si="340"/>
        <v>41917.208333333336</v>
      </c>
      <c r="T3643" s="12" t="str">
        <f t="shared" si="341"/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336"/>
        <v>2.1399999999999999E-2</v>
      </c>
      <c r="P3644">
        <f t="shared" si="337"/>
        <v>7.5</v>
      </c>
      <c r="Q3644" t="str">
        <f t="shared" si="338"/>
        <v>theater</v>
      </c>
      <c r="R3644" s="10">
        <f t="shared" si="339"/>
        <v>42297.816284722227</v>
      </c>
      <c r="S3644" s="10">
        <f t="shared" si="340"/>
        <v>42338.708333333328</v>
      </c>
      <c r="T3644" s="12" t="str">
        <f t="shared" si="341"/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336"/>
        <v>0</v>
      </c>
      <c r="P3645">
        <f t="shared" si="337"/>
        <v>0</v>
      </c>
      <c r="Q3645" t="str">
        <f t="shared" si="338"/>
        <v>theater</v>
      </c>
      <c r="R3645" s="10">
        <f t="shared" si="339"/>
        <v>42285.143969907411</v>
      </c>
      <c r="S3645" s="10">
        <f t="shared" si="340"/>
        <v>42325.185636574075</v>
      </c>
      <c r="T3645" s="12" t="str">
        <f t="shared" si="341"/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336"/>
        <v>0.16420000000000001</v>
      </c>
      <c r="P3646">
        <f t="shared" si="337"/>
        <v>68.42</v>
      </c>
      <c r="Q3646" t="str">
        <f t="shared" si="338"/>
        <v>theater</v>
      </c>
      <c r="R3646" s="10">
        <f t="shared" si="339"/>
        <v>42409.241747685184</v>
      </c>
      <c r="S3646" s="10">
        <f t="shared" si="340"/>
        <v>42437.207638888889</v>
      </c>
      <c r="T3646" s="12" t="str">
        <f t="shared" si="341"/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336"/>
        <v>1E-3</v>
      </c>
      <c r="P3647">
        <f t="shared" si="337"/>
        <v>1</v>
      </c>
      <c r="Q3647" t="str">
        <f t="shared" si="338"/>
        <v>theater</v>
      </c>
      <c r="R3647" s="10">
        <f t="shared" si="339"/>
        <v>42665.970347222217</v>
      </c>
      <c r="S3647" s="10">
        <f t="shared" si="340"/>
        <v>42696.012013888889</v>
      </c>
      <c r="T3647" s="12" t="str">
        <f t="shared" si="341"/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336"/>
        <v>4.8099999999999997E-2</v>
      </c>
      <c r="P3648">
        <f t="shared" si="337"/>
        <v>60.13</v>
      </c>
      <c r="Q3648" t="str">
        <f t="shared" si="338"/>
        <v>theater</v>
      </c>
      <c r="R3648" s="10">
        <f t="shared" si="339"/>
        <v>42140.421319444446</v>
      </c>
      <c r="S3648" s="10">
        <f t="shared" si="340"/>
        <v>42171.979166666672</v>
      </c>
      <c r="T3648" s="12" t="str">
        <f t="shared" si="341"/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336"/>
        <v>0.06</v>
      </c>
      <c r="P3649">
        <f t="shared" si="337"/>
        <v>15</v>
      </c>
      <c r="Q3649" t="str">
        <f t="shared" si="338"/>
        <v>theater</v>
      </c>
      <c r="R3649" s="10">
        <f t="shared" si="339"/>
        <v>42598.749155092592</v>
      </c>
      <c r="S3649" s="10">
        <f t="shared" si="340"/>
        <v>42643.749155092592</v>
      </c>
      <c r="T3649" s="12" t="str">
        <f t="shared" si="341"/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336"/>
        <v>1.0038</v>
      </c>
      <c r="P3650">
        <f t="shared" si="337"/>
        <v>550.04</v>
      </c>
      <c r="Q3650" t="str">
        <f t="shared" si="338"/>
        <v>theater</v>
      </c>
      <c r="R3650" s="10">
        <f t="shared" si="339"/>
        <v>41887.292187500003</v>
      </c>
      <c r="S3650" s="10">
        <f t="shared" si="340"/>
        <v>41917.292187500003</v>
      </c>
      <c r="T3650" s="12" t="str">
        <f t="shared" si="341"/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342">ROUND(IMDIV(E3651,D3651),4)</f>
        <v>1.04</v>
      </c>
      <c r="P3651">
        <f t="shared" ref="P3651:P3714" si="343">IF(L3651&gt;0,ROUND(IMDIV(E3651,L3651),2),0)</f>
        <v>97.5</v>
      </c>
      <c r="Q3651" t="str">
        <f t="shared" ref="Q3651:Q3714" si="344">LEFT(N3651,FIND("/",N3651)-1)</f>
        <v>theater</v>
      </c>
      <c r="R3651" s="10">
        <f t="shared" ref="R3651:R3714" si="345">(((J3651/60)/60)/24)+DATE(1970,1,1)</f>
        <v>41780.712893518517</v>
      </c>
      <c r="S3651" s="10">
        <f t="shared" ref="S3651:S3714" si="346">(((I3651/60)/60)/24)+DATE(1970,1,1)</f>
        <v>41806.712893518517</v>
      </c>
      <c r="T3651" s="12" t="str">
        <f t="shared" ref="T3651:T3714" si="347">RIGHT(N3651, LEN(N3651)-FIND("/",N3651))</f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342"/>
        <v>1</v>
      </c>
      <c r="P3652">
        <f t="shared" si="343"/>
        <v>29.41</v>
      </c>
      <c r="Q3652" t="str">
        <f t="shared" si="344"/>
        <v>theater</v>
      </c>
      <c r="R3652" s="10">
        <f t="shared" si="345"/>
        <v>42381.478981481487</v>
      </c>
      <c r="S3652" s="10">
        <f t="shared" si="346"/>
        <v>42402.478981481487</v>
      </c>
      <c r="T3652" s="12" t="str">
        <f t="shared" si="347"/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342"/>
        <v>1.04</v>
      </c>
      <c r="P3653">
        <f t="shared" si="343"/>
        <v>57.78</v>
      </c>
      <c r="Q3653" t="str">
        <f t="shared" si="344"/>
        <v>theater</v>
      </c>
      <c r="R3653" s="10">
        <f t="shared" si="345"/>
        <v>41828.646319444444</v>
      </c>
      <c r="S3653" s="10">
        <f t="shared" si="346"/>
        <v>41861.665972222225</v>
      </c>
      <c r="T3653" s="12" t="str">
        <f t="shared" si="347"/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342"/>
        <v>2.5066999999999999</v>
      </c>
      <c r="P3654">
        <f t="shared" si="343"/>
        <v>44.24</v>
      </c>
      <c r="Q3654" t="str">
        <f t="shared" si="344"/>
        <v>theater</v>
      </c>
      <c r="R3654" s="10">
        <f t="shared" si="345"/>
        <v>42596.644699074073</v>
      </c>
      <c r="S3654" s="10">
        <f t="shared" si="346"/>
        <v>42607.165972222225</v>
      </c>
      <c r="T3654" s="12" t="str">
        <f t="shared" si="347"/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342"/>
        <v>1.0049999999999999</v>
      </c>
      <c r="P3655">
        <f t="shared" si="343"/>
        <v>60.91</v>
      </c>
      <c r="Q3655" t="str">
        <f t="shared" si="344"/>
        <v>theater</v>
      </c>
      <c r="R3655" s="10">
        <f t="shared" si="345"/>
        <v>42191.363506944443</v>
      </c>
      <c r="S3655" s="10">
        <f t="shared" si="346"/>
        <v>42221.363506944443</v>
      </c>
      <c r="T3655" s="12" t="str">
        <f t="shared" si="347"/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342"/>
        <v>1.744</v>
      </c>
      <c r="P3656">
        <f t="shared" si="343"/>
        <v>68.84</v>
      </c>
      <c r="Q3656" t="str">
        <f t="shared" si="344"/>
        <v>theater</v>
      </c>
      <c r="R3656" s="10">
        <f t="shared" si="345"/>
        <v>42440.416504629626</v>
      </c>
      <c r="S3656" s="10">
        <f t="shared" si="346"/>
        <v>42463.708333333328</v>
      </c>
      <c r="T3656" s="12" t="str">
        <f t="shared" si="347"/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342"/>
        <v>1.1626000000000001</v>
      </c>
      <c r="P3657">
        <f t="shared" si="343"/>
        <v>73.58</v>
      </c>
      <c r="Q3657" t="str">
        <f t="shared" si="344"/>
        <v>theater</v>
      </c>
      <c r="R3657" s="10">
        <f t="shared" si="345"/>
        <v>42173.803217592591</v>
      </c>
      <c r="S3657" s="10">
        <f t="shared" si="346"/>
        <v>42203.290972222225</v>
      </c>
      <c r="T3657" s="12" t="str">
        <f t="shared" si="347"/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342"/>
        <v>1.0582</v>
      </c>
      <c r="P3658">
        <f t="shared" si="343"/>
        <v>115.02</v>
      </c>
      <c r="Q3658" t="str">
        <f t="shared" si="344"/>
        <v>theater</v>
      </c>
      <c r="R3658" s="10">
        <f t="shared" si="345"/>
        <v>42737.910138888896</v>
      </c>
      <c r="S3658" s="10">
        <f t="shared" si="346"/>
        <v>42767.957638888889</v>
      </c>
      <c r="T3658" s="12" t="str">
        <f t="shared" si="347"/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342"/>
        <v>1.1074999999999999</v>
      </c>
      <c r="P3659">
        <f t="shared" si="343"/>
        <v>110.75</v>
      </c>
      <c r="Q3659" t="str">
        <f t="shared" si="344"/>
        <v>theater</v>
      </c>
      <c r="R3659" s="10">
        <f t="shared" si="345"/>
        <v>42499.629849537043</v>
      </c>
      <c r="S3659" s="10">
        <f t="shared" si="346"/>
        <v>42522.904166666667</v>
      </c>
      <c r="T3659" s="12" t="str">
        <f t="shared" si="347"/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342"/>
        <v>1.0066999999999999</v>
      </c>
      <c r="P3660">
        <f t="shared" si="343"/>
        <v>75.5</v>
      </c>
      <c r="Q3660" t="str">
        <f t="shared" si="344"/>
        <v>theater</v>
      </c>
      <c r="R3660" s="10">
        <f t="shared" si="345"/>
        <v>41775.858564814815</v>
      </c>
      <c r="S3660" s="10">
        <f t="shared" si="346"/>
        <v>41822.165972222225</v>
      </c>
      <c r="T3660" s="12" t="str">
        <f t="shared" si="347"/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342"/>
        <v>1.0203</v>
      </c>
      <c r="P3661">
        <f t="shared" si="343"/>
        <v>235.46</v>
      </c>
      <c r="Q3661" t="str">
        <f t="shared" si="344"/>
        <v>theater</v>
      </c>
      <c r="R3661" s="10">
        <f t="shared" si="345"/>
        <v>42055.277199074073</v>
      </c>
      <c r="S3661" s="10">
        <f t="shared" si="346"/>
        <v>42082.610416666663</v>
      </c>
      <c r="T3661" s="12" t="str">
        <f t="shared" si="347"/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342"/>
        <v>1</v>
      </c>
      <c r="P3662">
        <f t="shared" si="343"/>
        <v>11.36</v>
      </c>
      <c r="Q3662" t="str">
        <f t="shared" si="344"/>
        <v>theater</v>
      </c>
      <c r="R3662" s="10">
        <f t="shared" si="345"/>
        <v>41971.881076388891</v>
      </c>
      <c r="S3662" s="10">
        <f t="shared" si="346"/>
        <v>41996.881076388891</v>
      </c>
      <c r="T3662" s="12" t="str">
        <f t="shared" si="347"/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342"/>
        <v>1.1100000000000001</v>
      </c>
      <c r="P3663">
        <f t="shared" si="343"/>
        <v>92.5</v>
      </c>
      <c r="Q3663" t="str">
        <f t="shared" si="344"/>
        <v>theater</v>
      </c>
      <c r="R3663" s="10">
        <f t="shared" si="345"/>
        <v>42447.896666666667</v>
      </c>
      <c r="S3663" s="10">
        <f t="shared" si="346"/>
        <v>42470.166666666672</v>
      </c>
      <c r="T3663" s="12" t="str">
        <f t="shared" si="347"/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342"/>
        <v>1.0143</v>
      </c>
      <c r="P3664">
        <f t="shared" si="343"/>
        <v>202.85</v>
      </c>
      <c r="Q3664" t="str">
        <f t="shared" si="344"/>
        <v>theater</v>
      </c>
      <c r="R3664" s="10">
        <f t="shared" si="345"/>
        <v>42064.220069444447</v>
      </c>
      <c r="S3664" s="10">
        <f t="shared" si="346"/>
        <v>42094.178402777776</v>
      </c>
      <c r="T3664" s="12" t="str">
        <f t="shared" si="347"/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342"/>
        <v>1.04</v>
      </c>
      <c r="P3665">
        <f t="shared" si="343"/>
        <v>26</v>
      </c>
      <c r="Q3665" t="str">
        <f t="shared" si="344"/>
        <v>theater</v>
      </c>
      <c r="R3665" s="10">
        <f t="shared" si="345"/>
        <v>42665.451736111107</v>
      </c>
      <c r="S3665" s="10">
        <f t="shared" si="346"/>
        <v>42725.493402777778</v>
      </c>
      <c r="T3665" s="12" t="str">
        <f t="shared" si="347"/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342"/>
        <v>1.0938000000000001</v>
      </c>
      <c r="P3666">
        <f t="shared" si="343"/>
        <v>46.05</v>
      </c>
      <c r="Q3666" t="str">
        <f t="shared" si="344"/>
        <v>theater</v>
      </c>
      <c r="R3666" s="10">
        <f t="shared" si="345"/>
        <v>42523.248715277776</v>
      </c>
      <c r="S3666" s="10">
        <f t="shared" si="346"/>
        <v>42537.248715277776</v>
      </c>
      <c r="T3666" s="12" t="str">
        <f t="shared" si="347"/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342"/>
        <v>1.1516</v>
      </c>
      <c r="P3667">
        <f t="shared" si="343"/>
        <v>51</v>
      </c>
      <c r="Q3667" t="str">
        <f t="shared" si="344"/>
        <v>theater</v>
      </c>
      <c r="R3667" s="10">
        <f t="shared" si="345"/>
        <v>42294.808124999996</v>
      </c>
      <c r="S3667" s="10">
        <f t="shared" si="346"/>
        <v>42305.829166666663</v>
      </c>
      <c r="T3667" s="12" t="str">
        <f t="shared" si="347"/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342"/>
        <v>1</v>
      </c>
      <c r="P3668">
        <f t="shared" si="343"/>
        <v>31.58</v>
      </c>
      <c r="Q3668" t="str">
        <f t="shared" si="344"/>
        <v>theater</v>
      </c>
      <c r="R3668" s="10">
        <f t="shared" si="345"/>
        <v>41822.90488425926</v>
      </c>
      <c r="S3668" s="10">
        <f t="shared" si="346"/>
        <v>41844.291666666664</v>
      </c>
      <c r="T3668" s="12" t="str">
        <f t="shared" si="347"/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342"/>
        <v>1.0317000000000001</v>
      </c>
      <c r="P3669">
        <f t="shared" si="343"/>
        <v>53.36</v>
      </c>
      <c r="Q3669" t="str">
        <f t="shared" si="344"/>
        <v>theater</v>
      </c>
      <c r="R3669" s="10">
        <f t="shared" si="345"/>
        <v>42173.970127314817</v>
      </c>
      <c r="S3669" s="10">
        <f t="shared" si="346"/>
        <v>42203.970127314817</v>
      </c>
      <c r="T3669" s="12" t="str">
        <f t="shared" si="347"/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342"/>
        <v>1.0349999999999999</v>
      </c>
      <c r="P3670">
        <f t="shared" si="343"/>
        <v>36.96</v>
      </c>
      <c r="Q3670" t="str">
        <f t="shared" si="344"/>
        <v>theater</v>
      </c>
      <c r="R3670" s="10">
        <f t="shared" si="345"/>
        <v>42185.556157407409</v>
      </c>
      <c r="S3670" s="10">
        <f t="shared" si="346"/>
        <v>42208.772916666669</v>
      </c>
      <c r="T3670" s="12" t="str">
        <f t="shared" si="347"/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342"/>
        <v>1.3819999999999999</v>
      </c>
      <c r="P3671">
        <f t="shared" si="343"/>
        <v>81.290000000000006</v>
      </c>
      <c r="Q3671" t="str">
        <f t="shared" si="344"/>
        <v>theater</v>
      </c>
      <c r="R3671" s="10">
        <f t="shared" si="345"/>
        <v>42136.675196759257</v>
      </c>
      <c r="S3671" s="10">
        <f t="shared" si="346"/>
        <v>42166.675196759257</v>
      </c>
      <c r="T3671" s="12" t="str">
        <f t="shared" si="347"/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342"/>
        <v>1.0954999999999999</v>
      </c>
      <c r="P3672">
        <f t="shared" si="343"/>
        <v>20.079999999999998</v>
      </c>
      <c r="Q3672" t="str">
        <f t="shared" si="344"/>
        <v>theater</v>
      </c>
      <c r="R3672" s="10">
        <f t="shared" si="345"/>
        <v>42142.514016203699</v>
      </c>
      <c r="S3672" s="10">
        <f t="shared" si="346"/>
        <v>42155.958333333328</v>
      </c>
      <c r="T3672" s="12" t="str">
        <f t="shared" si="347"/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342"/>
        <v>1.0085999999999999</v>
      </c>
      <c r="P3673">
        <f t="shared" si="343"/>
        <v>88.25</v>
      </c>
      <c r="Q3673" t="str">
        <f t="shared" si="344"/>
        <v>theater</v>
      </c>
      <c r="R3673" s="10">
        <f t="shared" si="345"/>
        <v>41820.62809027778</v>
      </c>
      <c r="S3673" s="10">
        <f t="shared" si="346"/>
        <v>41841.165972222225</v>
      </c>
      <c r="T3673" s="12" t="str">
        <f t="shared" si="347"/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342"/>
        <v>1.0153000000000001</v>
      </c>
      <c r="P3674">
        <f t="shared" si="343"/>
        <v>53.44</v>
      </c>
      <c r="Q3674" t="str">
        <f t="shared" si="344"/>
        <v>theater</v>
      </c>
      <c r="R3674" s="10">
        <f t="shared" si="345"/>
        <v>41878.946574074071</v>
      </c>
      <c r="S3674" s="10">
        <f t="shared" si="346"/>
        <v>41908.946574074071</v>
      </c>
      <c r="T3674" s="12" t="str">
        <f t="shared" si="347"/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342"/>
        <v>1.1363000000000001</v>
      </c>
      <c r="P3675">
        <f t="shared" si="343"/>
        <v>39.869999999999997</v>
      </c>
      <c r="Q3675" t="str">
        <f t="shared" si="344"/>
        <v>theater</v>
      </c>
      <c r="R3675" s="10">
        <f t="shared" si="345"/>
        <v>41914.295104166667</v>
      </c>
      <c r="S3675" s="10">
        <f t="shared" si="346"/>
        <v>41948.536111111112</v>
      </c>
      <c r="T3675" s="12" t="str">
        <f t="shared" si="347"/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342"/>
        <v>1</v>
      </c>
      <c r="P3676">
        <f t="shared" si="343"/>
        <v>145.16</v>
      </c>
      <c r="Q3676" t="str">
        <f t="shared" si="344"/>
        <v>theater</v>
      </c>
      <c r="R3676" s="10">
        <f t="shared" si="345"/>
        <v>42556.873020833329</v>
      </c>
      <c r="S3676" s="10">
        <f t="shared" si="346"/>
        <v>42616.873020833329</v>
      </c>
      <c r="T3676" s="12" t="str">
        <f t="shared" si="347"/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342"/>
        <v>1.4</v>
      </c>
      <c r="P3677">
        <f t="shared" si="343"/>
        <v>23.33</v>
      </c>
      <c r="Q3677" t="str">
        <f t="shared" si="344"/>
        <v>theater</v>
      </c>
      <c r="R3677" s="10">
        <f t="shared" si="345"/>
        <v>42493.597013888888</v>
      </c>
      <c r="S3677" s="10">
        <f t="shared" si="346"/>
        <v>42505.958333333328</v>
      </c>
      <c r="T3677" s="12" t="str">
        <f t="shared" si="347"/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342"/>
        <v>1.2875000000000001</v>
      </c>
      <c r="P3678">
        <f t="shared" si="343"/>
        <v>64.38</v>
      </c>
      <c r="Q3678" t="str">
        <f t="shared" si="344"/>
        <v>theater</v>
      </c>
      <c r="R3678" s="10">
        <f t="shared" si="345"/>
        <v>41876.815787037034</v>
      </c>
      <c r="S3678" s="10">
        <f t="shared" si="346"/>
        <v>41894.815787037034</v>
      </c>
      <c r="T3678" s="12" t="str">
        <f t="shared" si="347"/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342"/>
        <v>1.0289999999999999</v>
      </c>
      <c r="P3679">
        <f t="shared" si="343"/>
        <v>62.05</v>
      </c>
      <c r="Q3679" t="str">
        <f t="shared" si="344"/>
        <v>theater</v>
      </c>
      <c r="R3679" s="10">
        <f t="shared" si="345"/>
        <v>41802.574282407404</v>
      </c>
      <c r="S3679" s="10">
        <f t="shared" si="346"/>
        <v>41823.165972222225</v>
      </c>
      <c r="T3679" s="12" t="str">
        <f t="shared" si="347"/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342"/>
        <v>1.0249999999999999</v>
      </c>
      <c r="P3680">
        <f t="shared" si="343"/>
        <v>66.13</v>
      </c>
      <c r="Q3680" t="str">
        <f t="shared" si="344"/>
        <v>theater</v>
      </c>
      <c r="R3680" s="10">
        <f t="shared" si="345"/>
        <v>42120.531226851846</v>
      </c>
      <c r="S3680" s="10">
        <f t="shared" si="346"/>
        <v>42155.531226851846</v>
      </c>
      <c r="T3680" s="12" t="str">
        <f t="shared" si="347"/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342"/>
        <v>1.101</v>
      </c>
      <c r="P3681">
        <f t="shared" si="343"/>
        <v>73.400000000000006</v>
      </c>
      <c r="Q3681" t="str">
        <f t="shared" si="344"/>
        <v>theater</v>
      </c>
      <c r="R3681" s="10">
        <f t="shared" si="345"/>
        <v>41786.761354166665</v>
      </c>
      <c r="S3681" s="10">
        <f t="shared" si="346"/>
        <v>41821.207638888889</v>
      </c>
      <c r="T3681" s="12" t="str">
        <f t="shared" si="347"/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342"/>
        <v>1.1276999999999999</v>
      </c>
      <c r="P3682">
        <f t="shared" si="343"/>
        <v>99.5</v>
      </c>
      <c r="Q3682" t="str">
        <f t="shared" si="344"/>
        <v>theater</v>
      </c>
      <c r="R3682" s="10">
        <f t="shared" si="345"/>
        <v>42627.454097222217</v>
      </c>
      <c r="S3682" s="10">
        <f t="shared" si="346"/>
        <v>42648.454097222217</v>
      </c>
      <c r="T3682" s="12" t="str">
        <f t="shared" si="347"/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342"/>
        <v>1.119</v>
      </c>
      <c r="P3683">
        <f t="shared" si="343"/>
        <v>62.17</v>
      </c>
      <c r="Q3683" t="str">
        <f t="shared" si="344"/>
        <v>theater</v>
      </c>
      <c r="R3683" s="10">
        <f t="shared" si="345"/>
        <v>42374.651504629626</v>
      </c>
      <c r="S3683" s="10">
        <f t="shared" si="346"/>
        <v>42384.651504629626</v>
      </c>
      <c r="T3683" s="12" t="str">
        <f t="shared" si="347"/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342"/>
        <v>1.3919999999999999</v>
      </c>
      <c r="P3684">
        <f t="shared" si="343"/>
        <v>62.33</v>
      </c>
      <c r="Q3684" t="str">
        <f t="shared" si="344"/>
        <v>theater</v>
      </c>
      <c r="R3684" s="10">
        <f t="shared" si="345"/>
        <v>41772.685393518521</v>
      </c>
      <c r="S3684" s="10">
        <f t="shared" si="346"/>
        <v>41806.290972222225</v>
      </c>
      <c r="T3684" s="12" t="str">
        <f t="shared" si="347"/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342"/>
        <v>1.1086</v>
      </c>
      <c r="P3685">
        <f t="shared" si="343"/>
        <v>58.79</v>
      </c>
      <c r="Q3685" t="str">
        <f t="shared" si="344"/>
        <v>theater</v>
      </c>
      <c r="R3685" s="10">
        <f t="shared" si="345"/>
        <v>42633.116851851853</v>
      </c>
      <c r="S3685" s="10">
        <f t="shared" si="346"/>
        <v>42663.116851851853</v>
      </c>
      <c r="T3685" s="12" t="str">
        <f t="shared" si="347"/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342"/>
        <v>1.3907</v>
      </c>
      <c r="P3686">
        <f t="shared" si="343"/>
        <v>45.35</v>
      </c>
      <c r="Q3686" t="str">
        <f t="shared" si="344"/>
        <v>theater</v>
      </c>
      <c r="R3686" s="10">
        <f t="shared" si="345"/>
        <v>42219.180393518516</v>
      </c>
      <c r="S3686" s="10">
        <f t="shared" si="346"/>
        <v>42249.180393518516</v>
      </c>
      <c r="T3686" s="12" t="str">
        <f t="shared" si="347"/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342"/>
        <v>1.0569999999999999</v>
      </c>
      <c r="P3687">
        <f t="shared" si="343"/>
        <v>41.94</v>
      </c>
      <c r="Q3687" t="str">
        <f t="shared" si="344"/>
        <v>theater</v>
      </c>
      <c r="R3687" s="10">
        <f t="shared" si="345"/>
        <v>41753.593275462961</v>
      </c>
      <c r="S3687" s="10">
        <f t="shared" si="346"/>
        <v>41778.875</v>
      </c>
      <c r="T3687" s="12" t="str">
        <f t="shared" si="347"/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342"/>
        <v>1.0143</v>
      </c>
      <c r="P3688">
        <f t="shared" si="343"/>
        <v>59.17</v>
      </c>
      <c r="Q3688" t="str">
        <f t="shared" si="344"/>
        <v>theater</v>
      </c>
      <c r="R3688" s="10">
        <f t="shared" si="345"/>
        <v>42230.662731481483</v>
      </c>
      <c r="S3688" s="10">
        <f t="shared" si="346"/>
        <v>42245.165972222225</v>
      </c>
      <c r="T3688" s="12" t="str">
        <f t="shared" si="347"/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342"/>
        <v>1.0024999999999999</v>
      </c>
      <c r="P3689">
        <f t="shared" si="343"/>
        <v>200.49</v>
      </c>
      <c r="Q3689" t="str">
        <f t="shared" si="344"/>
        <v>theater</v>
      </c>
      <c r="R3689" s="10">
        <f t="shared" si="345"/>
        <v>41787.218229166669</v>
      </c>
      <c r="S3689" s="10">
        <f t="shared" si="346"/>
        <v>41817.218229166669</v>
      </c>
      <c r="T3689" s="12" t="str">
        <f t="shared" si="347"/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342"/>
        <v>1.0916999999999999</v>
      </c>
      <c r="P3690">
        <f t="shared" si="343"/>
        <v>83.97</v>
      </c>
      <c r="Q3690" t="str">
        <f t="shared" si="344"/>
        <v>theater</v>
      </c>
      <c r="R3690" s="10">
        <f t="shared" si="345"/>
        <v>41829.787083333329</v>
      </c>
      <c r="S3690" s="10">
        <f t="shared" si="346"/>
        <v>41859.787083333329</v>
      </c>
      <c r="T3690" s="12" t="str">
        <f t="shared" si="347"/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342"/>
        <v>1.1833</v>
      </c>
      <c r="P3691">
        <f t="shared" si="343"/>
        <v>57.26</v>
      </c>
      <c r="Q3691" t="str">
        <f t="shared" si="344"/>
        <v>theater</v>
      </c>
      <c r="R3691" s="10">
        <f t="shared" si="345"/>
        <v>42147.826840277776</v>
      </c>
      <c r="S3691" s="10">
        <f t="shared" si="346"/>
        <v>42176.934027777781</v>
      </c>
      <c r="T3691" s="12" t="str">
        <f t="shared" si="347"/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342"/>
        <v>1.2</v>
      </c>
      <c r="P3692">
        <f t="shared" si="343"/>
        <v>58.06</v>
      </c>
      <c r="Q3692" t="str">
        <f t="shared" si="344"/>
        <v>theater</v>
      </c>
      <c r="R3692" s="10">
        <f t="shared" si="345"/>
        <v>41940.598182870373</v>
      </c>
      <c r="S3692" s="10">
        <f t="shared" si="346"/>
        <v>41970.639849537038</v>
      </c>
      <c r="T3692" s="12" t="str">
        <f t="shared" si="347"/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342"/>
        <v>1.2796000000000001</v>
      </c>
      <c r="P3693">
        <f t="shared" si="343"/>
        <v>186.8</v>
      </c>
      <c r="Q3693" t="str">
        <f t="shared" si="344"/>
        <v>theater</v>
      </c>
      <c r="R3693" s="10">
        <f t="shared" si="345"/>
        <v>42020.700567129628</v>
      </c>
      <c r="S3693" s="10">
        <f t="shared" si="346"/>
        <v>42065.207638888889</v>
      </c>
      <c r="T3693" s="12" t="str">
        <f t="shared" si="347"/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342"/>
        <v>1.26</v>
      </c>
      <c r="P3694">
        <f t="shared" si="343"/>
        <v>74.12</v>
      </c>
      <c r="Q3694" t="str">
        <f t="shared" si="344"/>
        <v>theater</v>
      </c>
      <c r="R3694" s="10">
        <f t="shared" si="345"/>
        <v>41891.96503472222</v>
      </c>
      <c r="S3694" s="10">
        <f t="shared" si="346"/>
        <v>41901</v>
      </c>
      <c r="T3694" s="12" t="str">
        <f t="shared" si="347"/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342"/>
        <v>1.2912999999999999</v>
      </c>
      <c r="P3695">
        <f t="shared" si="343"/>
        <v>30.71</v>
      </c>
      <c r="Q3695" t="str">
        <f t="shared" si="344"/>
        <v>theater</v>
      </c>
      <c r="R3695" s="10">
        <f t="shared" si="345"/>
        <v>42309.191307870366</v>
      </c>
      <c r="S3695" s="10">
        <f t="shared" si="346"/>
        <v>42338.9375</v>
      </c>
      <c r="T3695" s="12" t="str">
        <f t="shared" si="347"/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342"/>
        <v>1.0743</v>
      </c>
      <c r="P3696">
        <f t="shared" si="343"/>
        <v>62.67</v>
      </c>
      <c r="Q3696" t="str">
        <f t="shared" si="344"/>
        <v>theater</v>
      </c>
      <c r="R3696" s="10">
        <f t="shared" si="345"/>
        <v>42490.133877314816</v>
      </c>
      <c r="S3696" s="10">
        <f t="shared" si="346"/>
        <v>42527.083333333328</v>
      </c>
      <c r="T3696" s="12" t="str">
        <f t="shared" si="347"/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342"/>
        <v>1.0013000000000001</v>
      </c>
      <c r="P3697">
        <f t="shared" si="343"/>
        <v>121.36</v>
      </c>
      <c r="Q3697" t="str">
        <f t="shared" si="344"/>
        <v>theater</v>
      </c>
      <c r="R3697" s="10">
        <f t="shared" si="345"/>
        <v>41995.870486111111</v>
      </c>
      <c r="S3697" s="10">
        <f t="shared" si="346"/>
        <v>42015.870486111111</v>
      </c>
      <c r="T3697" s="12" t="str">
        <f t="shared" si="347"/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342"/>
        <v>1.55</v>
      </c>
      <c r="P3698">
        <f t="shared" si="343"/>
        <v>39.74</v>
      </c>
      <c r="Q3698" t="str">
        <f t="shared" si="344"/>
        <v>theater</v>
      </c>
      <c r="R3698" s="10">
        <f t="shared" si="345"/>
        <v>41988.617083333331</v>
      </c>
      <c r="S3698" s="10">
        <f t="shared" si="346"/>
        <v>42048.617083333331</v>
      </c>
      <c r="T3698" s="12" t="str">
        <f t="shared" si="347"/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342"/>
        <v>1.08</v>
      </c>
      <c r="P3699">
        <f t="shared" si="343"/>
        <v>72</v>
      </c>
      <c r="Q3699" t="str">
        <f t="shared" si="344"/>
        <v>theater</v>
      </c>
      <c r="R3699" s="10">
        <f t="shared" si="345"/>
        <v>42479.465833333335</v>
      </c>
      <c r="S3699" s="10">
        <f t="shared" si="346"/>
        <v>42500.465833333335</v>
      </c>
      <c r="T3699" s="12" t="str">
        <f t="shared" si="347"/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342"/>
        <v>1.1052</v>
      </c>
      <c r="P3700">
        <f t="shared" si="343"/>
        <v>40.630000000000003</v>
      </c>
      <c r="Q3700" t="str">
        <f t="shared" si="344"/>
        <v>theater</v>
      </c>
      <c r="R3700" s="10">
        <f t="shared" si="345"/>
        <v>42401.806562500002</v>
      </c>
      <c r="S3700" s="10">
        <f t="shared" si="346"/>
        <v>42431.806562500002</v>
      </c>
      <c r="T3700" s="12" t="str">
        <f t="shared" si="347"/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342"/>
        <v>1.008</v>
      </c>
      <c r="P3701">
        <f t="shared" si="343"/>
        <v>63</v>
      </c>
      <c r="Q3701" t="str">
        <f t="shared" si="344"/>
        <v>theater</v>
      </c>
      <c r="R3701" s="10">
        <f t="shared" si="345"/>
        <v>41897.602037037039</v>
      </c>
      <c r="S3701" s="10">
        <f t="shared" si="346"/>
        <v>41927.602037037039</v>
      </c>
      <c r="T3701" s="12" t="str">
        <f t="shared" si="347"/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342"/>
        <v>1.212</v>
      </c>
      <c r="P3702">
        <f t="shared" si="343"/>
        <v>33.67</v>
      </c>
      <c r="Q3702" t="str">
        <f t="shared" si="344"/>
        <v>theater</v>
      </c>
      <c r="R3702" s="10">
        <f t="shared" si="345"/>
        <v>41882.585648148146</v>
      </c>
      <c r="S3702" s="10">
        <f t="shared" si="346"/>
        <v>41912.666666666664</v>
      </c>
      <c r="T3702" s="12" t="str">
        <f t="shared" si="347"/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342"/>
        <v>1.0033000000000001</v>
      </c>
      <c r="P3703">
        <f t="shared" si="343"/>
        <v>38.590000000000003</v>
      </c>
      <c r="Q3703" t="str">
        <f t="shared" si="344"/>
        <v>theater</v>
      </c>
      <c r="R3703" s="10">
        <f t="shared" si="345"/>
        <v>42129.541585648149</v>
      </c>
      <c r="S3703" s="10">
        <f t="shared" si="346"/>
        <v>42159.541585648149</v>
      </c>
      <c r="T3703" s="12" t="str">
        <f t="shared" si="347"/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342"/>
        <v>1.0916999999999999</v>
      </c>
      <c r="P3704">
        <f t="shared" si="343"/>
        <v>155.94999999999999</v>
      </c>
      <c r="Q3704" t="str">
        <f t="shared" si="344"/>
        <v>theater</v>
      </c>
      <c r="R3704" s="10">
        <f t="shared" si="345"/>
        <v>42524.53800925926</v>
      </c>
      <c r="S3704" s="10">
        <f t="shared" si="346"/>
        <v>42561.957638888889</v>
      </c>
      <c r="T3704" s="12" t="str">
        <f t="shared" si="347"/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342"/>
        <v>1.2343</v>
      </c>
      <c r="P3705">
        <f t="shared" si="343"/>
        <v>43.2</v>
      </c>
      <c r="Q3705" t="str">
        <f t="shared" si="344"/>
        <v>theater</v>
      </c>
      <c r="R3705" s="10">
        <f t="shared" si="345"/>
        <v>42556.504490740743</v>
      </c>
      <c r="S3705" s="10">
        <f t="shared" si="346"/>
        <v>42595.290972222225</v>
      </c>
      <c r="T3705" s="12" t="str">
        <f t="shared" si="347"/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342"/>
        <v>1.3633999999999999</v>
      </c>
      <c r="P3706">
        <f t="shared" si="343"/>
        <v>15.15</v>
      </c>
      <c r="Q3706" t="str">
        <f t="shared" si="344"/>
        <v>theater</v>
      </c>
      <c r="R3706" s="10">
        <f t="shared" si="345"/>
        <v>42461.689745370371</v>
      </c>
      <c r="S3706" s="10">
        <f t="shared" si="346"/>
        <v>42521.689745370371</v>
      </c>
      <c r="T3706" s="12" t="str">
        <f t="shared" si="347"/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342"/>
        <v>1.0347</v>
      </c>
      <c r="P3707">
        <f t="shared" si="343"/>
        <v>83.57</v>
      </c>
      <c r="Q3707" t="str">
        <f t="shared" si="344"/>
        <v>theater</v>
      </c>
      <c r="R3707" s="10">
        <f t="shared" si="345"/>
        <v>41792.542986111112</v>
      </c>
      <c r="S3707" s="10">
        <f t="shared" si="346"/>
        <v>41813.75</v>
      </c>
      <c r="T3707" s="12" t="str">
        <f t="shared" si="347"/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342"/>
        <v>1.2133</v>
      </c>
      <c r="P3708">
        <f t="shared" si="343"/>
        <v>140</v>
      </c>
      <c r="Q3708" t="str">
        <f t="shared" si="344"/>
        <v>theater</v>
      </c>
      <c r="R3708" s="10">
        <f t="shared" si="345"/>
        <v>41879.913761574076</v>
      </c>
      <c r="S3708" s="10">
        <f t="shared" si="346"/>
        <v>41894.913761574076</v>
      </c>
      <c r="T3708" s="12" t="str">
        <f t="shared" si="347"/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342"/>
        <v>1.86</v>
      </c>
      <c r="P3709">
        <f t="shared" si="343"/>
        <v>80.87</v>
      </c>
      <c r="Q3709" t="str">
        <f t="shared" si="344"/>
        <v>theater</v>
      </c>
      <c r="R3709" s="10">
        <f t="shared" si="345"/>
        <v>42552.048356481479</v>
      </c>
      <c r="S3709" s="10">
        <f t="shared" si="346"/>
        <v>42573.226388888885</v>
      </c>
      <c r="T3709" s="12" t="str">
        <f t="shared" si="347"/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342"/>
        <v>3</v>
      </c>
      <c r="P3710">
        <f t="shared" si="343"/>
        <v>53.85</v>
      </c>
      <c r="Q3710" t="str">
        <f t="shared" si="344"/>
        <v>theater</v>
      </c>
      <c r="R3710" s="10">
        <f t="shared" si="345"/>
        <v>41810.142199074071</v>
      </c>
      <c r="S3710" s="10">
        <f t="shared" si="346"/>
        <v>41824.142199074071</v>
      </c>
      <c r="T3710" s="12" t="str">
        <f t="shared" si="347"/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342"/>
        <v>1.0825</v>
      </c>
      <c r="P3711">
        <f t="shared" si="343"/>
        <v>30.93</v>
      </c>
      <c r="Q3711" t="str">
        <f t="shared" si="344"/>
        <v>theater</v>
      </c>
      <c r="R3711" s="10">
        <f t="shared" si="345"/>
        <v>41785.707708333335</v>
      </c>
      <c r="S3711" s="10">
        <f t="shared" si="346"/>
        <v>41815.707708333335</v>
      </c>
      <c r="T3711" s="12" t="str">
        <f t="shared" si="347"/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342"/>
        <v>1.4115</v>
      </c>
      <c r="P3712">
        <f t="shared" si="343"/>
        <v>67.959999999999994</v>
      </c>
      <c r="Q3712" t="str">
        <f t="shared" si="344"/>
        <v>theater</v>
      </c>
      <c r="R3712" s="10">
        <f t="shared" si="345"/>
        <v>42072.576249999998</v>
      </c>
      <c r="S3712" s="10">
        <f t="shared" si="346"/>
        <v>42097.576249999998</v>
      </c>
      <c r="T3712" s="12" t="str">
        <f t="shared" si="347"/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342"/>
        <v>1.1399999999999999</v>
      </c>
      <c r="P3713">
        <f t="shared" si="343"/>
        <v>27.14</v>
      </c>
      <c r="Q3713" t="str">
        <f t="shared" si="344"/>
        <v>theater</v>
      </c>
      <c r="R3713" s="10">
        <f t="shared" si="345"/>
        <v>41779.724224537036</v>
      </c>
      <c r="S3713" s="10">
        <f t="shared" si="346"/>
        <v>41805.666666666664</v>
      </c>
      <c r="T3713" s="12" t="str">
        <f t="shared" si="347"/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342"/>
        <v>1.5373000000000001</v>
      </c>
      <c r="P3714">
        <f t="shared" si="343"/>
        <v>110.87</v>
      </c>
      <c r="Q3714" t="str">
        <f t="shared" si="344"/>
        <v>theater</v>
      </c>
      <c r="R3714" s="10">
        <f t="shared" si="345"/>
        <v>42134.172071759262</v>
      </c>
      <c r="S3714" s="10">
        <f t="shared" si="346"/>
        <v>42155.290972222225</v>
      </c>
      <c r="T3714" s="12" t="str">
        <f t="shared" si="347"/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348">ROUND(IMDIV(E3715,D3715),4)</f>
        <v>1.0149999999999999</v>
      </c>
      <c r="P3715">
        <f t="shared" ref="P3715:P3778" si="349">IF(L3715&gt;0,ROUND(IMDIV(E3715,L3715),2),0)</f>
        <v>106.84</v>
      </c>
      <c r="Q3715" t="str">
        <f t="shared" ref="Q3715:Q3778" si="350">LEFT(N3715,FIND("/",N3715)-1)</f>
        <v>theater</v>
      </c>
      <c r="R3715" s="10">
        <f t="shared" ref="R3715:R3778" si="351">(((J3715/60)/60)/24)+DATE(1970,1,1)</f>
        <v>42505.738032407404</v>
      </c>
      <c r="S3715" s="10">
        <f t="shared" ref="S3715:S3778" si="352">(((I3715/60)/60)/24)+DATE(1970,1,1)</f>
        <v>42525.738032407404</v>
      </c>
      <c r="T3715" s="12" t="str">
        <f t="shared" ref="T3715:T3778" si="353">RIGHT(N3715, LEN(N3715)-FIND("/",N3715))</f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348"/>
        <v>1.0235000000000001</v>
      </c>
      <c r="P3716">
        <f t="shared" si="349"/>
        <v>105.52</v>
      </c>
      <c r="Q3716" t="str">
        <f t="shared" si="350"/>
        <v>theater</v>
      </c>
      <c r="R3716" s="10">
        <f t="shared" si="351"/>
        <v>42118.556331018524</v>
      </c>
      <c r="S3716" s="10">
        <f t="shared" si="352"/>
        <v>42150.165972222225</v>
      </c>
      <c r="T3716" s="12" t="str">
        <f t="shared" si="353"/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348"/>
        <v>1.0257000000000001</v>
      </c>
      <c r="P3717">
        <f t="shared" si="349"/>
        <v>132.96</v>
      </c>
      <c r="Q3717" t="str">
        <f t="shared" si="350"/>
        <v>theater</v>
      </c>
      <c r="R3717" s="10">
        <f t="shared" si="351"/>
        <v>42036.995590277773</v>
      </c>
      <c r="S3717" s="10">
        <f t="shared" si="352"/>
        <v>42094.536111111112</v>
      </c>
      <c r="T3717" s="12" t="str">
        <f t="shared" si="353"/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348"/>
        <v>1.5575000000000001</v>
      </c>
      <c r="P3718">
        <f t="shared" si="349"/>
        <v>51.92</v>
      </c>
      <c r="Q3718" t="str">
        <f t="shared" si="350"/>
        <v>theater</v>
      </c>
      <c r="R3718" s="10">
        <f t="shared" si="351"/>
        <v>42360.887835648144</v>
      </c>
      <c r="S3718" s="10">
        <f t="shared" si="352"/>
        <v>42390.887835648144</v>
      </c>
      <c r="T3718" s="12" t="str">
        <f t="shared" si="353"/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348"/>
        <v>1.0075000000000001</v>
      </c>
      <c r="P3719">
        <f t="shared" si="349"/>
        <v>310</v>
      </c>
      <c r="Q3719" t="str">
        <f t="shared" si="350"/>
        <v>theater</v>
      </c>
      <c r="R3719" s="10">
        <f t="shared" si="351"/>
        <v>42102.866307870368</v>
      </c>
      <c r="S3719" s="10">
        <f t="shared" si="352"/>
        <v>42133.866307870368</v>
      </c>
      <c r="T3719" s="12" t="str">
        <f t="shared" si="353"/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348"/>
        <v>2.3940000000000001</v>
      </c>
      <c r="P3720">
        <f t="shared" si="349"/>
        <v>26.02</v>
      </c>
      <c r="Q3720" t="str">
        <f t="shared" si="350"/>
        <v>theater</v>
      </c>
      <c r="R3720" s="10">
        <f t="shared" si="351"/>
        <v>42032.716145833328</v>
      </c>
      <c r="S3720" s="10">
        <f t="shared" si="352"/>
        <v>42062.716145833328</v>
      </c>
      <c r="T3720" s="12" t="str">
        <f t="shared" si="353"/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348"/>
        <v>2.1</v>
      </c>
      <c r="P3721">
        <f t="shared" si="349"/>
        <v>105</v>
      </c>
      <c r="Q3721" t="str">
        <f t="shared" si="350"/>
        <v>theater</v>
      </c>
      <c r="R3721" s="10">
        <f t="shared" si="351"/>
        <v>42147.729930555557</v>
      </c>
      <c r="S3721" s="10">
        <f t="shared" si="352"/>
        <v>42177.729930555557</v>
      </c>
      <c r="T3721" s="12" t="str">
        <f t="shared" si="353"/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348"/>
        <v>1.0451999999999999</v>
      </c>
      <c r="P3722">
        <f t="shared" si="349"/>
        <v>86.23</v>
      </c>
      <c r="Q3722" t="str">
        <f t="shared" si="350"/>
        <v>theater</v>
      </c>
      <c r="R3722" s="10">
        <f t="shared" si="351"/>
        <v>42165.993125000001</v>
      </c>
      <c r="S3722" s="10">
        <f t="shared" si="352"/>
        <v>42187.993125000001</v>
      </c>
      <c r="T3722" s="12" t="str">
        <f t="shared" si="353"/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348"/>
        <v>1.008</v>
      </c>
      <c r="P3723">
        <f t="shared" si="349"/>
        <v>114.55</v>
      </c>
      <c r="Q3723" t="str">
        <f t="shared" si="350"/>
        <v>theater</v>
      </c>
      <c r="R3723" s="10">
        <f t="shared" si="351"/>
        <v>41927.936157407406</v>
      </c>
      <c r="S3723" s="10">
        <f t="shared" si="352"/>
        <v>41948.977824074071</v>
      </c>
      <c r="T3723" s="12" t="str">
        <f t="shared" si="353"/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348"/>
        <v>1.1120000000000001</v>
      </c>
      <c r="P3724">
        <f t="shared" si="349"/>
        <v>47.66</v>
      </c>
      <c r="Q3724" t="str">
        <f t="shared" si="350"/>
        <v>theater</v>
      </c>
      <c r="R3724" s="10">
        <f t="shared" si="351"/>
        <v>42381.671840277777</v>
      </c>
      <c r="S3724" s="10">
        <f t="shared" si="352"/>
        <v>42411.957638888889</v>
      </c>
      <c r="T3724" s="12" t="str">
        <f t="shared" si="353"/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348"/>
        <v>1.0204</v>
      </c>
      <c r="P3725">
        <f t="shared" si="349"/>
        <v>72.89</v>
      </c>
      <c r="Q3725" t="str">
        <f t="shared" si="350"/>
        <v>theater</v>
      </c>
      <c r="R3725" s="10">
        <f t="shared" si="351"/>
        <v>41943.753032407411</v>
      </c>
      <c r="S3725" s="10">
        <f t="shared" si="352"/>
        <v>41973.794699074075</v>
      </c>
      <c r="T3725" s="12" t="str">
        <f t="shared" si="353"/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348"/>
        <v>1.0255000000000001</v>
      </c>
      <c r="P3726">
        <f t="shared" si="349"/>
        <v>49.55</v>
      </c>
      <c r="Q3726" t="str">
        <f t="shared" si="350"/>
        <v>theater</v>
      </c>
      <c r="R3726" s="10">
        <f t="shared" si="351"/>
        <v>42465.491435185191</v>
      </c>
      <c r="S3726" s="10">
        <f t="shared" si="352"/>
        <v>42494.958333333328</v>
      </c>
      <c r="T3726" s="12" t="str">
        <f t="shared" si="353"/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348"/>
        <v>1.27</v>
      </c>
      <c r="P3727">
        <f t="shared" si="349"/>
        <v>25.4</v>
      </c>
      <c r="Q3727" t="str">
        <f t="shared" si="350"/>
        <v>theater</v>
      </c>
      <c r="R3727" s="10">
        <f t="shared" si="351"/>
        <v>42401.945219907408</v>
      </c>
      <c r="S3727" s="10">
        <f t="shared" si="352"/>
        <v>42418.895833333328</v>
      </c>
      <c r="T3727" s="12" t="str">
        <f t="shared" si="353"/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348"/>
        <v>3.3871000000000002</v>
      </c>
      <c r="P3728">
        <f t="shared" si="349"/>
        <v>62.59</v>
      </c>
      <c r="Q3728" t="str">
        <f t="shared" si="350"/>
        <v>theater</v>
      </c>
      <c r="R3728" s="10">
        <f t="shared" si="351"/>
        <v>42462.140868055561</v>
      </c>
      <c r="S3728" s="10">
        <f t="shared" si="352"/>
        <v>42489.875</v>
      </c>
      <c r="T3728" s="12" t="str">
        <f t="shared" si="353"/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348"/>
        <v>1.0075000000000001</v>
      </c>
      <c r="P3729">
        <f t="shared" si="349"/>
        <v>61.06</v>
      </c>
      <c r="Q3729" t="str">
        <f t="shared" si="350"/>
        <v>theater</v>
      </c>
      <c r="R3729" s="10">
        <f t="shared" si="351"/>
        <v>42632.348310185189</v>
      </c>
      <c r="S3729" s="10">
        <f t="shared" si="352"/>
        <v>42663.204861111109</v>
      </c>
      <c r="T3729" s="12" t="str">
        <f t="shared" si="353"/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348"/>
        <v>9.3100000000000002E-2</v>
      </c>
      <c r="P3730">
        <f t="shared" si="349"/>
        <v>60.06</v>
      </c>
      <c r="Q3730" t="str">
        <f t="shared" si="350"/>
        <v>theater</v>
      </c>
      <c r="R3730" s="10">
        <f t="shared" si="351"/>
        <v>42205.171018518522</v>
      </c>
      <c r="S3730" s="10">
        <f t="shared" si="352"/>
        <v>42235.171018518522</v>
      </c>
      <c r="T3730" s="12" t="str">
        <f t="shared" si="353"/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348"/>
        <v>7.2400000000000006E-2</v>
      </c>
      <c r="P3731">
        <f t="shared" si="349"/>
        <v>72.400000000000006</v>
      </c>
      <c r="Q3731" t="str">
        <f t="shared" si="350"/>
        <v>theater</v>
      </c>
      <c r="R3731" s="10">
        <f t="shared" si="351"/>
        <v>42041.205000000002</v>
      </c>
      <c r="S3731" s="10">
        <f t="shared" si="352"/>
        <v>42086.16333333333</v>
      </c>
      <c r="T3731" s="12" t="str">
        <f t="shared" si="353"/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348"/>
        <v>0.1</v>
      </c>
      <c r="P3732">
        <f t="shared" si="349"/>
        <v>100</v>
      </c>
      <c r="Q3732" t="str">
        <f t="shared" si="350"/>
        <v>theater</v>
      </c>
      <c r="R3732" s="10">
        <f t="shared" si="351"/>
        <v>42203.677766203706</v>
      </c>
      <c r="S3732" s="10">
        <f t="shared" si="352"/>
        <v>42233.677766203706</v>
      </c>
      <c r="T3732" s="12" t="str">
        <f t="shared" si="353"/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348"/>
        <v>0.11269999999999999</v>
      </c>
      <c r="P3733">
        <f t="shared" si="349"/>
        <v>51.67</v>
      </c>
      <c r="Q3733" t="str">
        <f t="shared" si="350"/>
        <v>theater</v>
      </c>
      <c r="R3733" s="10">
        <f t="shared" si="351"/>
        <v>41983.752847222218</v>
      </c>
      <c r="S3733" s="10">
        <f t="shared" si="352"/>
        <v>42014.140972222223</v>
      </c>
      <c r="T3733" s="12" t="str">
        <f t="shared" si="353"/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348"/>
        <v>0.15409999999999999</v>
      </c>
      <c r="P3734">
        <f t="shared" si="349"/>
        <v>32.75</v>
      </c>
      <c r="Q3734" t="str">
        <f t="shared" si="350"/>
        <v>theater</v>
      </c>
      <c r="R3734" s="10">
        <f t="shared" si="351"/>
        <v>41968.677465277782</v>
      </c>
      <c r="S3734" s="10">
        <f t="shared" si="352"/>
        <v>42028.5</v>
      </c>
      <c r="T3734" s="12" t="str">
        <f t="shared" si="353"/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348"/>
        <v>0</v>
      </c>
      <c r="P3735">
        <f t="shared" si="349"/>
        <v>0</v>
      </c>
      <c r="Q3735" t="str">
        <f t="shared" si="350"/>
        <v>theater</v>
      </c>
      <c r="R3735" s="10">
        <f t="shared" si="351"/>
        <v>42103.024398148147</v>
      </c>
      <c r="S3735" s="10">
        <f t="shared" si="352"/>
        <v>42112.9375</v>
      </c>
      <c r="T3735" s="12" t="str">
        <f t="shared" si="353"/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348"/>
        <v>0.28470000000000001</v>
      </c>
      <c r="P3736">
        <f t="shared" si="349"/>
        <v>61</v>
      </c>
      <c r="Q3736" t="str">
        <f t="shared" si="350"/>
        <v>theater</v>
      </c>
      <c r="R3736" s="10">
        <f t="shared" si="351"/>
        <v>42089.901574074072</v>
      </c>
      <c r="S3736" s="10">
        <f t="shared" si="352"/>
        <v>42149.901574074072</v>
      </c>
      <c r="T3736" s="12" t="str">
        <f t="shared" si="353"/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348"/>
        <v>0.1333</v>
      </c>
      <c r="P3737">
        <f t="shared" si="349"/>
        <v>10</v>
      </c>
      <c r="Q3737" t="str">
        <f t="shared" si="350"/>
        <v>theater</v>
      </c>
      <c r="R3737" s="10">
        <f t="shared" si="351"/>
        <v>42122.693159722221</v>
      </c>
      <c r="S3737" s="10">
        <f t="shared" si="352"/>
        <v>42152.693159722221</v>
      </c>
      <c r="T3737" s="12" t="str">
        <f t="shared" si="353"/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348"/>
        <v>6.7000000000000002E-3</v>
      </c>
      <c r="P3738">
        <f t="shared" si="349"/>
        <v>10</v>
      </c>
      <c r="Q3738" t="str">
        <f t="shared" si="350"/>
        <v>theater</v>
      </c>
      <c r="R3738" s="10">
        <f t="shared" si="351"/>
        <v>42048.711724537032</v>
      </c>
      <c r="S3738" s="10">
        <f t="shared" si="352"/>
        <v>42086.75</v>
      </c>
      <c r="T3738" s="12" t="str">
        <f t="shared" si="353"/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348"/>
        <v>0.21429999999999999</v>
      </c>
      <c r="P3739">
        <f t="shared" si="349"/>
        <v>37.5</v>
      </c>
      <c r="Q3739" t="str">
        <f t="shared" si="350"/>
        <v>theater</v>
      </c>
      <c r="R3739" s="10">
        <f t="shared" si="351"/>
        <v>42297.691006944442</v>
      </c>
      <c r="S3739" s="10">
        <f t="shared" si="352"/>
        <v>42320.290972222225</v>
      </c>
      <c r="T3739" s="12" t="str">
        <f t="shared" si="353"/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348"/>
        <v>0.18</v>
      </c>
      <c r="P3740">
        <f t="shared" si="349"/>
        <v>45</v>
      </c>
      <c r="Q3740" t="str">
        <f t="shared" si="350"/>
        <v>theater</v>
      </c>
      <c r="R3740" s="10">
        <f t="shared" si="351"/>
        <v>41813.938715277778</v>
      </c>
      <c r="S3740" s="10">
        <f t="shared" si="352"/>
        <v>41835.916666666664</v>
      </c>
      <c r="T3740" s="12" t="str">
        <f t="shared" si="353"/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348"/>
        <v>0.20130000000000001</v>
      </c>
      <c r="P3741">
        <f t="shared" si="349"/>
        <v>100.63</v>
      </c>
      <c r="Q3741" t="str">
        <f t="shared" si="350"/>
        <v>theater</v>
      </c>
      <c r="R3741" s="10">
        <f t="shared" si="351"/>
        <v>42548.449861111112</v>
      </c>
      <c r="S3741" s="10">
        <f t="shared" si="352"/>
        <v>42568.449861111112</v>
      </c>
      <c r="T3741" s="12" t="str">
        <f t="shared" si="353"/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348"/>
        <v>0.17899999999999999</v>
      </c>
      <c r="P3742">
        <f t="shared" si="349"/>
        <v>25.57</v>
      </c>
      <c r="Q3742" t="str">
        <f t="shared" si="350"/>
        <v>theater</v>
      </c>
      <c r="R3742" s="10">
        <f t="shared" si="351"/>
        <v>41833.089756944442</v>
      </c>
      <c r="S3742" s="10">
        <f t="shared" si="352"/>
        <v>41863.079143518517</v>
      </c>
      <c r="T3742" s="12" t="str">
        <f t="shared" si="353"/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348"/>
        <v>0</v>
      </c>
      <c r="P3743">
        <f t="shared" si="349"/>
        <v>0</v>
      </c>
      <c r="Q3743" t="str">
        <f t="shared" si="350"/>
        <v>theater</v>
      </c>
      <c r="R3743" s="10">
        <f t="shared" si="351"/>
        <v>42325.920717592591</v>
      </c>
      <c r="S3743" s="10">
        <f t="shared" si="352"/>
        <v>42355.920717592591</v>
      </c>
      <c r="T3743" s="12" t="str">
        <f t="shared" si="353"/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348"/>
        <v>0.02</v>
      </c>
      <c r="P3744">
        <f t="shared" si="349"/>
        <v>25</v>
      </c>
      <c r="Q3744" t="str">
        <f t="shared" si="350"/>
        <v>theater</v>
      </c>
      <c r="R3744" s="10">
        <f t="shared" si="351"/>
        <v>41858.214629629627</v>
      </c>
      <c r="S3744" s="10">
        <f t="shared" si="352"/>
        <v>41888.214629629627</v>
      </c>
      <c r="T3744" s="12" t="str">
        <f t="shared" si="353"/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348"/>
        <v>0</v>
      </c>
      <c r="P3745">
        <f t="shared" si="349"/>
        <v>0</v>
      </c>
      <c r="Q3745" t="str">
        <f t="shared" si="350"/>
        <v>theater</v>
      </c>
      <c r="R3745" s="10">
        <f t="shared" si="351"/>
        <v>41793.710231481484</v>
      </c>
      <c r="S3745" s="10">
        <f t="shared" si="352"/>
        <v>41823.710231481484</v>
      </c>
      <c r="T3745" s="12" t="str">
        <f t="shared" si="353"/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348"/>
        <v>0</v>
      </c>
      <c r="P3746">
        <f t="shared" si="349"/>
        <v>0</v>
      </c>
      <c r="Q3746" t="str">
        <f t="shared" si="350"/>
        <v>theater</v>
      </c>
      <c r="R3746" s="10">
        <f t="shared" si="351"/>
        <v>41793.814259259263</v>
      </c>
      <c r="S3746" s="10">
        <f t="shared" si="352"/>
        <v>41825.165972222225</v>
      </c>
      <c r="T3746" s="12" t="str">
        <f t="shared" si="353"/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348"/>
        <v>0.1</v>
      </c>
      <c r="P3747">
        <f t="shared" si="349"/>
        <v>10</v>
      </c>
      <c r="Q3747" t="str">
        <f t="shared" si="350"/>
        <v>theater</v>
      </c>
      <c r="R3747" s="10">
        <f t="shared" si="351"/>
        <v>41831.697939814818</v>
      </c>
      <c r="S3747" s="10">
        <f t="shared" si="352"/>
        <v>41861.697939814818</v>
      </c>
      <c r="T3747" s="12" t="str">
        <f t="shared" si="353"/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348"/>
        <v>2.3800000000000002E-2</v>
      </c>
      <c r="P3748">
        <f t="shared" si="349"/>
        <v>202</v>
      </c>
      <c r="Q3748" t="str">
        <f t="shared" si="350"/>
        <v>theater</v>
      </c>
      <c r="R3748" s="10">
        <f t="shared" si="351"/>
        <v>42621.389340277776</v>
      </c>
      <c r="S3748" s="10">
        <f t="shared" si="352"/>
        <v>42651.389340277776</v>
      </c>
      <c r="T3748" s="12" t="str">
        <f t="shared" si="353"/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348"/>
        <v>0.01</v>
      </c>
      <c r="P3749">
        <f t="shared" si="349"/>
        <v>25</v>
      </c>
      <c r="Q3749" t="str">
        <f t="shared" si="350"/>
        <v>theater</v>
      </c>
      <c r="R3749" s="10">
        <f t="shared" si="351"/>
        <v>42164.299722222218</v>
      </c>
      <c r="S3749" s="10">
        <f t="shared" si="352"/>
        <v>42190.957638888889</v>
      </c>
      <c r="T3749" s="12" t="str">
        <f t="shared" si="353"/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348"/>
        <v>1.0351999999999999</v>
      </c>
      <c r="P3750">
        <f t="shared" si="349"/>
        <v>99.54</v>
      </c>
      <c r="Q3750" t="str">
        <f t="shared" si="350"/>
        <v>theater</v>
      </c>
      <c r="R3750" s="10">
        <f t="shared" si="351"/>
        <v>42395.706435185188</v>
      </c>
      <c r="S3750" s="10">
        <f t="shared" si="352"/>
        <v>42416.249305555553</v>
      </c>
      <c r="T3750" s="12" t="str">
        <f t="shared" si="353"/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348"/>
        <v>1.05</v>
      </c>
      <c r="P3751">
        <f t="shared" si="349"/>
        <v>75</v>
      </c>
      <c r="Q3751" t="str">
        <f t="shared" si="350"/>
        <v>theater</v>
      </c>
      <c r="R3751" s="10">
        <f t="shared" si="351"/>
        <v>42458.127175925925</v>
      </c>
      <c r="S3751" s="10">
        <f t="shared" si="352"/>
        <v>42489.165972222225</v>
      </c>
      <c r="T3751" s="12" t="str">
        <f t="shared" si="353"/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348"/>
        <v>1.0044999999999999</v>
      </c>
      <c r="P3752">
        <f t="shared" si="349"/>
        <v>215.25</v>
      </c>
      <c r="Q3752" t="str">
        <f t="shared" si="350"/>
        <v>theater</v>
      </c>
      <c r="R3752" s="10">
        <f t="shared" si="351"/>
        <v>42016.981574074074</v>
      </c>
      <c r="S3752" s="10">
        <f t="shared" si="352"/>
        <v>42045.332638888889</v>
      </c>
      <c r="T3752" s="12" t="str">
        <f t="shared" si="353"/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348"/>
        <v>1.3260000000000001</v>
      </c>
      <c r="P3753">
        <f t="shared" si="349"/>
        <v>120.55</v>
      </c>
      <c r="Q3753" t="str">
        <f t="shared" si="350"/>
        <v>theater</v>
      </c>
      <c r="R3753" s="10">
        <f t="shared" si="351"/>
        <v>42403.035567129627</v>
      </c>
      <c r="S3753" s="10">
        <f t="shared" si="352"/>
        <v>42462.993900462956</v>
      </c>
      <c r="T3753" s="12" t="str">
        <f t="shared" si="353"/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348"/>
        <v>1.1299999999999999</v>
      </c>
      <c r="P3754">
        <f t="shared" si="349"/>
        <v>37.67</v>
      </c>
      <c r="Q3754" t="str">
        <f t="shared" si="350"/>
        <v>theater</v>
      </c>
      <c r="R3754" s="10">
        <f t="shared" si="351"/>
        <v>42619.802488425921</v>
      </c>
      <c r="S3754" s="10">
        <f t="shared" si="352"/>
        <v>42659.875</v>
      </c>
      <c r="T3754" s="12" t="str">
        <f t="shared" si="353"/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348"/>
        <v>1.0334000000000001</v>
      </c>
      <c r="P3755">
        <f t="shared" si="349"/>
        <v>172.23</v>
      </c>
      <c r="Q3755" t="str">
        <f t="shared" si="350"/>
        <v>theater</v>
      </c>
      <c r="R3755" s="10">
        <f t="shared" si="351"/>
        <v>42128.824074074073</v>
      </c>
      <c r="S3755" s="10">
        <f t="shared" si="352"/>
        <v>42158</v>
      </c>
      <c r="T3755" s="12" t="str">
        <f t="shared" si="353"/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348"/>
        <v>1.2</v>
      </c>
      <c r="P3756">
        <f t="shared" si="349"/>
        <v>111.11</v>
      </c>
      <c r="Q3756" t="str">
        <f t="shared" si="350"/>
        <v>theater</v>
      </c>
      <c r="R3756" s="10">
        <f t="shared" si="351"/>
        <v>41808.881215277775</v>
      </c>
      <c r="S3756" s="10">
        <f t="shared" si="352"/>
        <v>41846.207638888889</v>
      </c>
      <c r="T3756" s="12" t="str">
        <f t="shared" si="353"/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348"/>
        <v>1.2964</v>
      </c>
      <c r="P3757">
        <f t="shared" si="349"/>
        <v>25.46</v>
      </c>
      <c r="Q3757" t="str">
        <f t="shared" si="350"/>
        <v>theater</v>
      </c>
      <c r="R3757" s="10">
        <f t="shared" si="351"/>
        <v>42445.866979166662</v>
      </c>
      <c r="S3757" s="10">
        <f t="shared" si="352"/>
        <v>42475.866979166662</v>
      </c>
      <c r="T3757" s="12" t="str">
        <f t="shared" si="353"/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348"/>
        <v>1.0111000000000001</v>
      </c>
      <c r="P3758">
        <f t="shared" si="349"/>
        <v>267.64999999999998</v>
      </c>
      <c r="Q3758" t="str">
        <f t="shared" si="350"/>
        <v>theater</v>
      </c>
      <c r="R3758" s="10">
        <f t="shared" si="351"/>
        <v>41771.814791666664</v>
      </c>
      <c r="S3758" s="10">
        <f t="shared" si="352"/>
        <v>41801.814791666664</v>
      </c>
      <c r="T3758" s="12" t="str">
        <f t="shared" si="353"/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348"/>
        <v>1.0851</v>
      </c>
      <c r="P3759">
        <f t="shared" si="349"/>
        <v>75.959999999999994</v>
      </c>
      <c r="Q3759" t="str">
        <f t="shared" si="350"/>
        <v>theater</v>
      </c>
      <c r="R3759" s="10">
        <f t="shared" si="351"/>
        <v>41954.850868055553</v>
      </c>
      <c r="S3759" s="10">
        <f t="shared" si="352"/>
        <v>41974.850868055553</v>
      </c>
      <c r="T3759" s="12" t="str">
        <f t="shared" si="353"/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348"/>
        <v>1.0233000000000001</v>
      </c>
      <c r="P3760">
        <f t="shared" si="349"/>
        <v>59.04</v>
      </c>
      <c r="Q3760" t="str">
        <f t="shared" si="350"/>
        <v>theater</v>
      </c>
      <c r="R3760" s="10">
        <f t="shared" si="351"/>
        <v>41747.471504629626</v>
      </c>
      <c r="S3760" s="10">
        <f t="shared" si="352"/>
        <v>41778.208333333336</v>
      </c>
      <c r="T3760" s="12" t="str">
        <f t="shared" si="353"/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348"/>
        <v>1.1024</v>
      </c>
      <c r="P3761">
        <f t="shared" si="349"/>
        <v>50.11</v>
      </c>
      <c r="Q3761" t="str">
        <f t="shared" si="350"/>
        <v>theater</v>
      </c>
      <c r="R3761" s="10">
        <f t="shared" si="351"/>
        <v>42182.108252314814</v>
      </c>
      <c r="S3761" s="10">
        <f t="shared" si="352"/>
        <v>42242.108252314814</v>
      </c>
      <c r="T3761" s="12" t="str">
        <f t="shared" si="353"/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348"/>
        <v>1.0102</v>
      </c>
      <c r="P3762">
        <f t="shared" si="349"/>
        <v>55.5</v>
      </c>
      <c r="Q3762" t="str">
        <f t="shared" si="350"/>
        <v>theater</v>
      </c>
      <c r="R3762" s="10">
        <f t="shared" si="351"/>
        <v>41739.525300925925</v>
      </c>
      <c r="S3762" s="10">
        <f t="shared" si="352"/>
        <v>41764.525300925925</v>
      </c>
      <c r="T3762" s="12" t="str">
        <f t="shared" si="353"/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348"/>
        <v>1</v>
      </c>
      <c r="P3763">
        <f t="shared" si="349"/>
        <v>166.67</v>
      </c>
      <c r="Q3763" t="str">
        <f t="shared" si="350"/>
        <v>theater</v>
      </c>
      <c r="R3763" s="10">
        <f t="shared" si="351"/>
        <v>42173.466863425929</v>
      </c>
      <c r="S3763" s="10">
        <f t="shared" si="352"/>
        <v>42226.958333333328</v>
      </c>
      <c r="T3763" s="12" t="str">
        <f t="shared" si="353"/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348"/>
        <v>1.0624</v>
      </c>
      <c r="P3764">
        <f t="shared" si="349"/>
        <v>47.43</v>
      </c>
      <c r="Q3764" t="str">
        <f t="shared" si="350"/>
        <v>theater</v>
      </c>
      <c r="R3764" s="10">
        <f t="shared" si="351"/>
        <v>42193.813530092593</v>
      </c>
      <c r="S3764" s="10">
        <f t="shared" si="352"/>
        <v>42218.813530092593</v>
      </c>
      <c r="T3764" s="12" t="str">
        <f t="shared" si="353"/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348"/>
        <v>1</v>
      </c>
      <c r="P3765">
        <f t="shared" si="349"/>
        <v>64.94</v>
      </c>
      <c r="Q3765" t="str">
        <f t="shared" si="350"/>
        <v>theater</v>
      </c>
      <c r="R3765" s="10">
        <f t="shared" si="351"/>
        <v>42065.750300925924</v>
      </c>
      <c r="S3765" s="10">
        <f t="shared" si="352"/>
        <v>42095.708634259259</v>
      </c>
      <c r="T3765" s="12" t="str">
        <f t="shared" si="353"/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348"/>
        <v>1</v>
      </c>
      <c r="P3766">
        <f t="shared" si="349"/>
        <v>55.56</v>
      </c>
      <c r="Q3766" t="str">
        <f t="shared" si="350"/>
        <v>theater</v>
      </c>
      <c r="R3766" s="10">
        <f t="shared" si="351"/>
        <v>42499.842962962968</v>
      </c>
      <c r="S3766" s="10">
        <f t="shared" si="352"/>
        <v>42519.024999999994</v>
      </c>
      <c r="T3766" s="12" t="str">
        <f t="shared" si="353"/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348"/>
        <v>1.1346000000000001</v>
      </c>
      <c r="P3767">
        <f t="shared" si="349"/>
        <v>74.22</v>
      </c>
      <c r="Q3767" t="str">
        <f t="shared" si="350"/>
        <v>theater</v>
      </c>
      <c r="R3767" s="10">
        <f t="shared" si="351"/>
        <v>41820.776412037041</v>
      </c>
      <c r="S3767" s="10">
        <f t="shared" si="352"/>
        <v>41850.776412037041</v>
      </c>
      <c r="T3767" s="12" t="str">
        <f t="shared" si="353"/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348"/>
        <v>1.0265</v>
      </c>
      <c r="P3768">
        <f t="shared" si="349"/>
        <v>106.93</v>
      </c>
      <c r="Q3768" t="str">
        <f t="shared" si="350"/>
        <v>theater</v>
      </c>
      <c r="R3768" s="10">
        <f t="shared" si="351"/>
        <v>41788.167187500003</v>
      </c>
      <c r="S3768" s="10">
        <f t="shared" si="352"/>
        <v>41823.167187500003</v>
      </c>
      <c r="T3768" s="12" t="str">
        <f t="shared" si="353"/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348"/>
        <v>1.1675</v>
      </c>
      <c r="P3769">
        <f t="shared" si="349"/>
        <v>41.7</v>
      </c>
      <c r="Q3769" t="str">
        <f t="shared" si="350"/>
        <v>theater</v>
      </c>
      <c r="R3769" s="10">
        <f t="shared" si="351"/>
        <v>42050.019641203704</v>
      </c>
      <c r="S3769" s="10">
        <f t="shared" si="352"/>
        <v>42064.207638888889</v>
      </c>
      <c r="T3769" s="12" t="str">
        <f t="shared" si="353"/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348"/>
        <v>1.0765</v>
      </c>
      <c r="P3770">
        <f t="shared" si="349"/>
        <v>74.239999999999995</v>
      </c>
      <c r="Q3770" t="str">
        <f t="shared" si="350"/>
        <v>theater</v>
      </c>
      <c r="R3770" s="10">
        <f t="shared" si="351"/>
        <v>41772.727893518517</v>
      </c>
      <c r="S3770" s="10">
        <f t="shared" si="352"/>
        <v>41802.727893518517</v>
      </c>
      <c r="T3770" s="12" t="str">
        <f t="shared" si="353"/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348"/>
        <v>1</v>
      </c>
      <c r="P3771">
        <f t="shared" si="349"/>
        <v>73.33</v>
      </c>
      <c r="Q3771" t="str">
        <f t="shared" si="350"/>
        <v>theater</v>
      </c>
      <c r="R3771" s="10">
        <f t="shared" si="351"/>
        <v>42445.598136574074</v>
      </c>
      <c r="S3771" s="10">
        <f t="shared" si="352"/>
        <v>42475.598136574074</v>
      </c>
      <c r="T3771" s="12" t="str">
        <f t="shared" si="353"/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348"/>
        <v>1</v>
      </c>
      <c r="P3772">
        <f t="shared" si="349"/>
        <v>100</v>
      </c>
      <c r="Q3772" t="str">
        <f t="shared" si="350"/>
        <v>theater</v>
      </c>
      <c r="R3772" s="10">
        <f t="shared" si="351"/>
        <v>42138.930671296301</v>
      </c>
      <c r="S3772" s="10">
        <f t="shared" si="352"/>
        <v>42168.930671296301</v>
      </c>
      <c r="T3772" s="12" t="str">
        <f t="shared" si="353"/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348"/>
        <v>1.46</v>
      </c>
      <c r="P3773">
        <f t="shared" si="349"/>
        <v>38.42</v>
      </c>
      <c r="Q3773" t="str">
        <f t="shared" si="350"/>
        <v>theater</v>
      </c>
      <c r="R3773" s="10">
        <f t="shared" si="351"/>
        <v>42493.857083333336</v>
      </c>
      <c r="S3773" s="10">
        <f t="shared" si="352"/>
        <v>42508</v>
      </c>
      <c r="T3773" s="12" t="str">
        <f t="shared" si="353"/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348"/>
        <v>1.1020000000000001</v>
      </c>
      <c r="P3774">
        <f t="shared" si="349"/>
        <v>166.97</v>
      </c>
      <c r="Q3774" t="str">
        <f t="shared" si="350"/>
        <v>theater</v>
      </c>
      <c r="R3774" s="10">
        <f t="shared" si="351"/>
        <v>42682.616967592592</v>
      </c>
      <c r="S3774" s="10">
        <f t="shared" si="352"/>
        <v>42703.25</v>
      </c>
      <c r="T3774" s="12" t="str">
        <f t="shared" si="353"/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348"/>
        <v>1.0820000000000001</v>
      </c>
      <c r="P3775">
        <f t="shared" si="349"/>
        <v>94.91</v>
      </c>
      <c r="Q3775" t="str">
        <f t="shared" si="350"/>
        <v>theater</v>
      </c>
      <c r="R3775" s="10">
        <f t="shared" si="351"/>
        <v>42656.005173611105</v>
      </c>
      <c r="S3775" s="10">
        <f t="shared" si="352"/>
        <v>42689.088888888888</v>
      </c>
      <c r="T3775" s="12" t="str">
        <f t="shared" si="353"/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348"/>
        <v>1</v>
      </c>
      <c r="P3776">
        <f t="shared" si="349"/>
        <v>100</v>
      </c>
      <c r="Q3776" t="str">
        <f t="shared" si="350"/>
        <v>theater</v>
      </c>
      <c r="R3776" s="10">
        <f t="shared" si="351"/>
        <v>42087.792303240742</v>
      </c>
      <c r="S3776" s="10">
        <f t="shared" si="352"/>
        <v>42103.792303240742</v>
      </c>
      <c r="T3776" s="12" t="str">
        <f t="shared" si="353"/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348"/>
        <v>1.0024999999999999</v>
      </c>
      <c r="P3777">
        <f t="shared" si="349"/>
        <v>143.21</v>
      </c>
      <c r="Q3777" t="str">
        <f t="shared" si="350"/>
        <v>theater</v>
      </c>
      <c r="R3777" s="10">
        <f t="shared" si="351"/>
        <v>42075.942627314813</v>
      </c>
      <c r="S3777" s="10">
        <f t="shared" si="352"/>
        <v>42103.166666666672</v>
      </c>
      <c r="T3777" s="12" t="str">
        <f t="shared" si="353"/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348"/>
        <v>1.0670999999999999</v>
      </c>
      <c r="P3778">
        <f t="shared" si="349"/>
        <v>90.82</v>
      </c>
      <c r="Q3778" t="str">
        <f t="shared" si="350"/>
        <v>theater</v>
      </c>
      <c r="R3778" s="10">
        <f t="shared" si="351"/>
        <v>41814.367800925924</v>
      </c>
      <c r="S3778" s="10">
        <f t="shared" si="352"/>
        <v>41852.041666666664</v>
      </c>
      <c r="T3778" s="12" t="str">
        <f t="shared" si="353"/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354">ROUND(IMDIV(E3779,D3779),4)</f>
        <v>1.4319999999999999</v>
      </c>
      <c r="P3779">
        <f t="shared" ref="P3779:P3842" si="355">IF(L3779&gt;0,ROUND(IMDIV(E3779,L3779),2),0)</f>
        <v>48.54</v>
      </c>
      <c r="Q3779" t="str">
        <f t="shared" ref="Q3779:Q3842" si="356">LEFT(N3779,FIND("/",N3779)-1)</f>
        <v>theater</v>
      </c>
      <c r="R3779" s="10">
        <f t="shared" ref="R3779:R3842" si="357">(((J3779/60)/60)/24)+DATE(1970,1,1)</f>
        <v>41887.111354166671</v>
      </c>
      <c r="S3779" s="10">
        <f t="shared" ref="S3779:S3842" si="358">(((I3779/60)/60)/24)+DATE(1970,1,1)</f>
        <v>41909.166666666664</v>
      </c>
      <c r="T3779" s="12" t="str">
        <f t="shared" ref="T3779:T3842" si="359">RIGHT(N3779, LEN(N3779)-FIND("/",N3779))</f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354"/>
        <v>1.0504</v>
      </c>
      <c r="P3780">
        <f t="shared" si="355"/>
        <v>70.03</v>
      </c>
      <c r="Q3780" t="str">
        <f t="shared" si="356"/>
        <v>theater</v>
      </c>
      <c r="R3780" s="10">
        <f t="shared" si="357"/>
        <v>41989.819212962961</v>
      </c>
      <c r="S3780" s="10">
        <f t="shared" si="358"/>
        <v>42049.819212962961</v>
      </c>
      <c r="T3780" s="12" t="str">
        <f t="shared" si="359"/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354"/>
        <v>1.0398000000000001</v>
      </c>
      <c r="P3781">
        <f t="shared" si="355"/>
        <v>135.63</v>
      </c>
      <c r="Q3781" t="str">
        <f t="shared" si="356"/>
        <v>theater</v>
      </c>
      <c r="R3781" s="10">
        <f t="shared" si="357"/>
        <v>42425.735416666663</v>
      </c>
      <c r="S3781" s="10">
        <f t="shared" si="358"/>
        <v>42455.693750000006</v>
      </c>
      <c r="T3781" s="12" t="str">
        <f t="shared" si="359"/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354"/>
        <v>1.2</v>
      </c>
      <c r="P3782">
        <f t="shared" si="355"/>
        <v>100</v>
      </c>
      <c r="Q3782" t="str">
        <f t="shared" si="356"/>
        <v>theater</v>
      </c>
      <c r="R3782" s="10">
        <f t="shared" si="357"/>
        <v>42166.219733796301</v>
      </c>
      <c r="S3782" s="10">
        <f t="shared" si="358"/>
        <v>42198.837499999994</v>
      </c>
      <c r="T3782" s="12" t="str">
        <f t="shared" si="359"/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354"/>
        <v>1.0967</v>
      </c>
      <c r="P3783">
        <f t="shared" si="355"/>
        <v>94.9</v>
      </c>
      <c r="Q3783" t="str">
        <f t="shared" si="356"/>
        <v>theater</v>
      </c>
      <c r="R3783" s="10">
        <f t="shared" si="357"/>
        <v>41865.882928240739</v>
      </c>
      <c r="S3783" s="10">
        <f t="shared" si="358"/>
        <v>41890.882928240739</v>
      </c>
      <c r="T3783" s="12" t="str">
        <f t="shared" si="359"/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354"/>
        <v>1.0175000000000001</v>
      </c>
      <c r="P3784">
        <f t="shared" si="355"/>
        <v>75.37</v>
      </c>
      <c r="Q3784" t="str">
        <f t="shared" si="356"/>
        <v>theater</v>
      </c>
      <c r="R3784" s="10">
        <f t="shared" si="357"/>
        <v>42546.862233796302</v>
      </c>
      <c r="S3784" s="10">
        <f t="shared" si="358"/>
        <v>42575.958333333328</v>
      </c>
      <c r="T3784" s="12" t="str">
        <f t="shared" si="359"/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354"/>
        <v>1.2891999999999999</v>
      </c>
      <c r="P3785">
        <f t="shared" si="355"/>
        <v>64.459999999999994</v>
      </c>
      <c r="Q3785" t="str">
        <f t="shared" si="356"/>
        <v>theater</v>
      </c>
      <c r="R3785" s="10">
        <f t="shared" si="357"/>
        <v>42420.140277777777</v>
      </c>
      <c r="S3785" s="10">
        <f t="shared" si="358"/>
        <v>42444.666666666672</v>
      </c>
      <c r="T3785" s="12" t="str">
        <f t="shared" si="359"/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354"/>
        <v>1.1499999999999999</v>
      </c>
      <c r="P3786">
        <f t="shared" si="355"/>
        <v>115</v>
      </c>
      <c r="Q3786" t="str">
        <f t="shared" si="356"/>
        <v>theater</v>
      </c>
      <c r="R3786" s="10">
        <f t="shared" si="357"/>
        <v>42531.980694444443</v>
      </c>
      <c r="S3786" s="10">
        <f t="shared" si="358"/>
        <v>42561.980694444443</v>
      </c>
      <c r="T3786" s="12" t="str">
        <f t="shared" si="359"/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354"/>
        <v>1.5075000000000001</v>
      </c>
      <c r="P3787">
        <f t="shared" si="355"/>
        <v>100.5</v>
      </c>
      <c r="Q3787" t="str">
        <f t="shared" si="356"/>
        <v>theater</v>
      </c>
      <c r="R3787" s="10">
        <f t="shared" si="357"/>
        <v>42548.63853009259</v>
      </c>
      <c r="S3787" s="10">
        <f t="shared" si="358"/>
        <v>42584.418749999997</v>
      </c>
      <c r="T3787" s="12" t="str">
        <f t="shared" si="359"/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354"/>
        <v>1.1096999999999999</v>
      </c>
      <c r="P3788">
        <f t="shared" si="355"/>
        <v>93.77</v>
      </c>
      <c r="Q3788" t="str">
        <f t="shared" si="356"/>
        <v>theater</v>
      </c>
      <c r="R3788" s="10">
        <f t="shared" si="357"/>
        <v>42487.037905092591</v>
      </c>
      <c r="S3788" s="10">
        <f t="shared" si="358"/>
        <v>42517.037905092591</v>
      </c>
      <c r="T3788" s="12" t="str">
        <f t="shared" si="359"/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354"/>
        <v>1.0028999999999999</v>
      </c>
      <c r="P3789">
        <f t="shared" si="355"/>
        <v>35.1</v>
      </c>
      <c r="Q3789" t="str">
        <f t="shared" si="356"/>
        <v>theater</v>
      </c>
      <c r="R3789" s="10">
        <f t="shared" si="357"/>
        <v>42167.534791666665</v>
      </c>
      <c r="S3789" s="10">
        <f t="shared" si="358"/>
        <v>42196.165972222225</v>
      </c>
      <c r="T3789" s="12" t="str">
        <f t="shared" si="359"/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354"/>
        <v>6.7000000000000002E-3</v>
      </c>
      <c r="P3790">
        <f t="shared" si="355"/>
        <v>500</v>
      </c>
      <c r="Q3790" t="str">
        <f t="shared" si="356"/>
        <v>theater</v>
      </c>
      <c r="R3790" s="10">
        <f t="shared" si="357"/>
        <v>42333.695821759262</v>
      </c>
      <c r="S3790" s="10">
        <f t="shared" si="358"/>
        <v>42361.679166666669</v>
      </c>
      <c r="T3790" s="12" t="str">
        <f t="shared" si="359"/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354"/>
        <v>3.27E-2</v>
      </c>
      <c r="P3791">
        <f t="shared" si="355"/>
        <v>29</v>
      </c>
      <c r="Q3791" t="str">
        <f t="shared" si="356"/>
        <v>theater</v>
      </c>
      <c r="R3791" s="10">
        <f t="shared" si="357"/>
        <v>42138.798819444448</v>
      </c>
      <c r="S3791" s="10">
        <f t="shared" si="358"/>
        <v>42170.798819444448</v>
      </c>
      <c r="T3791" s="12" t="str">
        <f t="shared" si="359"/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354"/>
        <v>0</v>
      </c>
      <c r="P3792">
        <f t="shared" si="355"/>
        <v>0</v>
      </c>
      <c r="Q3792" t="str">
        <f t="shared" si="356"/>
        <v>theater</v>
      </c>
      <c r="R3792" s="10">
        <f t="shared" si="357"/>
        <v>42666.666932870372</v>
      </c>
      <c r="S3792" s="10">
        <f t="shared" si="358"/>
        <v>42696.708599537036</v>
      </c>
      <c r="T3792" s="12" t="str">
        <f t="shared" si="359"/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354"/>
        <v>0</v>
      </c>
      <c r="P3793">
        <f t="shared" si="355"/>
        <v>0</v>
      </c>
      <c r="Q3793" t="str">
        <f t="shared" si="356"/>
        <v>theater</v>
      </c>
      <c r="R3793" s="10">
        <f t="shared" si="357"/>
        <v>41766.692037037035</v>
      </c>
      <c r="S3793" s="10">
        <f t="shared" si="358"/>
        <v>41826.692037037035</v>
      </c>
      <c r="T3793" s="12" t="str">
        <f t="shared" si="359"/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354"/>
        <v>2.8E-3</v>
      </c>
      <c r="P3794">
        <f t="shared" si="355"/>
        <v>17.5</v>
      </c>
      <c r="Q3794" t="str">
        <f t="shared" si="356"/>
        <v>theater</v>
      </c>
      <c r="R3794" s="10">
        <f t="shared" si="357"/>
        <v>42170.447013888886</v>
      </c>
      <c r="S3794" s="10">
        <f t="shared" si="358"/>
        <v>42200.447013888886</v>
      </c>
      <c r="T3794" s="12" t="str">
        <f t="shared" si="359"/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354"/>
        <v>0.59660000000000002</v>
      </c>
      <c r="P3795">
        <f t="shared" si="355"/>
        <v>174</v>
      </c>
      <c r="Q3795" t="str">
        <f t="shared" si="356"/>
        <v>theater</v>
      </c>
      <c r="R3795" s="10">
        <f t="shared" si="357"/>
        <v>41968.938993055555</v>
      </c>
      <c r="S3795" s="10">
        <f t="shared" si="358"/>
        <v>41989.938993055555</v>
      </c>
      <c r="T3795" s="12" t="str">
        <f t="shared" si="359"/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354"/>
        <v>0.01</v>
      </c>
      <c r="P3796">
        <f t="shared" si="355"/>
        <v>50</v>
      </c>
      <c r="Q3796" t="str">
        <f t="shared" si="356"/>
        <v>theater</v>
      </c>
      <c r="R3796" s="10">
        <f t="shared" si="357"/>
        <v>42132.58048611111</v>
      </c>
      <c r="S3796" s="10">
        <f t="shared" si="358"/>
        <v>42162.58048611111</v>
      </c>
      <c r="T3796" s="12" t="str">
        <f t="shared" si="359"/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354"/>
        <v>1.67E-2</v>
      </c>
      <c r="P3797">
        <f t="shared" si="355"/>
        <v>5</v>
      </c>
      <c r="Q3797" t="str">
        <f t="shared" si="356"/>
        <v>theater</v>
      </c>
      <c r="R3797" s="10">
        <f t="shared" si="357"/>
        <v>42201.436226851853</v>
      </c>
      <c r="S3797" s="10">
        <f t="shared" si="358"/>
        <v>42244.9375</v>
      </c>
      <c r="T3797" s="12" t="str">
        <f t="shared" si="359"/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354"/>
        <v>0</v>
      </c>
      <c r="P3798">
        <f t="shared" si="355"/>
        <v>1</v>
      </c>
      <c r="Q3798" t="str">
        <f t="shared" si="356"/>
        <v>theater</v>
      </c>
      <c r="R3798" s="10">
        <f t="shared" si="357"/>
        <v>42689.029583333337</v>
      </c>
      <c r="S3798" s="10">
        <f t="shared" si="358"/>
        <v>42749.029583333337</v>
      </c>
      <c r="T3798" s="12" t="str">
        <f t="shared" si="359"/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354"/>
        <v>0.89670000000000005</v>
      </c>
      <c r="P3799">
        <f t="shared" si="355"/>
        <v>145.41</v>
      </c>
      <c r="Q3799" t="str">
        <f t="shared" si="356"/>
        <v>theater</v>
      </c>
      <c r="R3799" s="10">
        <f t="shared" si="357"/>
        <v>42084.881539351853</v>
      </c>
      <c r="S3799" s="10">
        <f t="shared" si="358"/>
        <v>42114.881539351853</v>
      </c>
      <c r="T3799" s="12" t="str">
        <f t="shared" si="359"/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354"/>
        <v>1.46E-2</v>
      </c>
      <c r="P3800">
        <f t="shared" si="355"/>
        <v>205</v>
      </c>
      <c r="Q3800" t="str">
        <f t="shared" si="356"/>
        <v>theater</v>
      </c>
      <c r="R3800" s="10">
        <f t="shared" si="357"/>
        <v>41831.722777777781</v>
      </c>
      <c r="S3800" s="10">
        <f t="shared" si="358"/>
        <v>41861.722777777781</v>
      </c>
      <c r="T3800" s="12" t="str">
        <f t="shared" si="359"/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354"/>
        <v>4.02E-2</v>
      </c>
      <c r="P3801">
        <f t="shared" si="355"/>
        <v>100.5</v>
      </c>
      <c r="Q3801" t="str">
        <f t="shared" si="356"/>
        <v>theater</v>
      </c>
      <c r="R3801" s="10">
        <f t="shared" si="357"/>
        <v>42410.93105324074</v>
      </c>
      <c r="S3801" s="10">
        <f t="shared" si="358"/>
        <v>42440.93105324074</v>
      </c>
      <c r="T3801" s="12" t="str">
        <f t="shared" si="359"/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354"/>
        <v>0.04</v>
      </c>
      <c r="P3802">
        <f t="shared" si="355"/>
        <v>55.06</v>
      </c>
      <c r="Q3802" t="str">
        <f t="shared" si="356"/>
        <v>theater</v>
      </c>
      <c r="R3802" s="10">
        <f t="shared" si="357"/>
        <v>41982.737071759257</v>
      </c>
      <c r="S3802" s="10">
        <f t="shared" si="358"/>
        <v>42015.207638888889</v>
      </c>
      <c r="T3802" s="12" t="str">
        <f t="shared" si="359"/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354"/>
        <v>8.5199999999999998E-2</v>
      </c>
      <c r="P3803">
        <f t="shared" si="355"/>
        <v>47.33</v>
      </c>
      <c r="Q3803" t="str">
        <f t="shared" si="356"/>
        <v>theater</v>
      </c>
      <c r="R3803" s="10">
        <f t="shared" si="357"/>
        <v>41975.676111111112</v>
      </c>
      <c r="S3803" s="10">
        <f t="shared" si="358"/>
        <v>42006.676111111112</v>
      </c>
      <c r="T3803" s="12" t="str">
        <f t="shared" si="359"/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354"/>
        <v>0</v>
      </c>
      <c r="P3804">
        <f t="shared" si="355"/>
        <v>0</v>
      </c>
      <c r="Q3804" t="str">
        <f t="shared" si="356"/>
        <v>theater</v>
      </c>
      <c r="R3804" s="10">
        <f t="shared" si="357"/>
        <v>42269.126226851848</v>
      </c>
      <c r="S3804" s="10">
        <f t="shared" si="358"/>
        <v>42299.126226851848</v>
      </c>
      <c r="T3804" s="12" t="str">
        <f t="shared" si="359"/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354"/>
        <v>0.19650000000000001</v>
      </c>
      <c r="P3805">
        <f t="shared" si="355"/>
        <v>58.95</v>
      </c>
      <c r="Q3805" t="str">
        <f t="shared" si="356"/>
        <v>theater</v>
      </c>
      <c r="R3805" s="10">
        <f t="shared" si="357"/>
        <v>42403.971851851849</v>
      </c>
      <c r="S3805" s="10">
        <f t="shared" si="358"/>
        <v>42433.971851851849</v>
      </c>
      <c r="T3805" s="12" t="str">
        <f t="shared" si="359"/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354"/>
        <v>0</v>
      </c>
      <c r="P3806">
        <f t="shared" si="355"/>
        <v>0</v>
      </c>
      <c r="Q3806" t="str">
        <f t="shared" si="356"/>
        <v>theater</v>
      </c>
      <c r="R3806" s="10">
        <f t="shared" si="357"/>
        <v>42527.00953703704</v>
      </c>
      <c r="S3806" s="10">
        <f t="shared" si="358"/>
        <v>42582.291666666672</v>
      </c>
      <c r="T3806" s="12" t="str">
        <f t="shared" si="359"/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354"/>
        <v>0</v>
      </c>
      <c r="P3807">
        <f t="shared" si="355"/>
        <v>1.5</v>
      </c>
      <c r="Q3807" t="str">
        <f t="shared" si="356"/>
        <v>theater</v>
      </c>
      <c r="R3807" s="10">
        <f t="shared" si="357"/>
        <v>41849.887037037035</v>
      </c>
      <c r="S3807" s="10">
        <f t="shared" si="358"/>
        <v>41909.887037037035</v>
      </c>
      <c r="T3807" s="12" t="str">
        <f t="shared" si="359"/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354"/>
        <v>6.9999999999999999E-4</v>
      </c>
      <c r="P3808">
        <f t="shared" si="355"/>
        <v>5</v>
      </c>
      <c r="Q3808" t="str">
        <f t="shared" si="356"/>
        <v>theater</v>
      </c>
      <c r="R3808" s="10">
        <f t="shared" si="357"/>
        <v>41799.259039351848</v>
      </c>
      <c r="S3808" s="10">
        <f t="shared" si="358"/>
        <v>41819.259039351848</v>
      </c>
      <c r="T3808" s="12" t="str">
        <f t="shared" si="359"/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354"/>
        <v>0.30330000000000001</v>
      </c>
      <c r="P3809">
        <f t="shared" si="355"/>
        <v>50.56</v>
      </c>
      <c r="Q3809" t="str">
        <f t="shared" si="356"/>
        <v>theater</v>
      </c>
      <c r="R3809" s="10">
        <f t="shared" si="357"/>
        <v>42090.909016203703</v>
      </c>
      <c r="S3809" s="10">
        <f t="shared" si="358"/>
        <v>42097.909016203703</v>
      </c>
      <c r="T3809" s="12" t="str">
        <f t="shared" si="359"/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354"/>
        <v>1</v>
      </c>
      <c r="P3810">
        <f t="shared" si="355"/>
        <v>41.67</v>
      </c>
      <c r="Q3810" t="str">
        <f t="shared" si="356"/>
        <v>theater</v>
      </c>
      <c r="R3810" s="10">
        <f t="shared" si="357"/>
        <v>42059.453923611116</v>
      </c>
      <c r="S3810" s="10">
        <f t="shared" si="358"/>
        <v>42119.412256944444</v>
      </c>
      <c r="T3810" s="12" t="str">
        <f t="shared" si="359"/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354"/>
        <v>1.0125</v>
      </c>
      <c r="P3811">
        <f t="shared" si="355"/>
        <v>53.29</v>
      </c>
      <c r="Q3811" t="str">
        <f t="shared" si="356"/>
        <v>theater</v>
      </c>
      <c r="R3811" s="10">
        <f t="shared" si="357"/>
        <v>41800.526701388888</v>
      </c>
      <c r="S3811" s="10">
        <f t="shared" si="358"/>
        <v>41850.958333333336</v>
      </c>
      <c r="T3811" s="12" t="str">
        <f t="shared" si="359"/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354"/>
        <v>1.2173</v>
      </c>
      <c r="P3812">
        <f t="shared" si="355"/>
        <v>70.23</v>
      </c>
      <c r="Q3812" t="str">
        <f t="shared" si="356"/>
        <v>theater</v>
      </c>
      <c r="R3812" s="10">
        <f t="shared" si="357"/>
        <v>42054.849050925928</v>
      </c>
      <c r="S3812" s="10">
        <f t="shared" si="358"/>
        <v>42084.807384259257</v>
      </c>
      <c r="T3812" s="12" t="str">
        <f t="shared" si="359"/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354"/>
        <v>3.3</v>
      </c>
      <c r="P3813">
        <f t="shared" si="355"/>
        <v>43.42</v>
      </c>
      <c r="Q3813" t="str">
        <f t="shared" si="356"/>
        <v>theater</v>
      </c>
      <c r="R3813" s="10">
        <f t="shared" si="357"/>
        <v>42487.62700231481</v>
      </c>
      <c r="S3813" s="10">
        <f t="shared" si="358"/>
        <v>42521.458333333328</v>
      </c>
      <c r="T3813" s="12" t="str">
        <f t="shared" si="359"/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354"/>
        <v>1.0954999999999999</v>
      </c>
      <c r="P3814">
        <f t="shared" si="355"/>
        <v>199.18</v>
      </c>
      <c r="Q3814" t="str">
        <f t="shared" si="356"/>
        <v>theater</v>
      </c>
      <c r="R3814" s="10">
        <f t="shared" si="357"/>
        <v>42109.751250000001</v>
      </c>
      <c r="S3814" s="10">
        <f t="shared" si="358"/>
        <v>42156.165972222225</v>
      </c>
      <c r="T3814" s="12" t="str">
        <f t="shared" si="359"/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354"/>
        <v>1.0095000000000001</v>
      </c>
      <c r="P3815">
        <f t="shared" si="355"/>
        <v>78.52</v>
      </c>
      <c r="Q3815" t="str">
        <f t="shared" si="356"/>
        <v>theater</v>
      </c>
      <c r="R3815" s="10">
        <f t="shared" si="357"/>
        <v>42497.275706018518</v>
      </c>
      <c r="S3815" s="10">
        <f t="shared" si="358"/>
        <v>42535.904861111107</v>
      </c>
      <c r="T3815" s="12" t="str">
        <f t="shared" si="359"/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354"/>
        <v>1.4013</v>
      </c>
      <c r="P3816">
        <f t="shared" si="355"/>
        <v>61.82</v>
      </c>
      <c r="Q3816" t="str">
        <f t="shared" si="356"/>
        <v>theater</v>
      </c>
      <c r="R3816" s="10">
        <f t="shared" si="357"/>
        <v>42058.904074074075</v>
      </c>
      <c r="S3816" s="10">
        <f t="shared" si="358"/>
        <v>42095.165972222225</v>
      </c>
      <c r="T3816" s="12" t="str">
        <f t="shared" si="359"/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354"/>
        <v>1</v>
      </c>
      <c r="P3817">
        <f t="shared" si="355"/>
        <v>50</v>
      </c>
      <c r="Q3817" t="str">
        <f t="shared" si="356"/>
        <v>theater</v>
      </c>
      <c r="R3817" s="10">
        <f t="shared" si="357"/>
        <v>42207.259918981479</v>
      </c>
      <c r="S3817" s="10">
        <f t="shared" si="358"/>
        <v>42236.958333333328</v>
      </c>
      <c r="T3817" s="12" t="str">
        <f t="shared" si="359"/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354"/>
        <v>1.1923999999999999</v>
      </c>
      <c r="P3818">
        <f t="shared" si="355"/>
        <v>48.34</v>
      </c>
      <c r="Q3818" t="str">
        <f t="shared" si="356"/>
        <v>theater</v>
      </c>
      <c r="R3818" s="10">
        <f t="shared" si="357"/>
        <v>41807.690081018518</v>
      </c>
      <c r="S3818" s="10">
        <f t="shared" si="358"/>
        <v>41837.690081018518</v>
      </c>
      <c r="T3818" s="12" t="str">
        <f t="shared" si="359"/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354"/>
        <v>1.0725</v>
      </c>
      <c r="P3819">
        <f t="shared" si="355"/>
        <v>107.25</v>
      </c>
      <c r="Q3819" t="str">
        <f t="shared" si="356"/>
        <v>theater</v>
      </c>
      <c r="R3819" s="10">
        <f t="shared" si="357"/>
        <v>42284.69694444444</v>
      </c>
      <c r="S3819" s="10">
        <f t="shared" si="358"/>
        <v>42301.165972222225</v>
      </c>
      <c r="T3819" s="12" t="str">
        <f t="shared" si="359"/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354"/>
        <v>2.2799999999999998</v>
      </c>
      <c r="P3820">
        <f t="shared" si="355"/>
        <v>57</v>
      </c>
      <c r="Q3820" t="str">
        <f t="shared" si="356"/>
        <v>theater</v>
      </c>
      <c r="R3820" s="10">
        <f t="shared" si="357"/>
        <v>42045.84238425926</v>
      </c>
      <c r="S3820" s="10">
        <f t="shared" si="358"/>
        <v>42075.800717592589</v>
      </c>
      <c r="T3820" s="12" t="str">
        <f t="shared" si="359"/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354"/>
        <v>1.0640000000000001</v>
      </c>
      <c r="P3821">
        <f t="shared" si="355"/>
        <v>40.92</v>
      </c>
      <c r="Q3821" t="str">
        <f t="shared" si="356"/>
        <v>theater</v>
      </c>
      <c r="R3821" s="10">
        <f t="shared" si="357"/>
        <v>42184.209537037037</v>
      </c>
      <c r="S3821" s="10">
        <f t="shared" si="358"/>
        <v>42202.876388888893</v>
      </c>
      <c r="T3821" s="12" t="str">
        <f t="shared" si="359"/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354"/>
        <v>1.4333</v>
      </c>
      <c r="P3822">
        <f t="shared" si="355"/>
        <v>21.5</v>
      </c>
      <c r="Q3822" t="str">
        <f t="shared" si="356"/>
        <v>theater</v>
      </c>
      <c r="R3822" s="10">
        <f t="shared" si="357"/>
        <v>42160.651817129634</v>
      </c>
      <c r="S3822" s="10">
        <f t="shared" si="358"/>
        <v>42190.651817129634</v>
      </c>
      <c r="T3822" s="12" t="str">
        <f t="shared" si="359"/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354"/>
        <v>1.0454000000000001</v>
      </c>
      <c r="P3823">
        <f t="shared" si="355"/>
        <v>79.540000000000006</v>
      </c>
      <c r="Q3823" t="str">
        <f t="shared" si="356"/>
        <v>theater</v>
      </c>
      <c r="R3823" s="10">
        <f t="shared" si="357"/>
        <v>42341.180636574078</v>
      </c>
      <c r="S3823" s="10">
        <f t="shared" si="358"/>
        <v>42373.180636574078</v>
      </c>
      <c r="T3823" s="12" t="str">
        <f t="shared" si="359"/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354"/>
        <v>1.1002000000000001</v>
      </c>
      <c r="P3824">
        <f t="shared" si="355"/>
        <v>72.38</v>
      </c>
      <c r="Q3824" t="str">
        <f t="shared" si="356"/>
        <v>theater</v>
      </c>
      <c r="R3824" s="10">
        <f t="shared" si="357"/>
        <v>42329.838159722218</v>
      </c>
      <c r="S3824" s="10">
        <f t="shared" si="358"/>
        <v>42388.957638888889</v>
      </c>
      <c r="T3824" s="12" t="str">
        <f t="shared" si="359"/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354"/>
        <v>1.06</v>
      </c>
      <c r="P3825">
        <f t="shared" si="355"/>
        <v>64.63</v>
      </c>
      <c r="Q3825" t="str">
        <f t="shared" si="356"/>
        <v>theater</v>
      </c>
      <c r="R3825" s="10">
        <f t="shared" si="357"/>
        <v>42170.910231481481</v>
      </c>
      <c r="S3825" s="10">
        <f t="shared" si="358"/>
        <v>42205.165972222225</v>
      </c>
      <c r="T3825" s="12" t="str">
        <f t="shared" si="359"/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354"/>
        <v>1.08</v>
      </c>
      <c r="P3826">
        <f t="shared" si="355"/>
        <v>38.57</v>
      </c>
      <c r="Q3826" t="str">
        <f t="shared" si="356"/>
        <v>theater</v>
      </c>
      <c r="R3826" s="10">
        <f t="shared" si="357"/>
        <v>42571.626192129625</v>
      </c>
      <c r="S3826" s="10">
        <f t="shared" si="358"/>
        <v>42583.570138888885</v>
      </c>
      <c r="T3826" s="12" t="str">
        <f t="shared" si="359"/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354"/>
        <v>1.0542</v>
      </c>
      <c r="P3827">
        <f t="shared" si="355"/>
        <v>107.57</v>
      </c>
      <c r="Q3827" t="str">
        <f t="shared" si="356"/>
        <v>theater</v>
      </c>
      <c r="R3827" s="10">
        <f t="shared" si="357"/>
        <v>42151.069606481484</v>
      </c>
      <c r="S3827" s="10">
        <f t="shared" si="358"/>
        <v>42172.069606481484</v>
      </c>
      <c r="T3827" s="12" t="str">
        <f t="shared" si="359"/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354"/>
        <v>1.1917</v>
      </c>
      <c r="P3828">
        <f t="shared" si="355"/>
        <v>27.5</v>
      </c>
      <c r="Q3828" t="str">
        <f t="shared" si="356"/>
        <v>theater</v>
      </c>
      <c r="R3828" s="10">
        <f t="shared" si="357"/>
        <v>42101.423541666663</v>
      </c>
      <c r="S3828" s="10">
        <f t="shared" si="358"/>
        <v>42131.423541666663</v>
      </c>
      <c r="T3828" s="12" t="str">
        <f t="shared" si="359"/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354"/>
        <v>1.5266999999999999</v>
      </c>
      <c r="P3829">
        <f t="shared" si="355"/>
        <v>70.459999999999994</v>
      </c>
      <c r="Q3829" t="str">
        <f t="shared" si="356"/>
        <v>theater</v>
      </c>
      <c r="R3829" s="10">
        <f t="shared" si="357"/>
        <v>42034.928252314814</v>
      </c>
      <c r="S3829" s="10">
        <f t="shared" si="358"/>
        <v>42090</v>
      </c>
      <c r="T3829" s="12" t="str">
        <f t="shared" si="359"/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354"/>
        <v>1</v>
      </c>
      <c r="P3830">
        <f t="shared" si="355"/>
        <v>178.57</v>
      </c>
      <c r="Q3830" t="str">
        <f t="shared" si="356"/>
        <v>theater</v>
      </c>
      <c r="R3830" s="10">
        <f t="shared" si="357"/>
        <v>41944.527627314819</v>
      </c>
      <c r="S3830" s="10">
        <f t="shared" si="358"/>
        <v>42004.569293981483</v>
      </c>
      <c r="T3830" s="12" t="str">
        <f t="shared" si="359"/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354"/>
        <v>1.002</v>
      </c>
      <c r="P3831">
        <f t="shared" si="355"/>
        <v>62.63</v>
      </c>
      <c r="Q3831" t="str">
        <f t="shared" si="356"/>
        <v>theater</v>
      </c>
      <c r="R3831" s="10">
        <f t="shared" si="357"/>
        <v>42593.865405092598</v>
      </c>
      <c r="S3831" s="10">
        <f t="shared" si="358"/>
        <v>42613.865405092598</v>
      </c>
      <c r="T3831" s="12" t="str">
        <f t="shared" si="359"/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354"/>
        <v>2.25</v>
      </c>
      <c r="P3832">
        <f t="shared" si="355"/>
        <v>75</v>
      </c>
      <c r="Q3832" t="str">
        <f t="shared" si="356"/>
        <v>theater</v>
      </c>
      <c r="R3832" s="10">
        <f t="shared" si="357"/>
        <v>42503.740868055553</v>
      </c>
      <c r="S3832" s="10">
        <f t="shared" si="358"/>
        <v>42517.740868055553</v>
      </c>
      <c r="T3832" s="12" t="str">
        <f t="shared" si="359"/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354"/>
        <v>1.0602</v>
      </c>
      <c r="P3833">
        <f t="shared" si="355"/>
        <v>58.9</v>
      </c>
      <c r="Q3833" t="str">
        <f t="shared" si="356"/>
        <v>theater</v>
      </c>
      <c r="R3833" s="10">
        <f t="shared" si="357"/>
        <v>41927.848900462966</v>
      </c>
      <c r="S3833" s="10">
        <f t="shared" si="358"/>
        <v>41948.890567129631</v>
      </c>
      <c r="T3833" s="12" t="str">
        <f t="shared" si="359"/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354"/>
        <v>1.0467</v>
      </c>
      <c r="P3834">
        <f t="shared" si="355"/>
        <v>139.56</v>
      </c>
      <c r="Q3834" t="str">
        <f t="shared" si="356"/>
        <v>theater</v>
      </c>
      <c r="R3834" s="10">
        <f t="shared" si="357"/>
        <v>42375.114988425921</v>
      </c>
      <c r="S3834" s="10">
        <f t="shared" si="358"/>
        <v>42420.114988425921</v>
      </c>
      <c r="T3834" s="12" t="str">
        <f t="shared" si="359"/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354"/>
        <v>1.1667000000000001</v>
      </c>
      <c r="P3835">
        <f t="shared" si="355"/>
        <v>70</v>
      </c>
      <c r="Q3835" t="str">
        <f t="shared" si="356"/>
        <v>theater</v>
      </c>
      <c r="R3835" s="10">
        <f t="shared" si="357"/>
        <v>41963.872361111105</v>
      </c>
      <c r="S3835" s="10">
        <f t="shared" si="358"/>
        <v>41974.797916666663</v>
      </c>
      <c r="T3835" s="12" t="str">
        <f t="shared" si="359"/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354"/>
        <v>1.0903</v>
      </c>
      <c r="P3836">
        <f t="shared" si="355"/>
        <v>57.39</v>
      </c>
      <c r="Q3836" t="str">
        <f t="shared" si="356"/>
        <v>theater</v>
      </c>
      <c r="R3836" s="10">
        <f t="shared" si="357"/>
        <v>42143.445219907408</v>
      </c>
      <c r="S3836" s="10">
        <f t="shared" si="358"/>
        <v>42173.445219907408</v>
      </c>
      <c r="T3836" s="12" t="str">
        <f t="shared" si="359"/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354"/>
        <v>1.6</v>
      </c>
      <c r="P3837">
        <f t="shared" si="355"/>
        <v>40</v>
      </c>
      <c r="Q3837" t="str">
        <f t="shared" si="356"/>
        <v>theater</v>
      </c>
      <c r="R3837" s="10">
        <f t="shared" si="357"/>
        <v>42460.94222222222</v>
      </c>
      <c r="S3837" s="10">
        <f t="shared" si="358"/>
        <v>42481.94222222222</v>
      </c>
      <c r="T3837" s="12" t="str">
        <f t="shared" si="359"/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354"/>
        <v>1.125</v>
      </c>
      <c r="P3838">
        <f t="shared" si="355"/>
        <v>64.290000000000006</v>
      </c>
      <c r="Q3838" t="str">
        <f t="shared" si="356"/>
        <v>theater</v>
      </c>
      <c r="R3838" s="10">
        <f t="shared" si="357"/>
        <v>42553.926527777774</v>
      </c>
      <c r="S3838" s="10">
        <f t="shared" si="358"/>
        <v>42585.172916666663</v>
      </c>
      <c r="T3838" s="12" t="str">
        <f t="shared" si="359"/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354"/>
        <v>1.0209999999999999</v>
      </c>
      <c r="P3839">
        <f t="shared" si="355"/>
        <v>120.12</v>
      </c>
      <c r="Q3839" t="str">
        <f t="shared" si="356"/>
        <v>theater</v>
      </c>
      <c r="R3839" s="10">
        <f t="shared" si="357"/>
        <v>42152.765717592592</v>
      </c>
      <c r="S3839" s="10">
        <f t="shared" si="358"/>
        <v>42188.765717592592</v>
      </c>
      <c r="T3839" s="12" t="str">
        <f t="shared" si="359"/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354"/>
        <v>1.0082</v>
      </c>
      <c r="P3840">
        <f t="shared" si="355"/>
        <v>1008.24</v>
      </c>
      <c r="Q3840" t="str">
        <f t="shared" si="356"/>
        <v>theater</v>
      </c>
      <c r="R3840" s="10">
        <f t="shared" si="357"/>
        <v>42116.710752314815</v>
      </c>
      <c r="S3840" s="10">
        <f t="shared" si="358"/>
        <v>42146.710752314815</v>
      </c>
      <c r="T3840" s="12" t="str">
        <f t="shared" si="359"/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354"/>
        <v>1.0125</v>
      </c>
      <c r="P3841">
        <f t="shared" si="355"/>
        <v>63.28</v>
      </c>
      <c r="Q3841" t="str">
        <f t="shared" si="356"/>
        <v>theater</v>
      </c>
      <c r="R3841" s="10">
        <f t="shared" si="357"/>
        <v>42155.142638888887</v>
      </c>
      <c r="S3841" s="10">
        <f t="shared" si="358"/>
        <v>42215.142638888887</v>
      </c>
      <c r="T3841" s="12" t="str">
        <f t="shared" si="359"/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354"/>
        <v>65</v>
      </c>
      <c r="P3842">
        <f t="shared" si="355"/>
        <v>21.67</v>
      </c>
      <c r="Q3842" t="str">
        <f t="shared" si="356"/>
        <v>theater</v>
      </c>
      <c r="R3842" s="10">
        <f t="shared" si="357"/>
        <v>42432.701724537037</v>
      </c>
      <c r="S3842" s="10">
        <f t="shared" si="358"/>
        <v>42457.660057870366</v>
      </c>
      <c r="T3842" s="12" t="str">
        <f t="shared" si="359"/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360">ROUND(IMDIV(E3843,D3843),4)</f>
        <v>8.72E-2</v>
      </c>
      <c r="P3843">
        <f t="shared" ref="P3843:P3906" si="361">IF(L3843&gt;0,ROUND(IMDIV(E3843,L3843),2),0)</f>
        <v>25.65</v>
      </c>
      <c r="Q3843" t="str">
        <f t="shared" ref="Q3843:Q3906" si="362">LEFT(N3843,FIND("/",N3843)-1)</f>
        <v>theater</v>
      </c>
      <c r="R3843" s="10">
        <f t="shared" ref="R3843:R3906" si="363">(((J3843/60)/60)/24)+DATE(1970,1,1)</f>
        <v>41780.785729166666</v>
      </c>
      <c r="S3843" s="10">
        <f t="shared" ref="S3843:S3906" si="364">(((I3843/60)/60)/24)+DATE(1970,1,1)</f>
        <v>41840.785729166666</v>
      </c>
      <c r="T3843" s="12" t="str">
        <f t="shared" ref="T3843:T3906" si="365">RIGHT(N3843, LEN(N3843)-FIND("/",N3843))</f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360"/>
        <v>0.21940000000000001</v>
      </c>
      <c r="P3844">
        <f t="shared" si="361"/>
        <v>47.7</v>
      </c>
      <c r="Q3844" t="str">
        <f t="shared" si="362"/>
        <v>theater</v>
      </c>
      <c r="R3844" s="10">
        <f t="shared" si="363"/>
        <v>41740.493657407409</v>
      </c>
      <c r="S3844" s="10">
        <f t="shared" si="364"/>
        <v>41770.493657407409</v>
      </c>
      <c r="T3844" s="12" t="str">
        <f t="shared" si="365"/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360"/>
        <v>0.21299999999999999</v>
      </c>
      <c r="P3845">
        <f t="shared" si="361"/>
        <v>56.05</v>
      </c>
      <c r="Q3845" t="str">
        <f t="shared" si="362"/>
        <v>theater</v>
      </c>
      <c r="R3845" s="10">
        <f t="shared" si="363"/>
        <v>41766.072500000002</v>
      </c>
      <c r="S3845" s="10">
        <f t="shared" si="364"/>
        <v>41791.072500000002</v>
      </c>
      <c r="T3845" s="12" t="str">
        <f t="shared" si="365"/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360"/>
        <v>0.41489999999999999</v>
      </c>
      <c r="P3846">
        <f t="shared" si="361"/>
        <v>81.319999999999993</v>
      </c>
      <c r="Q3846" t="str">
        <f t="shared" si="362"/>
        <v>theater</v>
      </c>
      <c r="R3846" s="10">
        <f t="shared" si="363"/>
        <v>41766.617291666669</v>
      </c>
      <c r="S3846" s="10">
        <f t="shared" si="364"/>
        <v>41793.290972222225</v>
      </c>
      <c r="T3846" s="12" t="str">
        <f t="shared" si="365"/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360"/>
        <v>2.1100000000000001E-2</v>
      </c>
      <c r="P3847">
        <f t="shared" si="361"/>
        <v>70.17</v>
      </c>
      <c r="Q3847" t="str">
        <f t="shared" si="362"/>
        <v>theater</v>
      </c>
      <c r="R3847" s="10">
        <f t="shared" si="363"/>
        <v>42248.627013888887</v>
      </c>
      <c r="S3847" s="10">
        <f t="shared" si="364"/>
        <v>42278.627013888887</v>
      </c>
      <c r="T3847" s="12" t="str">
        <f t="shared" si="365"/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360"/>
        <v>2.7E-2</v>
      </c>
      <c r="P3848">
        <f t="shared" si="361"/>
        <v>23.63</v>
      </c>
      <c r="Q3848" t="str">
        <f t="shared" si="362"/>
        <v>theater</v>
      </c>
      <c r="R3848" s="10">
        <f t="shared" si="363"/>
        <v>41885.221550925926</v>
      </c>
      <c r="S3848" s="10">
        <f t="shared" si="364"/>
        <v>41916.290972222225</v>
      </c>
      <c r="T3848" s="12" t="str">
        <f t="shared" si="365"/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360"/>
        <v>0.16159999999999999</v>
      </c>
      <c r="P3849">
        <f t="shared" si="361"/>
        <v>188.56</v>
      </c>
      <c r="Q3849" t="str">
        <f t="shared" si="362"/>
        <v>theater</v>
      </c>
      <c r="R3849" s="10">
        <f t="shared" si="363"/>
        <v>42159.224432870367</v>
      </c>
      <c r="S3849" s="10">
        <f t="shared" si="364"/>
        <v>42204.224432870367</v>
      </c>
      <c r="T3849" s="12" t="str">
        <f t="shared" si="365"/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360"/>
        <v>0.1638</v>
      </c>
      <c r="P3850">
        <f t="shared" si="361"/>
        <v>49.51</v>
      </c>
      <c r="Q3850" t="str">
        <f t="shared" si="362"/>
        <v>theater</v>
      </c>
      <c r="R3850" s="10">
        <f t="shared" si="363"/>
        <v>42265.817002314812</v>
      </c>
      <c r="S3850" s="10">
        <f t="shared" si="364"/>
        <v>42295.817002314812</v>
      </c>
      <c r="T3850" s="12" t="str">
        <f t="shared" si="365"/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360"/>
        <v>7.0400000000000004E-2</v>
      </c>
      <c r="P3851">
        <f t="shared" si="361"/>
        <v>75.459999999999994</v>
      </c>
      <c r="Q3851" t="str">
        <f t="shared" si="362"/>
        <v>theater</v>
      </c>
      <c r="R3851" s="10">
        <f t="shared" si="363"/>
        <v>42136.767175925925</v>
      </c>
      <c r="S3851" s="10">
        <f t="shared" si="364"/>
        <v>42166.767175925925</v>
      </c>
      <c r="T3851" s="12" t="str">
        <f t="shared" si="365"/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360"/>
        <v>3.7999999999999999E-2</v>
      </c>
      <c r="P3852">
        <f t="shared" si="361"/>
        <v>9.5</v>
      </c>
      <c r="Q3852" t="str">
        <f t="shared" si="362"/>
        <v>theater</v>
      </c>
      <c r="R3852" s="10">
        <f t="shared" si="363"/>
        <v>41975.124340277776</v>
      </c>
      <c r="S3852" s="10">
        <f t="shared" si="364"/>
        <v>42005.124340277776</v>
      </c>
      <c r="T3852" s="12" t="str">
        <f t="shared" si="365"/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360"/>
        <v>0.34079999999999999</v>
      </c>
      <c r="P3853">
        <f t="shared" si="361"/>
        <v>35.5</v>
      </c>
      <c r="Q3853" t="str">
        <f t="shared" si="362"/>
        <v>theater</v>
      </c>
      <c r="R3853" s="10">
        <f t="shared" si="363"/>
        <v>42172.439571759256</v>
      </c>
      <c r="S3853" s="10">
        <f t="shared" si="364"/>
        <v>42202.439571759256</v>
      </c>
      <c r="T3853" s="12" t="str">
        <f t="shared" si="365"/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360"/>
        <v>2E-3</v>
      </c>
      <c r="P3854">
        <f t="shared" si="361"/>
        <v>10</v>
      </c>
      <c r="Q3854" t="str">
        <f t="shared" si="362"/>
        <v>theater</v>
      </c>
      <c r="R3854" s="10">
        <f t="shared" si="363"/>
        <v>42065.190694444449</v>
      </c>
      <c r="S3854" s="10">
        <f t="shared" si="364"/>
        <v>42090.149027777778</v>
      </c>
      <c r="T3854" s="12" t="str">
        <f t="shared" si="365"/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360"/>
        <v>2.9999999999999997E-4</v>
      </c>
      <c r="P3855">
        <f t="shared" si="361"/>
        <v>13</v>
      </c>
      <c r="Q3855" t="str">
        <f t="shared" si="362"/>
        <v>theater</v>
      </c>
      <c r="R3855" s="10">
        <f t="shared" si="363"/>
        <v>41848.84002314815</v>
      </c>
      <c r="S3855" s="10">
        <f t="shared" si="364"/>
        <v>41883.84002314815</v>
      </c>
      <c r="T3855" s="12" t="str">
        <f t="shared" si="365"/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360"/>
        <v>0.16250000000000001</v>
      </c>
      <c r="P3856">
        <f t="shared" si="361"/>
        <v>89.4</v>
      </c>
      <c r="Q3856" t="str">
        <f t="shared" si="362"/>
        <v>theater</v>
      </c>
      <c r="R3856" s="10">
        <f t="shared" si="363"/>
        <v>42103.884930555556</v>
      </c>
      <c r="S3856" s="10">
        <f t="shared" si="364"/>
        <v>42133.884930555556</v>
      </c>
      <c r="T3856" s="12" t="str">
        <f t="shared" si="365"/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360"/>
        <v>2.5000000000000001E-2</v>
      </c>
      <c r="P3857">
        <f t="shared" si="361"/>
        <v>25</v>
      </c>
      <c r="Q3857" t="str">
        <f t="shared" si="362"/>
        <v>theater</v>
      </c>
      <c r="R3857" s="10">
        <f t="shared" si="363"/>
        <v>42059.970729166671</v>
      </c>
      <c r="S3857" s="10">
        <f t="shared" si="364"/>
        <v>42089.929062499999</v>
      </c>
      <c r="T3857" s="12" t="str">
        <f t="shared" si="365"/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360"/>
        <v>2.0000000000000001E-4</v>
      </c>
      <c r="P3858">
        <f t="shared" si="361"/>
        <v>1</v>
      </c>
      <c r="Q3858" t="str">
        <f t="shared" si="362"/>
        <v>theater</v>
      </c>
      <c r="R3858" s="10">
        <f t="shared" si="363"/>
        <v>42041.743090277778</v>
      </c>
      <c r="S3858" s="10">
        <f t="shared" si="364"/>
        <v>42071.701423611114</v>
      </c>
      <c r="T3858" s="12" t="str">
        <f t="shared" si="365"/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360"/>
        <v>5.1999999999999998E-2</v>
      </c>
      <c r="P3859">
        <f t="shared" si="361"/>
        <v>65</v>
      </c>
      <c r="Q3859" t="str">
        <f t="shared" si="362"/>
        <v>theater</v>
      </c>
      <c r="R3859" s="10">
        <f t="shared" si="363"/>
        <v>41829.73715277778</v>
      </c>
      <c r="S3859" s="10">
        <f t="shared" si="364"/>
        <v>41852.716666666667</v>
      </c>
      <c r="T3859" s="12" t="str">
        <f t="shared" si="365"/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360"/>
        <v>0.02</v>
      </c>
      <c r="P3860">
        <f t="shared" si="361"/>
        <v>10</v>
      </c>
      <c r="Q3860" t="str">
        <f t="shared" si="362"/>
        <v>theater</v>
      </c>
      <c r="R3860" s="10">
        <f t="shared" si="363"/>
        <v>42128.431064814817</v>
      </c>
      <c r="S3860" s="10">
        <f t="shared" si="364"/>
        <v>42146.875</v>
      </c>
      <c r="T3860" s="12" t="str">
        <f t="shared" si="365"/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360"/>
        <v>4.0000000000000002E-4</v>
      </c>
      <c r="P3861">
        <f t="shared" si="361"/>
        <v>1</v>
      </c>
      <c r="Q3861" t="str">
        <f t="shared" si="362"/>
        <v>theater</v>
      </c>
      <c r="R3861" s="10">
        <f t="shared" si="363"/>
        <v>41789.893599537041</v>
      </c>
      <c r="S3861" s="10">
        <f t="shared" si="364"/>
        <v>41815.875</v>
      </c>
      <c r="T3861" s="12" t="str">
        <f t="shared" si="365"/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360"/>
        <v>0.1767</v>
      </c>
      <c r="P3862">
        <f t="shared" si="361"/>
        <v>81.540000000000006</v>
      </c>
      <c r="Q3862" t="str">
        <f t="shared" si="362"/>
        <v>theater</v>
      </c>
      <c r="R3862" s="10">
        <f t="shared" si="363"/>
        <v>41833.660995370366</v>
      </c>
      <c r="S3862" s="10">
        <f t="shared" si="364"/>
        <v>41863.660995370366</v>
      </c>
      <c r="T3862" s="12" t="str">
        <f t="shared" si="365"/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360"/>
        <v>0.05</v>
      </c>
      <c r="P3863">
        <f t="shared" si="361"/>
        <v>100</v>
      </c>
      <c r="Q3863" t="str">
        <f t="shared" si="362"/>
        <v>theater</v>
      </c>
      <c r="R3863" s="10">
        <f t="shared" si="363"/>
        <v>41914.590011574073</v>
      </c>
      <c r="S3863" s="10">
        <f t="shared" si="364"/>
        <v>41955.907638888893</v>
      </c>
      <c r="T3863" s="12" t="str">
        <f t="shared" si="365"/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360"/>
        <v>1E-4</v>
      </c>
      <c r="P3864">
        <f t="shared" si="361"/>
        <v>1</v>
      </c>
      <c r="Q3864" t="str">
        <f t="shared" si="362"/>
        <v>theater</v>
      </c>
      <c r="R3864" s="10">
        <f t="shared" si="363"/>
        <v>42611.261064814811</v>
      </c>
      <c r="S3864" s="10">
        <f t="shared" si="364"/>
        <v>42625.707638888889</v>
      </c>
      <c r="T3864" s="12" t="str">
        <f t="shared" si="365"/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360"/>
        <v>0</v>
      </c>
      <c r="P3865">
        <f t="shared" si="361"/>
        <v>0</v>
      </c>
      <c r="Q3865" t="str">
        <f t="shared" si="362"/>
        <v>theater</v>
      </c>
      <c r="R3865" s="10">
        <f t="shared" si="363"/>
        <v>42253.633159722223</v>
      </c>
      <c r="S3865" s="10">
        <f t="shared" si="364"/>
        <v>42313.674826388888</v>
      </c>
      <c r="T3865" s="12" t="str">
        <f t="shared" si="365"/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360"/>
        <v>1.2E-2</v>
      </c>
      <c r="P3866">
        <f t="shared" si="361"/>
        <v>20</v>
      </c>
      <c r="Q3866" t="str">
        <f t="shared" si="362"/>
        <v>theater</v>
      </c>
      <c r="R3866" s="10">
        <f t="shared" si="363"/>
        <v>42295.891828703709</v>
      </c>
      <c r="S3866" s="10">
        <f t="shared" si="364"/>
        <v>42325.933495370366</v>
      </c>
      <c r="T3866" s="12" t="str">
        <f t="shared" si="365"/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360"/>
        <v>0.26939999999999997</v>
      </c>
      <c r="P3867">
        <f t="shared" si="361"/>
        <v>46.43</v>
      </c>
      <c r="Q3867" t="str">
        <f t="shared" si="362"/>
        <v>theater</v>
      </c>
      <c r="R3867" s="10">
        <f t="shared" si="363"/>
        <v>41841.651597222226</v>
      </c>
      <c r="S3867" s="10">
        <f t="shared" si="364"/>
        <v>41881.229166666664</v>
      </c>
      <c r="T3867" s="12" t="str">
        <f t="shared" si="365"/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360"/>
        <v>5.4999999999999997E-3</v>
      </c>
      <c r="P3868">
        <f t="shared" si="361"/>
        <v>5.5</v>
      </c>
      <c r="Q3868" t="str">
        <f t="shared" si="362"/>
        <v>theater</v>
      </c>
      <c r="R3868" s="10">
        <f t="shared" si="363"/>
        <v>42402.947002314817</v>
      </c>
      <c r="S3868" s="10">
        <f t="shared" si="364"/>
        <v>42452.145138888889</v>
      </c>
      <c r="T3868" s="12" t="str">
        <f t="shared" si="365"/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360"/>
        <v>0.1255</v>
      </c>
      <c r="P3869">
        <f t="shared" si="361"/>
        <v>50.2</v>
      </c>
      <c r="Q3869" t="str">
        <f t="shared" si="362"/>
        <v>theater</v>
      </c>
      <c r="R3869" s="10">
        <f t="shared" si="363"/>
        <v>42509.814108796301</v>
      </c>
      <c r="S3869" s="10">
        <f t="shared" si="364"/>
        <v>42539.814108796301</v>
      </c>
      <c r="T3869" s="12" t="str">
        <f t="shared" si="365"/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360"/>
        <v>2E-3</v>
      </c>
      <c r="P3870">
        <f t="shared" si="361"/>
        <v>10</v>
      </c>
      <c r="Q3870" t="str">
        <f t="shared" si="362"/>
        <v>theater</v>
      </c>
      <c r="R3870" s="10">
        <f t="shared" si="363"/>
        <v>41865.659780092588</v>
      </c>
      <c r="S3870" s="10">
        <f t="shared" si="364"/>
        <v>41890.659780092588</v>
      </c>
      <c r="T3870" s="12" t="str">
        <f t="shared" si="365"/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360"/>
        <v>3.4500000000000003E-2</v>
      </c>
      <c r="P3871">
        <f t="shared" si="361"/>
        <v>30.13</v>
      </c>
      <c r="Q3871" t="str">
        <f t="shared" si="362"/>
        <v>theater</v>
      </c>
      <c r="R3871" s="10">
        <f t="shared" si="363"/>
        <v>42047.724444444444</v>
      </c>
      <c r="S3871" s="10">
        <f t="shared" si="364"/>
        <v>42077.132638888885</v>
      </c>
      <c r="T3871" s="12" t="str">
        <f t="shared" si="365"/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360"/>
        <v>0.15</v>
      </c>
      <c r="P3872">
        <f t="shared" si="361"/>
        <v>150</v>
      </c>
      <c r="Q3872" t="str">
        <f t="shared" si="362"/>
        <v>theater</v>
      </c>
      <c r="R3872" s="10">
        <f t="shared" si="363"/>
        <v>41793.17219907407</v>
      </c>
      <c r="S3872" s="10">
        <f t="shared" si="364"/>
        <v>41823.17219907407</v>
      </c>
      <c r="T3872" s="12" t="str">
        <f t="shared" si="365"/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360"/>
        <v>2.6700000000000002E-2</v>
      </c>
      <c r="P3873">
        <f t="shared" si="361"/>
        <v>13.33</v>
      </c>
      <c r="Q3873" t="str">
        <f t="shared" si="362"/>
        <v>theater</v>
      </c>
      <c r="R3873" s="10">
        <f t="shared" si="363"/>
        <v>42763.780671296292</v>
      </c>
      <c r="S3873" s="10">
        <f t="shared" si="364"/>
        <v>42823.739004629635</v>
      </c>
      <c r="T3873" s="12" t="str">
        <f t="shared" si="365"/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360"/>
        <v>0</v>
      </c>
      <c r="P3874">
        <f t="shared" si="361"/>
        <v>0</v>
      </c>
      <c r="Q3874" t="str">
        <f t="shared" si="362"/>
        <v>theater</v>
      </c>
      <c r="R3874" s="10">
        <f t="shared" si="363"/>
        <v>42180.145787037036</v>
      </c>
      <c r="S3874" s="10">
        <f t="shared" si="364"/>
        <v>42230.145787037036</v>
      </c>
      <c r="T3874" s="12" t="str">
        <f t="shared" si="365"/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360"/>
        <v>0</v>
      </c>
      <c r="P3875">
        <f t="shared" si="361"/>
        <v>0</v>
      </c>
      <c r="Q3875" t="str">
        <f t="shared" si="362"/>
        <v>theater</v>
      </c>
      <c r="R3875" s="10">
        <f t="shared" si="363"/>
        <v>42255.696006944447</v>
      </c>
      <c r="S3875" s="10">
        <f t="shared" si="364"/>
        <v>42285.696006944447</v>
      </c>
      <c r="T3875" s="12" t="str">
        <f t="shared" si="365"/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360"/>
        <v>0</v>
      </c>
      <c r="P3876">
        <f t="shared" si="361"/>
        <v>0</v>
      </c>
      <c r="Q3876" t="str">
        <f t="shared" si="362"/>
        <v>theater</v>
      </c>
      <c r="R3876" s="10">
        <f t="shared" si="363"/>
        <v>42007.016458333332</v>
      </c>
      <c r="S3876" s="10">
        <f t="shared" si="364"/>
        <v>42028.041666666672</v>
      </c>
      <c r="T3876" s="12" t="str">
        <f t="shared" si="365"/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360"/>
        <v>0</v>
      </c>
      <c r="P3877">
        <f t="shared" si="361"/>
        <v>0</v>
      </c>
      <c r="Q3877" t="str">
        <f t="shared" si="362"/>
        <v>theater</v>
      </c>
      <c r="R3877" s="10">
        <f t="shared" si="363"/>
        <v>42615.346817129626</v>
      </c>
      <c r="S3877" s="10">
        <f t="shared" si="364"/>
        <v>42616.416666666672</v>
      </c>
      <c r="T3877" s="12" t="str">
        <f t="shared" si="365"/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360"/>
        <v>0.52790000000000004</v>
      </c>
      <c r="P3878">
        <f t="shared" si="361"/>
        <v>44.76</v>
      </c>
      <c r="Q3878" t="str">
        <f t="shared" si="362"/>
        <v>theater</v>
      </c>
      <c r="R3878" s="10">
        <f t="shared" si="363"/>
        <v>42372.624166666668</v>
      </c>
      <c r="S3878" s="10">
        <f t="shared" si="364"/>
        <v>42402.624166666668</v>
      </c>
      <c r="T3878" s="12" t="str">
        <f t="shared" si="365"/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360"/>
        <v>4.9599999999999998E-2</v>
      </c>
      <c r="P3879">
        <f t="shared" si="361"/>
        <v>88.64</v>
      </c>
      <c r="Q3879" t="str">
        <f t="shared" si="362"/>
        <v>theater</v>
      </c>
      <c r="R3879" s="10">
        <f t="shared" si="363"/>
        <v>42682.67768518519</v>
      </c>
      <c r="S3879" s="10">
        <f t="shared" si="364"/>
        <v>42712.67768518519</v>
      </c>
      <c r="T3879" s="12" t="str">
        <f t="shared" si="365"/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360"/>
        <v>5.9999999999999995E-4</v>
      </c>
      <c r="P3880">
        <f t="shared" si="361"/>
        <v>10</v>
      </c>
      <c r="Q3880" t="str">
        <f t="shared" si="362"/>
        <v>theater</v>
      </c>
      <c r="R3880" s="10">
        <f t="shared" si="363"/>
        <v>42154.818819444445</v>
      </c>
      <c r="S3880" s="10">
        <f t="shared" si="364"/>
        <v>42185.165972222225</v>
      </c>
      <c r="T3880" s="12" t="str">
        <f t="shared" si="365"/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360"/>
        <v>0</v>
      </c>
      <c r="P3881">
        <f t="shared" si="361"/>
        <v>0</v>
      </c>
      <c r="Q3881" t="str">
        <f t="shared" si="362"/>
        <v>theater</v>
      </c>
      <c r="R3881" s="10">
        <f t="shared" si="363"/>
        <v>41999.861064814817</v>
      </c>
      <c r="S3881" s="10">
        <f t="shared" si="364"/>
        <v>42029.861064814817</v>
      </c>
      <c r="T3881" s="12" t="str">
        <f t="shared" si="365"/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360"/>
        <v>0.13070000000000001</v>
      </c>
      <c r="P3882">
        <f t="shared" si="361"/>
        <v>57.65</v>
      </c>
      <c r="Q3882" t="str">
        <f t="shared" si="362"/>
        <v>theater</v>
      </c>
      <c r="R3882" s="10">
        <f t="shared" si="363"/>
        <v>41815.815046296295</v>
      </c>
      <c r="S3882" s="10">
        <f t="shared" si="364"/>
        <v>41850.958333333336</v>
      </c>
      <c r="T3882" s="12" t="str">
        <f t="shared" si="365"/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360"/>
        <v>0.05</v>
      </c>
      <c r="P3883">
        <f t="shared" si="361"/>
        <v>25</v>
      </c>
      <c r="Q3883" t="str">
        <f t="shared" si="362"/>
        <v>theater</v>
      </c>
      <c r="R3883" s="10">
        <f t="shared" si="363"/>
        <v>42756.018506944441</v>
      </c>
      <c r="S3883" s="10">
        <f t="shared" si="364"/>
        <v>42786.018506944441</v>
      </c>
      <c r="T3883" s="12" t="str">
        <f t="shared" si="365"/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360"/>
        <v>0</v>
      </c>
      <c r="P3884">
        <f t="shared" si="361"/>
        <v>0</v>
      </c>
      <c r="Q3884" t="str">
        <f t="shared" si="362"/>
        <v>theater</v>
      </c>
      <c r="R3884" s="10">
        <f t="shared" si="363"/>
        <v>42373.983449074076</v>
      </c>
      <c r="S3884" s="10">
        <f t="shared" si="364"/>
        <v>42400.960416666669</v>
      </c>
      <c r="T3884" s="12" t="str">
        <f t="shared" si="365"/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360"/>
        <v>0</v>
      </c>
      <c r="P3885">
        <f t="shared" si="361"/>
        <v>0</v>
      </c>
      <c r="Q3885" t="str">
        <f t="shared" si="362"/>
        <v>theater</v>
      </c>
      <c r="R3885" s="10">
        <f t="shared" si="363"/>
        <v>41854.602650462963</v>
      </c>
      <c r="S3885" s="10">
        <f t="shared" si="364"/>
        <v>41884.602650462963</v>
      </c>
      <c r="T3885" s="12" t="str">
        <f t="shared" si="365"/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360"/>
        <v>0</v>
      </c>
      <c r="P3886">
        <f t="shared" si="361"/>
        <v>0</v>
      </c>
      <c r="Q3886" t="str">
        <f t="shared" si="362"/>
        <v>theater</v>
      </c>
      <c r="R3886" s="10">
        <f t="shared" si="363"/>
        <v>42065.791574074072</v>
      </c>
      <c r="S3886" s="10">
        <f t="shared" si="364"/>
        <v>42090.749907407408</v>
      </c>
      <c r="T3886" s="12" t="str">
        <f t="shared" si="365"/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360"/>
        <v>0</v>
      </c>
      <c r="P3887">
        <f t="shared" si="361"/>
        <v>0</v>
      </c>
      <c r="Q3887" t="str">
        <f t="shared" si="362"/>
        <v>theater</v>
      </c>
      <c r="R3887" s="10">
        <f t="shared" si="363"/>
        <v>42469.951284722221</v>
      </c>
      <c r="S3887" s="10">
        <f t="shared" si="364"/>
        <v>42499.951284722221</v>
      </c>
      <c r="T3887" s="12" t="str">
        <f t="shared" si="365"/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360"/>
        <v>0</v>
      </c>
      <c r="P3888">
        <f t="shared" si="361"/>
        <v>0</v>
      </c>
      <c r="Q3888" t="str">
        <f t="shared" si="362"/>
        <v>theater</v>
      </c>
      <c r="R3888" s="10">
        <f t="shared" si="363"/>
        <v>41954.228032407409</v>
      </c>
      <c r="S3888" s="10">
        <f t="shared" si="364"/>
        <v>41984.228032407409</v>
      </c>
      <c r="T3888" s="12" t="str">
        <f t="shared" si="365"/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360"/>
        <v>1.7500000000000002E-2</v>
      </c>
      <c r="P3889">
        <f t="shared" si="361"/>
        <v>17.5</v>
      </c>
      <c r="Q3889" t="str">
        <f t="shared" si="362"/>
        <v>theater</v>
      </c>
      <c r="R3889" s="10">
        <f t="shared" si="363"/>
        <v>42079.857974537037</v>
      </c>
      <c r="S3889" s="10">
        <f t="shared" si="364"/>
        <v>42125.916666666672</v>
      </c>
      <c r="T3889" s="12" t="str">
        <f t="shared" si="365"/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360"/>
        <v>0.27100000000000002</v>
      </c>
      <c r="P3890">
        <f t="shared" si="361"/>
        <v>38.71</v>
      </c>
      <c r="Q3890" t="str">
        <f t="shared" si="362"/>
        <v>theater</v>
      </c>
      <c r="R3890" s="10">
        <f t="shared" si="363"/>
        <v>42762.545810185184</v>
      </c>
      <c r="S3890" s="10">
        <f t="shared" si="364"/>
        <v>42792.545810185184</v>
      </c>
      <c r="T3890" s="12" t="str">
        <f t="shared" si="365"/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360"/>
        <v>1.4800000000000001E-2</v>
      </c>
      <c r="P3891">
        <f t="shared" si="361"/>
        <v>13.11</v>
      </c>
      <c r="Q3891" t="str">
        <f t="shared" si="362"/>
        <v>theater</v>
      </c>
      <c r="R3891" s="10">
        <f t="shared" si="363"/>
        <v>41977.004976851851</v>
      </c>
      <c r="S3891" s="10">
        <f t="shared" si="364"/>
        <v>42008.976388888885</v>
      </c>
      <c r="T3891" s="12" t="str">
        <f t="shared" si="365"/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360"/>
        <v>0.16830000000000001</v>
      </c>
      <c r="P3892">
        <f t="shared" si="361"/>
        <v>315.5</v>
      </c>
      <c r="Q3892" t="str">
        <f t="shared" si="362"/>
        <v>theater</v>
      </c>
      <c r="R3892" s="10">
        <f t="shared" si="363"/>
        <v>42171.758611111116</v>
      </c>
      <c r="S3892" s="10">
        <f t="shared" si="364"/>
        <v>42231.758611111116</v>
      </c>
      <c r="T3892" s="12" t="str">
        <f t="shared" si="365"/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360"/>
        <v>0.32500000000000001</v>
      </c>
      <c r="P3893">
        <f t="shared" si="361"/>
        <v>37.14</v>
      </c>
      <c r="Q3893" t="str">
        <f t="shared" si="362"/>
        <v>theater</v>
      </c>
      <c r="R3893" s="10">
        <f t="shared" si="363"/>
        <v>42056.1324537037</v>
      </c>
      <c r="S3893" s="10">
        <f t="shared" si="364"/>
        <v>42086.207638888889</v>
      </c>
      <c r="T3893" s="12" t="str">
        <f t="shared" si="365"/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360"/>
        <v>0</v>
      </c>
      <c r="P3894">
        <f t="shared" si="361"/>
        <v>0</v>
      </c>
      <c r="Q3894" t="str">
        <f t="shared" si="362"/>
        <v>theater</v>
      </c>
      <c r="R3894" s="10">
        <f t="shared" si="363"/>
        <v>41867.652280092596</v>
      </c>
      <c r="S3894" s="10">
        <f t="shared" si="364"/>
        <v>41875.291666666664</v>
      </c>
      <c r="T3894" s="12" t="str">
        <f t="shared" si="365"/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360"/>
        <v>0.2155</v>
      </c>
      <c r="P3895">
        <f t="shared" si="361"/>
        <v>128.27000000000001</v>
      </c>
      <c r="Q3895" t="str">
        <f t="shared" si="362"/>
        <v>theater</v>
      </c>
      <c r="R3895" s="10">
        <f t="shared" si="363"/>
        <v>41779.657870370371</v>
      </c>
      <c r="S3895" s="10">
        <f t="shared" si="364"/>
        <v>41821.25</v>
      </c>
      <c r="T3895" s="12" t="str">
        <f t="shared" si="365"/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360"/>
        <v>3.4700000000000002E-2</v>
      </c>
      <c r="P3896">
        <f t="shared" si="361"/>
        <v>47.27</v>
      </c>
      <c r="Q3896" t="str">
        <f t="shared" si="362"/>
        <v>theater</v>
      </c>
      <c r="R3896" s="10">
        <f t="shared" si="363"/>
        <v>42679.958472222221</v>
      </c>
      <c r="S3896" s="10">
        <f t="shared" si="364"/>
        <v>42710.207638888889</v>
      </c>
      <c r="T3896" s="12" t="str">
        <f t="shared" si="365"/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360"/>
        <v>0.05</v>
      </c>
      <c r="P3897">
        <f t="shared" si="361"/>
        <v>50</v>
      </c>
      <c r="Q3897" t="str">
        <f t="shared" si="362"/>
        <v>theater</v>
      </c>
      <c r="R3897" s="10">
        <f t="shared" si="363"/>
        <v>42032.250208333338</v>
      </c>
      <c r="S3897" s="10">
        <f t="shared" si="364"/>
        <v>42063.250208333338</v>
      </c>
      <c r="T3897" s="12" t="str">
        <f t="shared" si="365"/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360"/>
        <v>0.10630000000000001</v>
      </c>
      <c r="P3898">
        <f t="shared" si="361"/>
        <v>42.5</v>
      </c>
      <c r="Q3898" t="str">
        <f t="shared" si="362"/>
        <v>theater</v>
      </c>
      <c r="R3898" s="10">
        <f t="shared" si="363"/>
        <v>41793.191875000004</v>
      </c>
      <c r="S3898" s="10">
        <f t="shared" si="364"/>
        <v>41807.191875000004</v>
      </c>
      <c r="T3898" s="12" t="str">
        <f t="shared" si="365"/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360"/>
        <v>0.17599999999999999</v>
      </c>
      <c r="P3899">
        <f t="shared" si="361"/>
        <v>44</v>
      </c>
      <c r="Q3899" t="str">
        <f t="shared" si="362"/>
        <v>theater</v>
      </c>
      <c r="R3899" s="10">
        <f t="shared" si="363"/>
        <v>41982.87364583333</v>
      </c>
      <c r="S3899" s="10">
        <f t="shared" si="364"/>
        <v>42012.87364583333</v>
      </c>
      <c r="T3899" s="12" t="str">
        <f t="shared" si="365"/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360"/>
        <v>0.3256</v>
      </c>
      <c r="P3900">
        <f t="shared" si="361"/>
        <v>50.88</v>
      </c>
      <c r="Q3900" t="str">
        <f t="shared" si="362"/>
        <v>theater</v>
      </c>
      <c r="R3900" s="10">
        <f t="shared" si="363"/>
        <v>42193.482291666667</v>
      </c>
      <c r="S3900" s="10">
        <f t="shared" si="364"/>
        <v>42233.666666666672</v>
      </c>
      <c r="T3900" s="12" t="str">
        <f t="shared" si="365"/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360"/>
        <v>1.2500000000000001E-2</v>
      </c>
      <c r="P3901">
        <f t="shared" si="361"/>
        <v>62.5</v>
      </c>
      <c r="Q3901" t="str">
        <f t="shared" si="362"/>
        <v>theater</v>
      </c>
      <c r="R3901" s="10">
        <f t="shared" si="363"/>
        <v>41843.775011574071</v>
      </c>
      <c r="S3901" s="10">
        <f t="shared" si="364"/>
        <v>41863.775011574071</v>
      </c>
      <c r="T3901" s="12" t="str">
        <f t="shared" si="365"/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360"/>
        <v>5.3999999999999999E-2</v>
      </c>
      <c r="P3902">
        <f t="shared" si="361"/>
        <v>27</v>
      </c>
      <c r="Q3902" t="str">
        <f t="shared" si="362"/>
        <v>theater</v>
      </c>
      <c r="R3902" s="10">
        <f t="shared" si="363"/>
        <v>42136.092488425929</v>
      </c>
      <c r="S3902" s="10">
        <f t="shared" si="364"/>
        <v>42166.092488425929</v>
      </c>
      <c r="T3902" s="12" t="str">
        <f t="shared" si="365"/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360"/>
        <v>8.3000000000000001E-3</v>
      </c>
      <c r="P3903">
        <f t="shared" si="361"/>
        <v>25</v>
      </c>
      <c r="Q3903" t="str">
        <f t="shared" si="362"/>
        <v>theater</v>
      </c>
      <c r="R3903" s="10">
        <f t="shared" si="363"/>
        <v>42317.826377314821</v>
      </c>
      <c r="S3903" s="10">
        <f t="shared" si="364"/>
        <v>42357.826377314821</v>
      </c>
      <c r="T3903" s="12" t="str">
        <f t="shared" si="365"/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360"/>
        <v>0.48830000000000001</v>
      </c>
      <c r="P3904">
        <f t="shared" si="361"/>
        <v>47.26</v>
      </c>
      <c r="Q3904" t="str">
        <f t="shared" si="362"/>
        <v>theater</v>
      </c>
      <c r="R3904" s="10">
        <f t="shared" si="363"/>
        <v>42663.468078703707</v>
      </c>
      <c r="S3904" s="10">
        <f t="shared" si="364"/>
        <v>42688.509745370371</v>
      </c>
      <c r="T3904" s="12" t="str">
        <f t="shared" si="365"/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360"/>
        <v>0</v>
      </c>
      <c r="P3905">
        <f t="shared" si="361"/>
        <v>0</v>
      </c>
      <c r="Q3905" t="str">
        <f t="shared" si="362"/>
        <v>theater</v>
      </c>
      <c r="R3905" s="10">
        <f t="shared" si="363"/>
        <v>42186.01116898148</v>
      </c>
      <c r="S3905" s="10">
        <f t="shared" si="364"/>
        <v>42230.818055555559</v>
      </c>
      <c r="T3905" s="12" t="str">
        <f t="shared" si="365"/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360"/>
        <v>2.9999999999999997E-4</v>
      </c>
      <c r="P3906">
        <f t="shared" si="361"/>
        <v>1.5</v>
      </c>
      <c r="Q3906" t="str">
        <f t="shared" si="362"/>
        <v>theater</v>
      </c>
      <c r="R3906" s="10">
        <f t="shared" si="363"/>
        <v>42095.229166666672</v>
      </c>
      <c r="S3906" s="10">
        <f t="shared" si="364"/>
        <v>42109.211111111115</v>
      </c>
      <c r="T3906" s="12" t="str">
        <f t="shared" si="365"/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366">ROUND(IMDIV(E3907,D3907),4)</f>
        <v>0.1153</v>
      </c>
      <c r="P3907">
        <f t="shared" ref="P3907:P3970" si="367">IF(L3907&gt;0,ROUND(IMDIV(E3907,L3907),2),0)</f>
        <v>24.71</v>
      </c>
      <c r="Q3907" t="str">
        <f t="shared" ref="Q3907:Q3970" si="368">LEFT(N3907,FIND("/",N3907)-1)</f>
        <v>theater</v>
      </c>
      <c r="R3907" s="10">
        <f t="shared" ref="R3907:R3970" si="369">(((J3907/60)/60)/24)+DATE(1970,1,1)</f>
        <v>42124.623877314814</v>
      </c>
      <c r="S3907" s="10">
        <f t="shared" ref="S3907:S3970" si="370">(((I3907/60)/60)/24)+DATE(1970,1,1)</f>
        <v>42166.958333333328</v>
      </c>
      <c r="T3907" s="12" t="str">
        <f t="shared" ref="T3907:T3970" si="371">RIGHT(N3907, LEN(N3907)-FIND("/",N3907))</f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366"/>
        <v>0.67330000000000001</v>
      </c>
      <c r="P3908">
        <f t="shared" si="367"/>
        <v>63.13</v>
      </c>
      <c r="Q3908" t="str">
        <f t="shared" si="368"/>
        <v>theater</v>
      </c>
      <c r="R3908" s="10">
        <f t="shared" si="369"/>
        <v>42143.917743055557</v>
      </c>
      <c r="S3908" s="10">
        <f t="shared" si="370"/>
        <v>42181.559027777781</v>
      </c>
      <c r="T3908" s="12" t="str">
        <f t="shared" si="371"/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366"/>
        <v>0.153</v>
      </c>
      <c r="P3909">
        <f t="shared" si="367"/>
        <v>38.25</v>
      </c>
      <c r="Q3909" t="str">
        <f t="shared" si="368"/>
        <v>theater</v>
      </c>
      <c r="R3909" s="10">
        <f t="shared" si="369"/>
        <v>41906.819513888891</v>
      </c>
      <c r="S3909" s="10">
        <f t="shared" si="370"/>
        <v>41938.838888888888</v>
      </c>
      <c r="T3909" s="12" t="str">
        <f t="shared" si="371"/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366"/>
        <v>8.6699999999999999E-2</v>
      </c>
      <c r="P3910">
        <f t="shared" si="367"/>
        <v>16.25</v>
      </c>
      <c r="Q3910" t="str">
        <f t="shared" si="368"/>
        <v>theater</v>
      </c>
      <c r="R3910" s="10">
        <f t="shared" si="369"/>
        <v>41834.135370370372</v>
      </c>
      <c r="S3910" s="10">
        <f t="shared" si="370"/>
        <v>41849.135370370372</v>
      </c>
      <c r="T3910" s="12" t="str">
        <f t="shared" si="371"/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366"/>
        <v>2.3E-3</v>
      </c>
      <c r="P3911">
        <f t="shared" si="367"/>
        <v>33.75</v>
      </c>
      <c r="Q3911" t="str">
        <f t="shared" si="368"/>
        <v>theater</v>
      </c>
      <c r="R3911" s="10">
        <f t="shared" si="369"/>
        <v>41863.359282407408</v>
      </c>
      <c r="S3911" s="10">
        <f t="shared" si="370"/>
        <v>41893.359282407408</v>
      </c>
      <c r="T3911" s="12" t="str">
        <f t="shared" si="371"/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366"/>
        <v>3.0800000000000001E-2</v>
      </c>
      <c r="P3912">
        <f t="shared" si="367"/>
        <v>61.67</v>
      </c>
      <c r="Q3912" t="str">
        <f t="shared" si="368"/>
        <v>theater</v>
      </c>
      <c r="R3912" s="10">
        <f t="shared" si="369"/>
        <v>42224.756909722222</v>
      </c>
      <c r="S3912" s="10">
        <f t="shared" si="370"/>
        <v>42254.756909722222</v>
      </c>
      <c r="T3912" s="12" t="str">
        <f t="shared" si="371"/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366"/>
        <v>0.37409999999999999</v>
      </c>
      <c r="P3913">
        <f t="shared" si="367"/>
        <v>83.14</v>
      </c>
      <c r="Q3913" t="str">
        <f t="shared" si="368"/>
        <v>theater</v>
      </c>
      <c r="R3913" s="10">
        <f t="shared" si="369"/>
        <v>41939.8122337963</v>
      </c>
      <c r="S3913" s="10">
        <f t="shared" si="370"/>
        <v>41969.853900462964</v>
      </c>
      <c r="T3913" s="12" t="str">
        <f t="shared" si="371"/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366"/>
        <v>1E-4</v>
      </c>
      <c r="P3914">
        <f t="shared" si="367"/>
        <v>1</v>
      </c>
      <c r="Q3914" t="str">
        <f t="shared" si="368"/>
        <v>theater</v>
      </c>
      <c r="R3914" s="10">
        <f t="shared" si="369"/>
        <v>42059.270023148143</v>
      </c>
      <c r="S3914" s="10">
        <f t="shared" si="370"/>
        <v>42119.190972222219</v>
      </c>
      <c r="T3914" s="12" t="str">
        <f t="shared" si="371"/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366"/>
        <v>0.1</v>
      </c>
      <c r="P3915">
        <f t="shared" si="367"/>
        <v>142.86000000000001</v>
      </c>
      <c r="Q3915" t="str">
        <f t="shared" si="368"/>
        <v>theater</v>
      </c>
      <c r="R3915" s="10">
        <f t="shared" si="369"/>
        <v>42308.211215277777</v>
      </c>
      <c r="S3915" s="10">
        <f t="shared" si="370"/>
        <v>42338.252881944441</v>
      </c>
      <c r="T3915" s="12" t="str">
        <f t="shared" si="371"/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366"/>
        <v>0.36359999999999998</v>
      </c>
      <c r="P3916">
        <f t="shared" si="367"/>
        <v>33.67</v>
      </c>
      <c r="Q3916" t="str">
        <f t="shared" si="368"/>
        <v>theater</v>
      </c>
      <c r="R3916" s="10">
        <f t="shared" si="369"/>
        <v>42114.818935185183</v>
      </c>
      <c r="S3916" s="10">
        <f t="shared" si="370"/>
        <v>42134.957638888889</v>
      </c>
      <c r="T3916" s="12" t="str">
        <f t="shared" si="371"/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366"/>
        <v>3.3E-3</v>
      </c>
      <c r="P3917">
        <f t="shared" si="367"/>
        <v>5</v>
      </c>
      <c r="Q3917" t="str">
        <f t="shared" si="368"/>
        <v>theater</v>
      </c>
      <c r="R3917" s="10">
        <f t="shared" si="369"/>
        <v>42492.98505787037</v>
      </c>
      <c r="S3917" s="10">
        <f t="shared" si="370"/>
        <v>42522.98505787037</v>
      </c>
      <c r="T3917" s="12" t="str">
        <f t="shared" si="371"/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366"/>
        <v>0</v>
      </c>
      <c r="P3918">
        <f t="shared" si="367"/>
        <v>0</v>
      </c>
      <c r="Q3918" t="str">
        <f t="shared" si="368"/>
        <v>theater</v>
      </c>
      <c r="R3918" s="10">
        <f t="shared" si="369"/>
        <v>42494.471666666665</v>
      </c>
      <c r="S3918" s="10">
        <f t="shared" si="370"/>
        <v>42524.471666666665</v>
      </c>
      <c r="T3918" s="12" t="str">
        <f t="shared" si="371"/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366"/>
        <v>2.8999999999999998E-3</v>
      </c>
      <c r="P3919">
        <f t="shared" si="367"/>
        <v>10</v>
      </c>
      <c r="Q3919" t="str">
        <f t="shared" si="368"/>
        <v>theater</v>
      </c>
      <c r="R3919" s="10">
        <f t="shared" si="369"/>
        <v>41863.527326388888</v>
      </c>
      <c r="S3919" s="10">
        <f t="shared" si="370"/>
        <v>41893.527326388888</v>
      </c>
      <c r="T3919" s="12" t="str">
        <f t="shared" si="371"/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366"/>
        <v>2E-3</v>
      </c>
      <c r="P3920">
        <f t="shared" si="367"/>
        <v>40</v>
      </c>
      <c r="Q3920" t="str">
        <f t="shared" si="368"/>
        <v>theater</v>
      </c>
      <c r="R3920" s="10">
        <f t="shared" si="369"/>
        <v>41843.664618055554</v>
      </c>
      <c r="S3920" s="10">
        <f t="shared" si="370"/>
        <v>41855.666666666664</v>
      </c>
      <c r="T3920" s="12" t="str">
        <f t="shared" si="371"/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366"/>
        <v>1.7999999999999999E-2</v>
      </c>
      <c r="P3921">
        <f t="shared" si="367"/>
        <v>30</v>
      </c>
      <c r="Q3921" t="str">
        <f t="shared" si="368"/>
        <v>theater</v>
      </c>
      <c r="R3921" s="10">
        <f t="shared" si="369"/>
        <v>42358.684872685189</v>
      </c>
      <c r="S3921" s="10">
        <f t="shared" si="370"/>
        <v>42387</v>
      </c>
      <c r="T3921" s="12" t="str">
        <f t="shared" si="371"/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366"/>
        <v>5.3999999999999999E-2</v>
      </c>
      <c r="P3922">
        <f t="shared" si="367"/>
        <v>45</v>
      </c>
      <c r="Q3922" t="str">
        <f t="shared" si="368"/>
        <v>theater</v>
      </c>
      <c r="R3922" s="10">
        <f t="shared" si="369"/>
        <v>42657.38726851852</v>
      </c>
      <c r="S3922" s="10">
        <f t="shared" si="370"/>
        <v>42687.428935185191</v>
      </c>
      <c r="T3922" s="12" t="str">
        <f t="shared" si="371"/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366"/>
        <v>0</v>
      </c>
      <c r="P3923">
        <f t="shared" si="367"/>
        <v>0</v>
      </c>
      <c r="Q3923" t="str">
        <f t="shared" si="368"/>
        <v>theater</v>
      </c>
      <c r="R3923" s="10">
        <f t="shared" si="369"/>
        <v>41926.542303240742</v>
      </c>
      <c r="S3923" s="10">
        <f t="shared" si="370"/>
        <v>41938.75</v>
      </c>
      <c r="T3923" s="12" t="str">
        <f t="shared" si="371"/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366"/>
        <v>8.1299999999999997E-2</v>
      </c>
      <c r="P3924">
        <f t="shared" si="367"/>
        <v>10.17</v>
      </c>
      <c r="Q3924" t="str">
        <f t="shared" si="368"/>
        <v>theater</v>
      </c>
      <c r="R3924" s="10">
        <f t="shared" si="369"/>
        <v>42020.768634259264</v>
      </c>
      <c r="S3924" s="10">
        <f t="shared" si="370"/>
        <v>42065.958333333328</v>
      </c>
      <c r="T3924" s="12" t="str">
        <f t="shared" si="371"/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366"/>
        <v>0.1203</v>
      </c>
      <c r="P3925">
        <f t="shared" si="367"/>
        <v>81.41</v>
      </c>
      <c r="Q3925" t="str">
        <f t="shared" si="368"/>
        <v>theater</v>
      </c>
      <c r="R3925" s="10">
        <f t="shared" si="369"/>
        <v>42075.979988425926</v>
      </c>
      <c r="S3925" s="10">
        <f t="shared" si="370"/>
        <v>42103.979988425926</v>
      </c>
      <c r="T3925" s="12" t="str">
        <f t="shared" si="371"/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366"/>
        <v>0.1527</v>
      </c>
      <c r="P3926">
        <f t="shared" si="367"/>
        <v>57.25</v>
      </c>
      <c r="Q3926" t="str">
        <f t="shared" si="368"/>
        <v>theater</v>
      </c>
      <c r="R3926" s="10">
        <f t="shared" si="369"/>
        <v>41786.959745370368</v>
      </c>
      <c r="S3926" s="10">
        <f t="shared" si="370"/>
        <v>41816.959745370368</v>
      </c>
      <c r="T3926" s="12" t="str">
        <f t="shared" si="371"/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366"/>
        <v>0.1</v>
      </c>
      <c r="P3927">
        <f t="shared" si="367"/>
        <v>5</v>
      </c>
      <c r="Q3927" t="str">
        <f t="shared" si="368"/>
        <v>theater</v>
      </c>
      <c r="R3927" s="10">
        <f t="shared" si="369"/>
        <v>41820.870821759258</v>
      </c>
      <c r="S3927" s="10">
        <f t="shared" si="370"/>
        <v>41850.870821759258</v>
      </c>
      <c r="T3927" s="12" t="str">
        <f t="shared" si="371"/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366"/>
        <v>3.0000000000000001E-3</v>
      </c>
      <c r="P3928">
        <f t="shared" si="367"/>
        <v>15</v>
      </c>
      <c r="Q3928" t="str">
        <f t="shared" si="368"/>
        <v>theater</v>
      </c>
      <c r="R3928" s="10">
        <f t="shared" si="369"/>
        <v>41970.085046296299</v>
      </c>
      <c r="S3928" s="10">
        <f t="shared" si="370"/>
        <v>42000.085046296299</v>
      </c>
      <c r="T3928" s="12" t="str">
        <f t="shared" si="371"/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366"/>
        <v>0.01</v>
      </c>
      <c r="P3929">
        <f t="shared" si="367"/>
        <v>12.5</v>
      </c>
      <c r="Q3929" t="str">
        <f t="shared" si="368"/>
        <v>theater</v>
      </c>
      <c r="R3929" s="10">
        <f t="shared" si="369"/>
        <v>41830.267407407409</v>
      </c>
      <c r="S3929" s="10">
        <f t="shared" si="370"/>
        <v>41860.267407407409</v>
      </c>
      <c r="T3929" s="12" t="str">
        <f t="shared" si="371"/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366"/>
        <v>0.13020000000000001</v>
      </c>
      <c r="P3930">
        <f t="shared" si="367"/>
        <v>93</v>
      </c>
      <c r="Q3930" t="str">
        <f t="shared" si="368"/>
        <v>theater</v>
      </c>
      <c r="R3930" s="10">
        <f t="shared" si="369"/>
        <v>42265.683182870373</v>
      </c>
      <c r="S3930" s="10">
        <f t="shared" si="370"/>
        <v>42293.207638888889</v>
      </c>
      <c r="T3930" s="12" t="str">
        <f t="shared" si="371"/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366"/>
        <v>2.2700000000000001E-2</v>
      </c>
      <c r="P3931">
        <f t="shared" si="367"/>
        <v>32.36</v>
      </c>
      <c r="Q3931" t="str">
        <f t="shared" si="368"/>
        <v>theater</v>
      </c>
      <c r="R3931" s="10">
        <f t="shared" si="369"/>
        <v>42601.827141203699</v>
      </c>
      <c r="S3931" s="10">
        <f t="shared" si="370"/>
        <v>42631.827141203699</v>
      </c>
      <c r="T3931" s="12" t="str">
        <f t="shared" si="371"/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366"/>
        <v>0</v>
      </c>
      <c r="P3932">
        <f t="shared" si="367"/>
        <v>0</v>
      </c>
      <c r="Q3932" t="str">
        <f t="shared" si="368"/>
        <v>theater</v>
      </c>
      <c r="R3932" s="10">
        <f t="shared" si="369"/>
        <v>42433.338749999995</v>
      </c>
      <c r="S3932" s="10">
        <f t="shared" si="370"/>
        <v>42461.25</v>
      </c>
      <c r="T3932" s="12" t="str">
        <f t="shared" si="371"/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366"/>
        <v>0</v>
      </c>
      <c r="P3933">
        <f t="shared" si="367"/>
        <v>0</v>
      </c>
      <c r="Q3933" t="str">
        <f t="shared" si="368"/>
        <v>theater</v>
      </c>
      <c r="R3933" s="10">
        <f t="shared" si="369"/>
        <v>42228.151701388888</v>
      </c>
      <c r="S3933" s="10">
        <f t="shared" si="370"/>
        <v>42253.151701388888</v>
      </c>
      <c r="T3933" s="12" t="str">
        <f t="shared" si="371"/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366"/>
        <v>1E-4</v>
      </c>
      <c r="P3934">
        <f t="shared" si="367"/>
        <v>1</v>
      </c>
      <c r="Q3934" t="str">
        <f t="shared" si="368"/>
        <v>theater</v>
      </c>
      <c r="R3934" s="10">
        <f t="shared" si="369"/>
        <v>42415.168564814812</v>
      </c>
      <c r="S3934" s="10">
        <f t="shared" si="370"/>
        <v>42445.126898148148</v>
      </c>
      <c r="T3934" s="12" t="str">
        <f t="shared" si="371"/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366"/>
        <v>0.15740000000000001</v>
      </c>
      <c r="P3935">
        <f t="shared" si="367"/>
        <v>91.83</v>
      </c>
      <c r="Q3935" t="str">
        <f t="shared" si="368"/>
        <v>theater</v>
      </c>
      <c r="R3935" s="10">
        <f t="shared" si="369"/>
        <v>42538.968310185184</v>
      </c>
      <c r="S3935" s="10">
        <f t="shared" si="370"/>
        <v>42568.029861111107</v>
      </c>
      <c r="T3935" s="12" t="str">
        <f t="shared" si="371"/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366"/>
        <v>0.11</v>
      </c>
      <c r="P3936">
        <f t="shared" si="367"/>
        <v>45.83</v>
      </c>
      <c r="Q3936" t="str">
        <f t="shared" si="368"/>
        <v>theater</v>
      </c>
      <c r="R3936" s="10">
        <f t="shared" si="369"/>
        <v>42233.671747685185</v>
      </c>
      <c r="S3936" s="10">
        <f t="shared" si="370"/>
        <v>42278.541666666672</v>
      </c>
      <c r="T3936" s="12" t="str">
        <f t="shared" si="371"/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366"/>
        <v>0.43830000000000002</v>
      </c>
      <c r="P3937">
        <f t="shared" si="367"/>
        <v>57.17</v>
      </c>
      <c r="Q3937" t="str">
        <f t="shared" si="368"/>
        <v>theater</v>
      </c>
      <c r="R3937" s="10">
        <f t="shared" si="369"/>
        <v>42221.656782407401</v>
      </c>
      <c r="S3937" s="10">
        <f t="shared" si="370"/>
        <v>42281.656782407401</v>
      </c>
      <c r="T3937" s="12" t="str">
        <f t="shared" si="371"/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366"/>
        <v>0</v>
      </c>
      <c r="P3938">
        <f t="shared" si="367"/>
        <v>0</v>
      </c>
      <c r="Q3938" t="str">
        <f t="shared" si="368"/>
        <v>theater</v>
      </c>
      <c r="R3938" s="10">
        <f t="shared" si="369"/>
        <v>42675.262962962966</v>
      </c>
      <c r="S3938" s="10">
        <f t="shared" si="370"/>
        <v>42705.304629629631</v>
      </c>
      <c r="T3938" s="12" t="str">
        <f t="shared" si="371"/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366"/>
        <v>0.86140000000000005</v>
      </c>
      <c r="P3939">
        <f t="shared" si="367"/>
        <v>248.5</v>
      </c>
      <c r="Q3939" t="str">
        <f t="shared" si="368"/>
        <v>theater</v>
      </c>
      <c r="R3939" s="10">
        <f t="shared" si="369"/>
        <v>42534.631481481483</v>
      </c>
      <c r="S3939" s="10">
        <f t="shared" si="370"/>
        <v>42562.631481481483</v>
      </c>
      <c r="T3939" s="12" t="str">
        <f t="shared" si="371"/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366"/>
        <v>0.122</v>
      </c>
      <c r="P3940">
        <f t="shared" si="367"/>
        <v>79.400000000000006</v>
      </c>
      <c r="Q3940" t="str">
        <f t="shared" si="368"/>
        <v>theater</v>
      </c>
      <c r="R3940" s="10">
        <f t="shared" si="369"/>
        <v>42151.905717592599</v>
      </c>
      <c r="S3940" s="10">
        <f t="shared" si="370"/>
        <v>42182.905717592599</v>
      </c>
      <c r="T3940" s="12" t="str">
        <f t="shared" si="371"/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366"/>
        <v>1E-3</v>
      </c>
      <c r="P3941">
        <f t="shared" si="367"/>
        <v>5</v>
      </c>
      <c r="Q3941" t="str">
        <f t="shared" si="368"/>
        <v>theater</v>
      </c>
      <c r="R3941" s="10">
        <f t="shared" si="369"/>
        <v>41915.400219907409</v>
      </c>
      <c r="S3941" s="10">
        <f t="shared" si="370"/>
        <v>41919.1875</v>
      </c>
      <c r="T3941" s="12" t="str">
        <f t="shared" si="371"/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366"/>
        <v>2.2000000000000001E-3</v>
      </c>
      <c r="P3942">
        <f t="shared" si="367"/>
        <v>5.5</v>
      </c>
      <c r="Q3942" t="str">
        <f t="shared" si="368"/>
        <v>theater</v>
      </c>
      <c r="R3942" s="10">
        <f t="shared" si="369"/>
        <v>41961.492488425924</v>
      </c>
      <c r="S3942" s="10">
        <f t="shared" si="370"/>
        <v>42006.492488425924</v>
      </c>
      <c r="T3942" s="12" t="str">
        <f t="shared" si="371"/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366"/>
        <v>9.1000000000000004E-3</v>
      </c>
      <c r="P3943">
        <f t="shared" si="367"/>
        <v>25</v>
      </c>
      <c r="Q3943" t="str">
        <f t="shared" si="368"/>
        <v>theater</v>
      </c>
      <c r="R3943" s="10">
        <f t="shared" si="369"/>
        <v>41940.587233796294</v>
      </c>
      <c r="S3943" s="10">
        <f t="shared" si="370"/>
        <v>41968.041666666672</v>
      </c>
      <c r="T3943" s="12" t="str">
        <f t="shared" si="371"/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366"/>
        <v>0</v>
      </c>
      <c r="P3944">
        <f t="shared" si="367"/>
        <v>0</v>
      </c>
      <c r="Q3944" t="str">
        <f t="shared" si="368"/>
        <v>theater</v>
      </c>
      <c r="R3944" s="10">
        <f t="shared" si="369"/>
        <v>42111.904097222221</v>
      </c>
      <c r="S3944" s="10">
        <f t="shared" si="370"/>
        <v>42171.904097222221</v>
      </c>
      <c r="T3944" s="12" t="str">
        <f t="shared" si="371"/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366"/>
        <v>0.35639999999999999</v>
      </c>
      <c r="P3945">
        <f t="shared" si="367"/>
        <v>137.08000000000001</v>
      </c>
      <c r="Q3945" t="str">
        <f t="shared" si="368"/>
        <v>theater</v>
      </c>
      <c r="R3945" s="10">
        <f t="shared" si="369"/>
        <v>42279.778564814813</v>
      </c>
      <c r="S3945" s="10">
        <f t="shared" si="370"/>
        <v>42310.701388888891</v>
      </c>
      <c r="T3945" s="12" t="str">
        <f t="shared" si="371"/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366"/>
        <v>0</v>
      </c>
      <c r="P3946">
        <f t="shared" si="367"/>
        <v>0</v>
      </c>
      <c r="Q3946" t="str">
        <f t="shared" si="368"/>
        <v>theater</v>
      </c>
      <c r="R3946" s="10">
        <f t="shared" si="369"/>
        <v>42213.662905092591</v>
      </c>
      <c r="S3946" s="10">
        <f t="shared" si="370"/>
        <v>42243.662905092591</v>
      </c>
      <c r="T3946" s="12" t="str">
        <f t="shared" si="371"/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366"/>
        <v>2.5000000000000001E-3</v>
      </c>
      <c r="P3947">
        <f t="shared" si="367"/>
        <v>5</v>
      </c>
      <c r="Q3947" t="str">
        <f t="shared" si="368"/>
        <v>theater</v>
      </c>
      <c r="R3947" s="10">
        <f t="shared" si="369"/>
        <v>42109.801712962959</v>
      </c>
      <c r="S3947" s="10">
        <f t="shared" si="370"/>
        <v>42139.801712962959</v>
      </c>
      <c r="T3947" s="12" t="str">
        <f t="shared" si="371"/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366"/>
        <v>3.2500000000000001E-2</v>
      </c>
      <c r="P3948">
        <f t="shared" si="367"/>
        <v>39</v>
      </c>
      <c r="Q3948" t="str">
        <f t="shared" si="368"/>
        <v>theater</v>
      </c>
      <c r="R3948" s="10">
        <f t="shared" si="369"/>
        <v>42031.833587962959</v>
      </c>
      <c r="S3948" s="10">
        <f t="shared" si="370"/>
        <v>42063.333333333328</v>
      </c>
      <c r="T3948" s="12" t="str">
        <f t="shared" si="371"/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366"/>
        <v>3.3700000000000001E-2</v>
      </c>
      <c r="P3949">
        <f t="shared" si="367"/>
        <v>50.5</v>
      </c>
      <c r="Q3949" t="str">
        <f t="shared" si="368"/>
        <v>theater</v>
      </c>
      <c r="R3949" s="10">
        <f t="shared" si="369"/>
        <v>42615.142870370371</v>
      </c>
      <c r="S3949" s="10">
        <f t="shared" si="370"/>
        <v>42645.142870370371</v>
      </c>
      <c r="T3949" s="12" t="str">
        <f t="shared" si="371"/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366"/>
        <v>0</v>
      </c>
      <c r="P3950">
        <f t="shared" si="367"/>
        <v>0</v>
      </c>
      <c r="Q3950" t="str">
        <f t="shared" si="368"/>
        <v>theater</v>
      </c>
      <c r="R3950" s="10">
        <f t="shared" si="369"/>
        <v>41829.325497685182</v>
      </c>
      <c r="S3950" s="10">
        <f t="shared" si="370"/>
        <v>41889.325497685182</v>
      </c>
      <c r="T3950" s="12" t="str">
        <f t="shared" si="371"/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366"/>
        <v>0.15770000000000001</v>
      </c>
      <c r="P3951">
        <f t="shared" si="367"/>
        <v>49.28</v>
      </c>
      <c r="Q3951" t="str">
        <f t="shared" si="368"/>
        <v>theater</v>
      </c>
      <c r="R3951" s="10">
        <f t="shared" si="369"/>
        <v>42016.120613425926</v>
      </c>
      <c r="S3951" s="10">
        <f t="shared" si="370"/>
        <v>42046.120613425926</v>
      </c>
      <c r="T3951" s="12" t="str">
        <f t="shared" si="371"/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366"/>
        <v>6.3E-3</v>
      </c>
      <c r="P3952">
        <f t="shared" si="367"/>
        <v>25</v>
      </c>
      <c r="Q3952" t="str">
        <f t="shared" si="368"/>
        <v>theater</v>
      </c>
      <c r="R3952" s="10">
        <f t="shared" si="369"/>
        <v>42439.702314814815</v>
      </c>
      <c r="S3952" s="10">
        <f t="shared" si="370"/>
        <v>42468.774305555555</v>
      </c>
      <c r="T3952" s="12" t="str">
        <f t="shared" si="371"/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366"/>
        <v>0</v>
      </c>
      <c r="P3953">
        <f t="shared" si="367"/>
        <v>1</v>
      </c>
      <c r="Q3953" t="str">
        <f t="shared" si="368"/>
        <v>theater</v>
      </c>
      <c r="R3953" s="10">
        <f t="shared" si="369"/>
        <v>42433.825717592597</v>
      </c>
      <c r="S3953" s="10">
        <f t="shared" si="370"/>
        <v>42493.784050925926</v>
      </c>
      <c r="T3953" s="12" t="str">
        <f t="shared" si="371"/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366"/>
        <v>1E-3</v>
      </c>
      <c r="P3954">
        <f t="shared" si="367"/>
        <v>25</v>
      </c>
      <c r="Q3954" t="str">
        <f t="shared" si="368"/>
        <v>theater</v>
      </c>
      <c r="R3954" s="10">
        <f t="shared" si="369"/>
        <v>42243.790393518517</v>
      </c>
      <c r="S3954" s="10">
        <f t="shared" si="370"/>
        <v>42303.790393518517</v>
      </c>
      <c r="T3954" s="12" t="str">
        <f t="shared" si="371"/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366"/>
        <v>0</v>
      </c>
      <c r="P3955">
        <f t="shared" si="367"/>
        <v>0</v>
      </c>
      <c r="Q3955" t="str">
        <f t="shared" si="368"/>
        <v>theater</v>
      </c>
      <c r="R3955" s="10">
        <f t="shared" si="369"/>
        <v>42550.048449074078</v>
      </c>
      <c r="S3955" s="10">
        <f t="shared" si="370"/>
        <v>42580.978472222225</v>
      </c>
      <c r="T3955" s="12" t="str">
        <f t="shared" si="371"/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366"/>
        <v>0</v>
      </c>
      <c r="P3956">
        <f t="shared" si="367"/>
        <v>0</v>
      </c>
      <c r="Q3956" t="str">
        <f t="shared" si="368"/>
        <v>theater</v>
      </c>
      <c r="R3956" s="10">
        <f t="shared" si="369"/>
        <v>41774.651203703703</v>
      </c>
      <c r="S3956" s="10">
        <f t="shared" si="370"/>
        <v>41834.651203703703</v>
      </c>
      <c r="T3956" s="12" t="str">
        <f t="shared" si="371"/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366"/>
        <v>0.2429</v>
      </c>
      <c r="P3957">
        <f t="shared" si="367"/>
        <v>53.13</v>
      </c>
      <c r="Q3957" t="str">
        <f t="shared" si="368"/>
        <v>theater</v>
      </c>
      <c r="R3957" s="10">
        <f t="shared" si="369"/>
        <v>42306.848854166667</v>
      </c>
      <c r="S3957" s="10">
        <f t="shared" si="370"/>
        <v>42336.890520833331</v>
      </c>
      <c r="T3957" s="12" t="str">
        <f t="shared" si="371"/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366"/>
        <v>0</v>
      </c>
      <c r="P3958">
        <f t="shared" si="367"/>
        <v>0</v>
      </c>
      <c r="Q3958" t="str">
        <f t="shared" si="368"/>
        <v>theater</v>
      </c>
      <c r="R3958" s="10">
        <f t="shared" si="369"/>
        <v>42457.932025462964</v>
      </c>
      <c r="S3958" s="10">
        <f t="shared" si="370"/>
        <v>42485.013888888891</v>
      </c>
      <c r="T3958" s="12" t="str">
        <f t="shared" si="371"/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366"/>
        <v>2.9999999999999997E-4</v>
      </c>
      <c r="P3959">
        <f t="shared" si="367"/>
        <v>7</v>
      </c>
      <c r="Q3959" t="str">
        <f t="shared" si="368"/>
        <v>theater</v>
      </c>
      <c r="R3959" s="10">
        <f t="shared" si="369"/>
        <v>42513.976319444439</v>
      </c>
      <c r="S3959" s="10">
        <f t="shared" si="370"/>
        <v>42559.976319444439</v>
      </c>
      <c r="T3959" s="12" t="str">
        <f t="shared" si="371"/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366"/>
        <v>0.32050000000000001</v>
      </c>
      <c r="P3960">
        <f t="shared" si="367"/>
        <v>40.06</v>
      </c>
      <c r="Q3960" t="str">
        <f t="shared" si="368"/>
        <v>theater</v>
      </c>
      <c r="R3960" s="10">
        <f t="shared" si="369"/>
        <v>41816.950370370374</v>
      </c>
      <c r="S3960" s="10">
        <f t="shared" si="370"/>
        <v>41853.583333333336</v>
      </c>
      <c r="T3960" s="12" t="str">
        <f t="shared" si="371"/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366"/>
        <v>0.24329999999999999</v>
      </c>
      <c r="P3961">
        <f t="shared" si="367"/>
        <v>24.33</v>
      </c>
      <c r="Q3961" t="str">
        <f t="shared" si="368"/>
        <v>theater</v>
      </c>
      <c r="R3961" s="10">
        <f t="shared" si="369"/>
        <v>41880.788842592592</v>
      </c>
      <c r="S3961" s="10">
        <f t="shared" si="370"/>
        <v>41910.788842592592</v>
      </c>
      <c r="T3961" s="12" t="str">
        <f t="shared" si="371"/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366"/>
        <v>1.4999999999999999E-2</v>
      </c>
      <c r="P3962">
        <f t="shared" si="367"/>
        <v>11.25</v>
      </c>
      <c r="Q3962" t="str">
        <f t="shared" si="368"/>
        <v>theater</v>
      </c>
      <c r="R3962" s="10">
        <f t="shared" si="369"/>
        <v>42342.845555555556</v>
      </c>
      <c r="S3962" s="10">
        <f t="shared" si="370"/>
        <v>42372.845555555556</v>
      </c>
      <c r="T3962" s="12" t="str">
        <f t="shared" si="371"/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366"/>
        <v>4.1999999999999997E-3</v>
      </c>
      <c r="P3963">
        <f t="shared" si="367"/>
        <v>10.5</v>
      </c>
      <c r="Q3963" t="str">
        <f t="shared" si="368"/>
        <v>theater</v>
      </c>
      <c r="R3963" s="10">
        <f t="shared" si="369"/>
        <v>41745.891319444447</v>
      </c>
      <c r="S3963" s="10">
        <f t="shared" si="370"/>
        <v>41767.891319444447</v>
      </c>
      <c r="T3963" s="12" t="str">
        <f t="shared" si="371"/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366"/>
        <v>3.2099999999999997E-2</v>
      </c>
      <c r="P3964">
        <f t="shared" si="367"/>
        <v>15</v>
      </c>
      <c r="Q3964" t="str">
        <f t="shared" si="368"/>
        <v>theater</v>
      </c>
      <c r="R3964" s="10">
        <f t="shared" si="369"/>
        <v>42311.621458333335</v>
      </c>
      <c r="S3964" s="10">
        <f t="shared" si="370"/>
        <v>42336.621458333335</v>
      </c>
      <c r="T3964" s="12" t="str">
        <f t="shared" si="371"/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366"/>
        <v>0</v>
      </c>
      <c r="P3965">
        <f t="shared" si="367"/>
        <v>0</v>
      </c>
      <c r="Q3965" t="str">
        <f t="shared" si="368"/>
        <v>theater</v>
      </c>
      <c r="R3965" s="10">
        <f t="shared" si="369"/>
        <v>42296.154131944444</v>
      </c>
      <c r="S3965" s="10">
        <f t="shared" si="370"/>
        <v>42326.195798611108</v>
      </c>
      <c r="T3965" s="12" t="str">
        <f t="shared" si="371"/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366"/>
        <v>6.3E-2</v>
      </c>
      <c r="P3966">
        <f t="shared" si="367"/>
        <v>42</v>
      </c>
      <c r="Q3966" t="str">
        <f t="shared" si="368"/>
        <v>theater</v>
      </c>
      <c r="R3966" s="10">
        <f t="shared" si="369"/>
        <v>42053.722060185188</v>
      </c>
      <c r="S3966" s="10">
        <f t="shared" si="370"/>
        <v>42113.680393518516</v>
      </c>
      <c r="T3966" s="12" t="str">
        <f t="shared" si="371"/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366"/>
        <v>0.14249999999999999</v>
      </c>
      <c r="P3967">
        <f t="shared" si="367"/>
        <v>71.25</v>
      </c>
      <c r="Q3967" t="str">
        <f t="shared" si="368"/>
        <v>theater</v>
      </c>
      <c r="R3967" s="10">
        <f t="shared" si="369"/>
        <v>42414.235879629632</v>
      </c>
      <c r="S3967" s="10">
        <f t="shared" si="370"/>
        <v>42474.194212962961</v>
      </c>
      <c r="T3967" s="12" t="str">
        <f t="shared" si="371"/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366"/>
        <v>6.0000000000000001E-3</v>
      </c>
      <c r="P3968">
        <f t="shared" si="367"/>
        <v>22.5</v>
      </c>
      <c r="Q3968" t="str">
        <f t="shared" si="368"/>
        <v>theater</v>
      </c>
      <c r="R3968" s="10">
        <f t="shared" si="369"/>
        <v>41801.711550925924</v>
      </c>
      <c r="S3968" s="10">
        <f t="shared" si="370"/>
        <v>41844.124305555553</v>
      </c>
      <c r="T3968" s="12" t="str">
        <f t="shared" si="371"/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366"/>
        <v>0.2412</v>
      </c>
      <c r="P3969">
        <f t="shared" si="367"/>
        <v>41</v>
      </c>
      <c r="Q3969" t="str">
        <f t="shared" si="368"/>
        <v>theater</v>
      </c>
      <c r="R3969" s="10">
        <f t="shared" si="369"/>
        <v>42770.290590277778</v>
      </c>
      <c r="S3969" s="10">
        <f t="shared" si="370"/>
        <v>42800.290590277778</v>
      </c>
      <c r="T3969" s="12" t="str">
        <f t="shared" si="371"/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366"/>
        <v>0.10539999999999999</v>
      </c>
      <c r="P3970">
        <f t="shared" si="367"/>
        <v>47.91</v>
      </c>
      <c r="Q3970" t="str">
        <f t="shared" si="368"/>
        <v>theater</v>
      </c>
      <c r="R3970" s="10">
        <f t="shared" si="369"/>
        <v>42452.815659722226</v>
      </c>
      <c r="S3970" s="10">
        <f t="shared" si="370"/>
        <v>42512.815659722226</v>
      </c>
      <c r="T3970" s="12" t="str">
        <f t="shared" si="371"/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372">ROUND(IMDIV(E3971,D3971),4)</f>
        <v>7.4700000000000003E-2</v>
      </c>
      <c r="P3971">
        <f t="shared" ref="P3971:P4034" si="373">IF(L3971&gt;0,ROUND(IMDIV(E3971,L3971),2),0)</f>
        <v>35.17</v>
      </c>
      <c r="Q3971" t="str">
        <f t="shared" ref="Q3971:Q4034" si="374">LEFT(N3971,FIND("/",N3971)-1)</f>
        <v>theater</v>
      </c>
      <c r="R3971" s="10">
        <f t="shared" ref="R3971:R4034" si="375">(((J3971/60)/60)/24)+DATE(1970,1,1)</f>
        <v>42601.854699074072</v>
      </c>
      <c r="S3971" s="10">
        <f t="shared" ref="S3971:S4034" si="376">(((I3971/60)/60)/24)+DATE(1970,1,1)</f>
        <v>42611.163194444445</v>
      </c>
      <c r="T3971" s="12" t="str">
        <f t="shared" ref="T3971:T4034" si="377">RIGHT(N3971, LEN(N3971)-FIND("/",N3971))</f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372"/>
        <v>6.9999999999999999E-4</v>
      </c>
      <c r="P3972">
        <f t="shared" si="373"/>
        <v>5.5</v>
      </c>
      <c r="Q3972" t="str">
        <f t="shared" si="374"/>
        <v>theater</v>
      </c>
      <c r="R3972" s="10">
        <f t="shared" si="375"/>
        <v>42447.863553240735</v>
      </c>
      <c r="S3972" s="10">
        <f t="shared" si="376"/>
        <v>42477.863553240735</v>
      </c>
      <c r="T3972" s="12" t="str">
        <f t="shared" si="377"/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372"/>
        <v>9.7000000000000003E-3</v>
      </c>
      <c r="P3973">
        <f t="shared" si="373"/>
        <v>22.67</v>
      </c>
      <c r="Q3973" t="str">
        <f t="shared" si="374"/>
        <v>theater</v>
      </c>
      <c r="R3973" s="10">
        <f t="shared" si="375"/>
        <v>41811.536180555559</v>
      </c>
      <c r="S3973" s="10">
        <f t="shared" si="376"/>
        <v>41841.536180555559</v>
      </c>
      <c r="T3973" s="12" t="str">
        <f t="shared" si="377"/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372"/>
        <v>0.21099999999999999</v>
      </c>
      <c r="P3974">
        <f t="shared" si="373"/>
        <v>26.38</v>
      </c>
      <c r="Q3974" t="str">
        <f t="shared" si="374"/>
        <v>theater</v>
      </c>
      <c r="R3974" s="10">
        <f t="shared" si="375"/>
        <v>41981.067523148144</v>
      </c>
      <c r="S3974" s="10">
        <f t="shared" si="376"/>
        <v>42041.067523148144</v>
      </c>
      <c r="T3974" s="12" t="str">
        <f t="shared" si="377"/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372"/>
        <v>0.78100000000000003</v>
      </c>
      <c r="P3975">
        <f t="shared" si="373"/>
        <v>105.54</v>
      </c>
      <c r="Q3975" t="str">
        <f t="shared" si="374"/>
        <v>theater</v>
      </c>
      <c r="R3975" s="10">
        <f t="shared" si="375"/>
        <v>42469.68414351852</v>
      </c>
      <c r="S3975" s="10">
        <f t="shared" si="376"/>
        <v>42499.166666666672</v>
      </c>
      <c r="T3975" s="12" t="str">
        <f t="shared" si="377"/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372"/>
        <v>0.32</v>
      </c>
      <c r="P3976">
        <f t="shared" si="373"/>
        <v>29.09</v>
      </c>
      <c r="Q3976" t="str">
        <f t="shared" si="374"/>
        <v>theater</v>
      </c>
      <c r="R3976" s="10">
        <f t="shared" si="375"/>
        <v>42493.546851851846</v>
      </c>
      <c r="S3976" s="10">
        <f t="shared" si="376"/>
        <v>42523.546851851846</v>
      </c>
      <c r="T3976" s="12" t="str">
        <f t="shared" si="377"/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372"/>
        <v>0</v>
      </c>
      <c r="P3977">
        <f t="shared" si="373"/>
        <v>0</v>
      </c>
      <c r="Q3977" t="str">
        <f t="shared" si="374"/>
        <v>theater</v>
      </c>
      <c r="R3977" s="10">
        <f t="shared" si="375"/>
        <v>42534.866875</v>
      </c>
      <c r="S3977" s="10">
        <f t="shared" si="376"/>
        <v>42564.866875</v>
      </c>
      <c r="T3977" s="12" t="str">
        <f t="shared" si="377"/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372"/>
        <v>0.47689999999999999</v>
      </c>
      <c r="P3978">
        <f t="shared" si="373"/>
        <v>62</v>
      </c>
      <c r="Q3978" t="str">
        <f t="shared" si="374"/>
        <v>theater</v>
      </c>
      <c r="R3978" s="10">
        <f t="shared" si="375"/>
        <v>41830.858344907407</v>
      </c>
      <c r="S3978" s="10">
        <f t="shared" si="376"/>
        <v>41852.291666666664</v>
      </c>
      <c r="T3978" s="12" t="str">
        <f t="shared" si="377"/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372"/>
        <v>1.4500000000000001E-2</v>
      </c>
      <c r="P3979">
        <f t="shared" si="373"/>
        <v>217.5</v>
      </c>
      <c r="Q3979" t="str">
        <f t="shared" si="374"/>
        <v>theater</v>
      </c>
      <c r="R3979" s="10">
        <f t="shared" si="375"/>
        <v>42543.788564814815</v>
      </c>
      <c r="S3979" s="10">
        <f t="shared" si="376"/>
        <v>42573.788564814815</v>
      </c>
      <c r="T3979" s="12" t="str">
        <f t="shared" si="377"/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372"/>
        <v>0.107</v>
      </c>
      <c r="P3980">
        <f t="shared" si="373"/>
        <v>26.75</v>
      </c>
      <c r="Q3980" t="str">
        <f t="shared" si="374"/>
        <v>theater</v>
      </c>
      <c r="R3980" s="10">
        <f t="shared" si="375"/>
        <v>41975.642974537041</v>
      </c>
      <c r="S3980" s="10">
        <f t="shared" si="376"/>
        <v>42035.642974537041</v>
      </c>
      <c r="T3980" s="12" t="str">
        <f t="shared" si="377"/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372"/>
        <v>1.83E-2</v>
      </c>
      <c r="P3981">
        <f t="shared" si="373"/>
        <v>18.329999999999998</v>
      </c>
      <c r="Q3981" t="str">
        <f t="shared" si="374"/>
        <v>theater</v>
      </c>
      <c r="R3981" s="10">
        <f t="shared" si="375"/>
        <v>42069.903437500005</v>
      </c>
      <c r="S3981" s="10">
        <f t="shared" si="376"/>
        <v>42092.833333333328</v>
      </c>
      <c r="T3981" s="12" t="str">
        <f t="shared" si="377"/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372"/>
        <v>0.18</v>
      </c>
      <c r="P3982">
        <f t="shared" si="373"/>
        <v>64.290000000000006</v>
      </c>
      <c r="Q3982" t="str">
        <f t="shared" si="374"/>
        <v>theater</v>
      </c>
      <c r="R3982" s="10">
        <f t="shared" si="375"/>
        <v>41795.598923611113</v>
      </c>
      <c r="S3982" s="10">
        <f t="shared" si="376"/>
        <v>41825.598923611113</v>
      </c>
      <c r="T3982" s="12" t="str">
        <f t="shared" si="377"/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372"/>
        <v>4.0800000000000003E-2</v>
      </c>
      <c r="P3983">
        <f t="shared" si="373"/>
        <v>175</v>
      </c>
      <c r="Q3983" t="str">
        <f t="shared" si="374"/>
        <v>theater</v>
      </c>
      <c r="R3983" s="10">
        <f t="shared" si="375"/>
        <v>42508.179965277777</v>
      </c>
      <c r="S3983" s="10">
        <f t="shared" si="376"/>
        <v>42568.179965277777</v>
      </c>
      <c r="T3983" s="12" t="str">
        <f t="shared" si="377"/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372"/>
        <v>0.2</v>
      </c>
      <c r="P3984">
        <f t="shared" si="373"/>
        <v>34</v>
      </c>
      <c r="Q3984" t="str">
        <f t="shared" si="374"/>
        <v>theater</v>
      </c>
      <c r="R3984" s="10">
        <f t="shared" si="375"/>
        <v>42132.809953703705</v>
      </c>
      <c r="S3984" s="10">
        <f t="shared" si="376"/>
        <v>42192.809953703705</v>
      </c>
      <c r="T3984" s="12" t="str">
        <f t="shared" si="377"/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372"/>
        <v>0.34799999999999998</v>
      </c>
      <c r="P3985">
        <f t="shared" si="373"/>
        <v>84.28</v>
      </c>
      <c r="Q3985" t="str">
        <f t="shared" si="374"/>
        <v>theater</v>
      </c>
      <c r="R3985" s="10">
        <f t="shared" si="375"/>
        <v>41747.86986111111</v>
      </c>
      <c r="S3985" s="10">
        <f t="shared" si="376"/>
        <v>41779.290972222225</v>
      </c>
      <c r="T3985" s="12" t="str">
        <f t="shared" si="377"/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372"/>
        <v>6.3299999999999995E-2</v>
      </c>
      <c r="P3986">
        <f t="shared" si="373"/>
        <v>9.5</v>
      </c>
      <c r="Q3986" t="str">
        <f t="shared" si="374"/>
        <v>theater</v>
      </c>
      <c r="R3986" s="10">
        <f t="shared" si="375"/>
        <v>41920.963472222218</v>
      </c>
      <c r="S3986" s="10">
        <f t="shared" si="376"/>
        <v>41951</v>
      </c>
      <c r="T3986" s="12" t="str">
        <f t="shared" si="377"/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372"/>
        <v>0.32050000000000001</v>
      </c>
      <c r="P3987">
        <f t="shared" si="373"/>
        <v>33.74</v>
      </c>
      <c r="Q3987" t="str">
        <f t="shared" si="374"/>
        <v>theater</v>
      </c>
      <c r="R3987" s="10">
        <f t="shared" si="375"/>
        <v>42399.707407407404</v>
      </c>
      <c r="S3987" s="10">
        <f t="shared" si="376"/>
        <v>42420.878472222219</v>
      </c>
      <c r="T3987" s="12" t="str">
        <f t="shared" si="377"/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372"/>
        <v>9.7600000000000006E-2</v>
      </c>
      <c r="P3988">
        <f t="shared" si="373"/>
        <v>37.54</v>
      </c>
      <c r="Q3988" t="str">
        <f t="shared" si="374"/>
        <v>theater</v>
      </c>
      <c r="R3988" s="10">
        <f t="shared" si="375"/>
        <v>42467.548541666663</v>
      </c>
      <c r="S3988" s="10">
        <f t="shared" si="376"/>
        <v>42496.544444444444</v>
      </c>
      <c r="T3988" s="12" t="str">
        <f t="shared" si="377"/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372"/>
        <v>0.3775</v>
      </c>
      <c r="P3989">
        <f t="shared" si="373"/>
        <v>11.62</v>
      </c>
      <c r="Q3989" t="str">
        <f t="shared" si="374"/>
        <v>theater</v>
      </c>
      <c r="R3989" s="10">
        <f t="shared" si="375"/>
        <v>41765.92465277778</v>
      </c>
      <c r="S3989" s="10">
        <f t="shared" si="376"/>
        <v>41775.92465277778</v>
      </c>
      <c r="T3989" s="12" t="str">
        <f t="shared" si="377"/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372"/>
        <v>2.1299999999999999E-2</v>
      </c>
      <c r="P3990">
        <f t="shared" si="373"/>
        <v>8</v>
      </c>
      <c r="Q3990" t="str">
        <f t="shared" si="374"/>
        <v>theater</v>
      </c>
      <c r="R3990" s="10">
        <f t="shared" si="375"/>
        <v>42230.08116898148</v>
      </c>
      <c r="S3990" s="10">
        <f t="shared" si="376"/>
        <v>42245.08116898148</v>
      </c>
      <c r="T3990" s="12" t="str">
        <f t="shared" si="377"/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372"/>
        <v>0</v>
      </c>
      <c r="P3991">
        <f t="shared" si="373"/>
        <v>0</v>
      </c>
      <c r="Q3991" t="str">
        <f t="shared" si="374"/>
        <v>theater</v>
      </c>
      <c r="R3991" s="10">
        <f t="shared" si="375"/>
        <v>42286.749780092592</v>
      </c>
      <c r="S3991" s="10">
        <f t="shared" si="376"/>
        <v>42316.791446759264</v>
      </c>
      <c r="T3991" s="12" t="str">
        <f t="shared" si="377"/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372"/>
        <v>4.1799999999999997E-2</v>
      </c>
      <c r="P3992">
        <f t="shared" si="373"/>
        <v>23</v>
      </c>
      <c r="Q3992" t="str">
        <f t="shared" si="374"/>
        <v>theater</v>
      </c>
      <c r="R3992" s="10">
        <f t="shared" si="375"/>
        <v>42401.672372685185</v>
      </c>
      <c r="S3992" s="10">
        <f t="shared" si="376"/>
        <v>42431.672372685185</v>
      </c>
      <c r="T3992" s="12" t="str">
        <f t="shared" si="377"/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372"/>
        <v>0.2</v>
      </c>
      <c r="P3993">
        <f t="shared" si="373"/>
        <v>100</v>
      </c>
      <c r="Q3993" t="str">
        <f t="shared" si="374"/>
        <v>theater</v>
      </c>
      <c r="R3993" s="10">
        <f t="shared" si="375"/>
        <v>42125.644467592589</v>
      </c>
      <c r="S3993" s="10">
        <f t="shared" si="376"/>
        <v>42155.644467592589</v>
      </c>
      <c r="T3993" s="12" t="str">
        <f t="shared" si="377"/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372"/>
        <v>5.4100000000000002E-2</v>
      </c>
      <c r="P3994">
        <f t="shared" si="373"/>
        <v>60.11</v>
      </c>
      <c r="Q3994" t="str">
        <f t="shared" si="374"/>
        <v>theater</v>
      </c>
      <c r="R3994" s="10">
        <f t="shared" si="375"/>
        <v>42289.94049768518</v>
      </c>
      <c r="S3994" s="10">
        <f t="shared" si="376"/>
        <v>42349.982164351852</v>
      </c>
      <c r="T3994" s="12" t="str">
        <f t="shared" si="377"/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372"/>
        <v>1E-4</v>
      </c>
      <c r="P3995">
        <f t="shared" si="373"/>
        <v>3</v>
      </c>
      <c r="Q3995" t="str">
        <f t="shared" si="374"/>
        <v>theater</v>
      </c>
      <c r="R3995" s="10">
        <f t="shared" si="375"/>
        <v>42107.864722222221</v>
      </c>
      <c r="S3995" s="10">
        <f t="shared" si="376"/>
        <v>42137.864722222221</v>
      </c>
      <c r="T3995" s="12" t="str">
        <f t="shared" si="377"/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372"/>
        <v>2.5000000000000001E-3</v>
      </c>
      <c r="P3996">
        <f t="shared" si="373"/>
        <v>5</v>
      </c>
      <c r="Q3996" t="str">
        <f t="shared" si="374"/>
        <v>theater</v>
      </c>
      <c r="R3996" s="10">
        <f t="shared" si="375"/>
        <v>41809.389930555553</v>
      </c>
      <c r="S3996" s="10">
        <f t="shared" si="376"/>
        <v>41839.389930555553</v>
      </c>
      <c r="T3996" s="12" t="str">
        <f t="shared" si="377"/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372"/>
        <v>0.35</v>
      </c>
      <c r="P3997">
        <f t="shared" si="373"/>
        <v>17.5</v>
      </c>
      <c r="Q3997" t="str">
        <f t="shared" si="374"/>
        <v>theater</v>
      </c>
      <c r="R3997" s="10">
        <f t="shared" si="375"/>
        <v>42019.683761574073</v>
      </c>
      <c r="S3997" s="10">
        <f t="shared" si="376"/>
        <v>42049.477083333331</v>
      </c>
      <c r="T3997" s="12" t="str">
        <f t="shared" si="377"/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372"/>
        <v>0.16569999999999999</v>
      </c>
      <c r="P3998">
        <f t="shared" si="373"/>
        <v>29.24</v>
      </c>
      <c r="Q3998" t="str">
        <f t="shared" si="374"/>
        <v>theater</v>
      </c>
      <c r="R3998" s="10">
        <f t="shared" si="375"/>
        <v>41950.26694444444</v>
      </c>
      <c r="S3998" s="10">
        <f t="shared" si="376"/>
        <v>41963.669444444444</v>
      </c>
      <c r="T3998" s="12" t="str">
        <f t="shared" si="377"/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372"/>
        <v>0</v>
      </c>
      <c r="P3999">
        <f t="shared" si="373"/>
        <v>0</v>
      </c>
      <c r="Q3999" t="str">
        <f t="shared" si="374"/>
        <v>theater</v>
      </c>
      <c r="R3999" s="10">
        <f t="shared" si="375"/>
        <v>42069.391446759255</v>
      </c>
      <c r="S3999" s="10">
        <f t="shared" si="376"/>
        <v>42099.349780092598</v>
      </c>
      <c r="T3999" s="12" t="str">
        <f t="shared" si="377"/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372"/>
        <v>0.57199999999999995</v>
      </c>
      <c r="P4000">
        <f t="shared" si="373"/>
        <v>59.58</v>
      </c>
      <c r="Q4000" t="str">
        <f t="shared" si="374"/>
        <v>theater</v>
      </c>
      <c r="R4000" s="10">
        <f t="shared" si="375"/>
        <v>42061.963263888887</v>
      </c>
      <c r="S4000" s="10">
        <f t="shared" si="376"/>
        <v>42091.921597222223</v>
      </c>
      <c r="T4000" s="12" t="str">
        <f t="shared" si="377"/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372"/>
        <v>0.1651</v>
      </c>
      <c r="P4001">
        <f t="shared" si="373"/>
        <v>82.57</v>
      </c>
      <c r="Q4001" t="str">
        <f t="shared" si="374"/>
        <v>theater</v>
      </c>
      <c r="R4001" s="10">
        <f t="shared" si="375"/>
        <v>41842.828680555554</v>
      </c>
      <c r="S4001" s="10">
        <f t="shared" si="376"/>
        <v>41882.827650462961</v>
      </c>
      <c r="T4001" s="12" t="str">
        <f t="shared" si="377"/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372"/>
        <v>1.2999999999999999E-3</v>
      </c>
      <c r="P4002">
        <f t="shared" si="373"/>
        <v>10</v>
      </c>
      <c r="Q4002" t="str">
        <f t="shared" si="374"/>
        <v>theater</v>
      </c>
      <c r="R4002" s="10">
        <f t="shared" si="375"/>
        <v>42437.64534722222</v>
      </c>
      <c r="S4002" s="10">
        <f t="shared" si="376"/>
        <v>42497.603680555556</v>
      </c>
      <c r="T4002" s="12" t="str">
        <f t="shared" si="377"/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372"/>
        <v>0.3775</v>
      </c>
      <c r="P4003">
        <f t="shared" si="373"/>
        <v>32.36</v>
      </c>
      <c r="Q4003" t="str">
        <f t="shared" si="374"/>
        <v>theater</v>
      </c>
      <c r="R4003" s="10">
        <f t="shared" si="375"/>
        <v>42775.964212962965</v>
      </c>
      <c r="S4003" s="10">
        <f t="shared" si="376"/>
        <v>42795.791666666672</v>
      </c>
      <c r="T4003" s="12" t="str">
        <f t="shared" si="377"/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372"/>
        <v>1.84E-2</v>
      </c>
      <c r="P4004">
        <f t="shared" si="373"/>
        <v>5.75</v>
      </c>
      <c r="Q4004" t="str">
        <f t="shared" si="374"/>
        <v>theater</v>
      </c>
      <c r="R4004" s="10">
        <f t="shared" si="375"/>
        <v>41879.043530092589</v>
      </c>
      <c r="S4004" s="10">
        <f t="shared" si="376"/>
        <v>41909.043530092589</v>
      </c>
      <c r="T4004" s="12" t="str">
        <f t="shared" si="377"/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372"/>
        <v>0.10050000000000001</v>
      </c>
      <c r="P4005">
        <f t="shared" si="373"/>
        <v>100.5</v>
      </c>
      <c r="Q4005" t="str">
        <f t="shared" si="374"/>
        <v>theater</v>
      </c>
      <c r="R4005" s="10">
        <f t="shared" si="375"/>
        <v>42020.587349537032</v>
      </c>
      <c r="S4005" s="10">
        <f t="shared" si="376"/>
        <v>42050.587349537032</v>
      </c>
      <c r="T4005" s="12" t="str">
        <f t="shared" si="377"/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372"/>
        <v>2E-3</v>
      </c>
      <c r="P4006">
        <f t="shared" si="373"/>
        <v>1</v>
      </c>
      <c r="Q4006" t="str">
        <f t="shared" si="374"/>
        <v>theater</v>
      </c>
      <c r="R4006" s="10">
        <f t="shared" si="375"/>
        <v>41890.16269675926</v>
      </c>
      <c r="S4006" s="10">
        <f t="shared" si="376"/>
        <v>41920.16269675926</v>
      </c>
      <c r="T4006" s="12" t="str">
        <f t="shared" si="377"/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372"/>
        <v>1.3299999999999999E-2</v>
      </c>
      <c r="P4007">
        <f t="shared" si="373"/>
        <v>20</v>
      </c>
      <c r="Q4007" t="str">
        <f t="shared" si="374"/>
        <v>theater</v>
      </c>
      <c r="R4007" s="10">
        <f t="shared" si="375"/>
        <v>41872.807696759257</v>
      </c>
      <c r="S4007" s="10">
        <f t="shared" si="376"/>
        <v>41932.807696759257</v>
      </c>
      <c r="T4007" s="12" t="str">
        <f t="shared" si="377"/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372"/>
        <v>1E-4</v>
      </c>
      <c r="P4008">
        <f t="shared" si="373"/>
        <v>2</v>
      </c>
      <c r="Q4008" t="str">
        <f t="shared" si="374"/>
        <v>theater</v>
      </c>
      <c r="R4008" s="10">
        <f t="shared" si="375"/>
        <v>42391.772997685184</v>
      </c>
      <c r="S4008" s="10">
        <f t="shared" si="376"/>
        <v>42416.772997685184</v>
      </c>
      <c r="T4008" s="12" t="str">
        <f t="shared" si="377"/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372"/>
        <v>2.5000000000000001E-3</v>
      </c>
      <c r="P4009">
        <f t="shared" si="373"/>
        <v>5</v>
      </c>
      <c r="Q4009" t="str">
        <f t="shared" si="374"/>
        <v>theater</v>
      </c>
      <c r="R4009" s="10">
        <f t="shared" si="375"/>
        <v>41848.772928240738</v>
      </c>
      <c r="S4009" s="10">
        <f t="shared" si="376"/>
        <v>41877.686111111114</v>
      </c>
      <c r="T4009" s="12" t="str">
        <f t="shared" si="377"/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372"/>
        <v>0.06</v>
      </c>
      <c r="P4010">
        <f t="shared" si="373"/>
        <v>15</v>
      </c>
      <c r="Q4010" t="str">
        <f t="shared" si="374"/>
        <v>theater</v>
      </c>
      <c r="R4010" s="10">
        <f t="shared" si="375"/>
        <v>42177.964201388888</v>
      </c>
      <c r="S4010" s="10">
        <f t="shared" si="376"/>
        <v>42207.964201388888</v>
      </c>
      <c r="T4010" s="12" t="str">
        <f t="shared" si="377"/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372"/>
        <v>3.8899999999999997E-2</v>
      </c>
      <c r="P4011">
        <f t="shared" si="373"/>
        <v>25</v>
      </c>
      <c r="Q4011" t="str">
        <f t="shared" si="374"/>
        <v>theater</v>
      </c>
      <c r="R4011" s="10">
        <f t="shared" si="375"/>
        <v>41851.700925925928</v>
      </c>
      <c r="S4011" s="10">
        <f t="shared" si="376"/>
        <v>41891.700925925928</v>
      </c>
      <c r="T4011" s="12" t="str">
        <f t="shared" si="377"/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372"/>
        <v>0.2419</v>
      </c>
      <c r="P4012">
        <f t="shared" si="373"/>
        <v>45.84</v>
      </c>
      <c r="Q4012" t="str">
        <f t="shared" si="374"/>
        <v>theater</v>
      </c>
      <c r="R4012" s="10">
        <f t="shared" si="375"/>
        <v>41921.770439814813</v>
      </c>
      <c r="S4012" s="10">
        <f t="shared" si="376"/>
        <v>41938.770439814813</v>
      </c>
      <c r="T4012" s="12" t="str">
        <f t="shared" si="377"/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372"/>
        <v>7.5999999999999998E-2</v>
      </c>
      <c r="P4013">
        <f t="shared" si="373"/>
        <v>4.75</v>
      </c>
      <c r="Q4013" t="str">
        <f t="shared" si="374"/>
        <v>theater</v>
      </c>
      <c r="R4013" s="10">
        <f t="shared" si="375"/>
        <v>42002.54488425926</v>
      </c>
      <c r="S4013" s="10">
        <f t="shared" si="376"/>
        <v>42032.54488425926</v>
      </c>
      <c r="T4013" s="12" t="str">
        <f t="shared" si="377"/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372"/>
        <v>0</v>
      </c>
      <c r="P4014">
        <f t="shared" si="373"/>
        <v>0</v>
      </c>
      <c r="Q4014" t="str">
        <f t="shared" si="374"/>
        <v>theater</v>
      </c>
      <c r="R4014" s="10">
        <f t="shared" si="375"/>
        <v>42096.544548611113</v>
      </c>
      <c r="S4014" s="10">
        <f t="shared" si="376"/>
        <v>42126.544548611113</v>
      </c>
      <c r="T4014" s="12" t="str">
        <f t="shared" si="377"/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372"/>
        <v>1.2999999999999999E-2</v>
      </c>
      <c r="P4015">
        <f t="shared" si="373"/>
        <v>13</v>
      </c>
      <c r="Q4015" t="str">
        <f t="shared" si="374"/>
        <v>theater</v>
      </c>
      <c r="R4015" s="10">
        <f t="shared" si="375"/>
        <v>42021.301192129627</v>
      </c>
      <c r="S4015" s="10">
        <f t="shared" si="376"/>
        <v>42051.301192129627</v>
      </c>
      <c r="T4015" s="12" t="str">
        <f t="shared" si="377"/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372"/>
        <v>0</v>
      </c>
      <c r="P4016">
        <f t="shared" si="373"/>
        <v>0</v>
      </c>
      <c r="Q4016" t="str">
        <f t="shared" si="374"/>
        <v>theater</v>
      </c>
      <c r="R4016" s="10">
        <f t="shared" si="375"/>
        <v>42419.246168981481</v>
      </c>
      <c r="S4016" s="10">
        <f t="shared" si="376"/>
        <v>42434.246168981481</v>
      </c>
      <c r="T4016" s="12" t="str">
        <f t="shared" si="377"/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372"/>
        <v>1E-4</v>
      </c>
      <c r="P4017">
        <f t="shared" si="373"/>
        <v>1</v>
      </c>
      <c r="Q4017" t="str">
        <f t="shared" si="374"/>
        <v>theater</v>
      </c>
      <c r="R4017" s="10">
        <f t="shared" si="375"/>
        <v>42174.780821759254</v>
      </c>
      <c r="S4017" s="10">
        <f t="shared" si="376"/>
        <v>42204.780821759254</v>
      </c>
      <c r="T4017" s="12" t="str">
        <f t="shared" si="377"/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372"/>
        <v>0.14000000000000001</v>
      </c>
      <c r="P4018">
        <f t="shared" si="373"/>
        <v>10</v>
      </c>
      <c r="Q4018" t="str">
        <f t="shared" si="374"/>
        <v>theater</v>
      </c>
      <c r="R4018" s="10">
        <f t="shared" si="375"/>
        <v>41869.872685185182</v>
      </c>
      <c r="S4018" s="10">
        <f t="shared" si="376"/>
        <v>41899.872685185182</v>
      </c>
      <c r="T4018" s="12" t="str">
        <f t="shared" si="377"/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372"/>
        <v>1.0500000000000001E-2</v>
      </c>
      <c r="P4019">
        <f t="shared" si="373"/>
        <v>52.5</v>
      </c>
      <c r="Q4019" t="str">
        <f t="shared" si="374"/>
        <v>theater</v>
      </c>
      <c r="R4019" s="10">
        <f t="shared" si="375"/>
        <v>41856.672152777777</v>
      </c>
      <c r="S4019" s="10">
        <f t="shared" si="376"/>
        <v>41886.672152777777</v>
      </c>
      <c r="T4019" s="12" t="str">
        <f t="shared" si="377"/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372"/>
        <v>8.6699999999999999E-2</v>
      </c>
      <c r="P4020">
        <f t="shared" si="373"/>
        <v>32.5</v>
      </c>
      <c r="Q4020" t="str">
        <f t="shared" si="374"/>
        <v>theater</v>
      </c>
      <c r="R4020" s="10">
        <f t="shared" si="375"/>
        <v>42620.91097222222</v>
      </c>
      <c r="S4020" s="10">
        <f t="shared" si="376"/>
        <v>42650.91097222222</v>
      </c>
      <c r="T4020" s="12" t="str">
        <f t="shared" si="377"/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372"/>
        <v>8.3000000000000001E-3</v>
      </c>
      <c r="P4021">
        <f t="shared" si="373"/>
        <v>7.25</v>
      </c>
      <c r="Q4021" t="str">
        <f t="shared" si="374"/>
        <v>theater</v>
      </c>
      <c r="R4021" s="10">
        <f t="shared" si="375"/>
        <v>42417.675879629634</v>
      </c>
      <c r="S4021" s="10">
        <f t="shared" si="376"/>
        <v>42475.686111111107</v>
      </c>
      <c r="T4021" s="12" t="str">
        <f t="shared" si="377"/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372"/>
        <v>0.16669999999999999</v>
      </c>
      <c r="P4022">
        <f t="shared" si="373"/>
        <v>33.33</v>
      </c>
      <c r="Q4022" t="str">
        <f t="shared" si="374"/>
        <v>theater</v>
      </c>
      <c r="R4022" s="10">
        <f t="shared" si="375"/>
        <v>42057.190960648149</v>
      </c>
      <c r="S4022" s="10">
        <f t="shared" si="376"/>
        <v>42087.149293981478</v>
      </c>
      <c r="T4022" s="12" t="str">
        <f t="shared" si="377"/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372"/>
        <v>8.3000000000000001E-3</v>
      </c>
      <c r="P4023">
        <f t="shared" si="373"/>
        <v>62.5</v>
      </c>
      <c r="Q4023" t="str">
        <f t="shared" si="374"/>
        <v>theater</v>
      </c>
      <c r="R4023" s="10">
        <f t="shared" si="375"/>
        <v>41878.911550925928</v>
      </c>
      <c r="S4023" s="10">
        <f t="shared" si="376"/>
        <v>41938.911550925928</v>
      </c>
      <c r="T4023" s="12" t="str">
        <f t="shared" si="377"/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372"/>
        <v>0.6956</v>
      </c>
      <c r="P4024">
        <f t="shared" si="373"/>
        <v>63.56</v>
      </c>
      <c r="Q4024" t="str">
        <f t="shared" si="374"/>
        <v>theater</v>
      </c>
      <c r="R4024" s="10">
        <f t="shared" si="375"/>
        <v>41990.584108796291</v>
      </c>
      <c r="S4024" s="10">
        <f t="shared" si="376"/>
        <v>42036.120833333334</v>
      </c>
      <c r="T4024" s="12" t="str">
        <f t="shared" si="377"/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>
        <f t="shared" si="373"/>
        <v>0</v>
      </c>
      <c r="Q4025" t="str">
        <f t="shared" si="374"/>
        <v>theater</v>
      </c>
      <c r="R4025" s="10">
        <f t="shared" si="375"/>
        <v>42408.999571759254</v>
      </c>
      <c r="S4025" s="10">
        <f t="shared" si="376"/>
        <v>42453.957905092597</v>
      </c>
      <c r="T4025" s="12" t="str">
        <f t="shared" si="377"/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372"/>
        <v>1.2500000000000001E-2</v>
      </c>
      <c r="P4026">
        <f t="shared" si="373"/>
        <v>10</v>
      </c>
      <c r="Q4026" t="str">
        <f t="shared" si="374"/>
        <v>theater</v>
      </c>
      <c r="R4026" s="10">
        <f t="shared" si="375"/>
        <v>42217.670104166667</v>
      </c>
      <c r="S4026" s="10">
        <f t="shared" si="376"/>
        <v>42247.670104166667</v>
      </c>
      <c r="T4026" s="12" t="str">
        <f t="shared" si="377"/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372"/>
        <v>0.05</v>
      </c>
      <c r="P4027">
        <f t="shared" si="373"/>
        <v>62.5</v>
      </c>
      <c r="Q4027" t="str">
        <f t="shared" si="374"/>
        <v>theater</v>
      </c>
      <c r="R4027" s="10">
        <f t="shared" si="375"/>
        <v>42151.237685185188</v>
      </c>
      <c r="S4027" s="10">
        <f t="shared" si="376"/>
        <v>42211.237685185188</v>
      </c>
      <c r="T4027" s="12" t="str">
        <f t="shared" si="377"/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>
        <f t="shared" si="373"/>
        <v>0</v>
      </c>
      <c r="Q4028" t="str">
        <f t="shared" si="374"/>
        <v>theater</v>
      </c>
      <c r="R4028" s="10">
        <f t="shared" si="375"/>
        <v>42282.655543981484</v>
      </c>
      <c r="S4028" s="10">
        <f t="shared" si="376"/>
        <v>42342.697210648148</v>
      </c>
      <c r="T4028" s="12" t="str">
        <f t="shared" si="377"/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372"/>
        <v>7.17E-2</v>
      </c>
      <c r="P4029">
        <f t="shared" si="373"/>
        <v>30.71</v>
      </c>
      <c r="Q4029" t="str">
        <f t="shared" si="374"/>
        <v>theater</v>
      </c>
      <c r="R4029" s="10">
        <f t="shared" si="375"/>
        <v>42768.97084490741</v>
      </c>
      <c r="S4029" s="10">
        <f t="shared" si="376"/>
        <v>42789.041666666672</v>
      </c>
      <c r="T4029" s="12" t="str">
        <f t="shared" si="377"/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372"/>
        <v>0.28050000000000003</v>
      </c>
      <c r="P4030">
        <f t="shared" si="373"/>
        <v>51</v>
      </c>
      <c r="Q4030" t="str">
        <f t="shared" si="374"/>
        <v>theater</v>
      </c>
      <c r="R4030" s="10">
        <f t="shared" si="375"/>
        <v>41765.938657407409</v>
      </c>
      <c r="S4030" s="10">
        <f t="shared" si="376"/>
        <v>41795.938657407409</v>
      </c>
      <c r="T4030" s="12" t="str">
        <f t="shared" si="377"/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>
        <f t="shared" si="373"/>
        <v>0</v>
      </c>
      <c r="Q4031" t="str">
        <f t="shared" si="374"/>
        <v>theater</v>
      </c>
      <c r="R4031" s="10">
        <f t="shared" si="375"/>
        <v>42322.025115740747</v>
      </c>
      <c r="S4031" s="10">
        <f t="shared" si="376"/>
        <v>42352.025115740747</v>
      </c>
      <c r="T4031" s="12" t="str">
        <f t="shared" si="377"/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372"/>
        <v>0.16</v>
      </c>
      <c r="P4032">
        <f t="shared" si="373"/>
        <v>66.67</v>
      </c>
      <c r="Q4032" t="str">
        <f t="shared" si="374"/>
        <v>theater</v>
      </c>
      <c r="R4032" s="10">
        <f t="shared" si="375"/>
        <v>42374.655081018514</v>
      </c>
      <c r="S4032" s="10">
        <f t="shared" si="376"/>
        <v>42403.784027777772</v>
      </c>
      <c r="T4032" s="12" t="str">
        <f t="shared" si="377"/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>
        <f t="shared" si="373"/>
        <v>0</v>
      </c>
      <c r="Q4033" t="str">
        <f t="shared" si="374"/>
        <v>theater</v>
      </c>
      <c r="R4033" s="10">
        <f t="shared" si="375"/>
        <v>41941.585231481484</v>
      </c>
      <c r="S4033" s="10">
        <f t="shared" si="376"/>
        <v>41991.626898148148</v>
      </c>
      <c r="T4033" s="12" t="str">
        <f t="shared" si="377"/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372"/>
        <v>6.83E-2</v>
      </c>
      <c r="P4034">
        <f t="shared" si="373"/>
        <v>59</v>
      </c>
      <c r="Q4034" t="str">
        <f t="shared" si="374"/>
        <v>theater</v>
      </c>
      <c r="R4034" s="10">
        <f t="shared" si="375"/>
        <v>42293.809212962966</v>
      </c>
      <c r="S4034" s="10">
        <f t="shared" si="376"/>
        <v>42353.85087962963</v>
      </c>
      <c r="T4034" s="12" t="str">
        <f t="shared" si="377"/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378">ROUND(IMDIV(E4035,D4035),4)</f>
        <v>0.25700000000000001</v>
      </c>
      <c r="P4035">
        <f t="shared" ref="P4035:P4098" si="379">IF(L4035&gt;0,ROUND(IMDIV(E4035,L4035),2),0)</f>
        <v>65.34</v>
      </c>
      <c r="Q4035" t="str">
        <f t="shared" ref="Q4035:Q4098" si="380">LEFT(N4035,FIND("/",N4035)-1)</f>
        <v>theater</v>
      </c>
      <c r="R4035" s="10">
        <f t="shared" ref="R4035:R4098" si="381">(((J4035/60)/60)/24)+DATE(1970,1,1)</f>
        <v>42614.268796296295</v>
      </c>
      <c r="S4035" s="10">
        <f t="shared" ref="S4035:S4098" si="382">(((I4035/60)/60)/24)+DATE(1970,1,1)</f>
        <v>42645.375</v>
      </c>
      <c r="T4035" s="12" t="str">
        <f t="shared" ref="T4035:T4098" si="383">RIGHT(N4035, LEN(N4035)-FIND("/",N4035))</f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378"/>
        <v>1.4800000000000001E-2</v>
      </c>
      <c r="P4036">
        <f t="shared" si="379"/>
        <v>100</v>
      </c>
      <c r="Q4036" t="str">
        <f t="shared" si="380"/>
        <v>theater</v>
      </c>
      <c r="R4036" s="10">
        <f t="shared" si="381"/>
        <v>42067.947337962964</v>
      </c>
      <c r="S4036" s="10">
        <f t="shared" si="382"/>
        <v>42097.905671296292</v>
      </c>
      <c r="T4036" s="12" t="str">
        <f t="shared" si="383"/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378"/>
        <v>0.36849999999999999</v>
      </c>
      <c r="P4037">
        <f t="shared" si="379"/>
        <v>147.4</v>
      </c>
      <c r="Q4037" t="str">
        <f t="shared" si="380"/>
        <v>theater</v>
      </c>
      <c r="R4037" s="10">
        <f t="shared" si="381"/>
        <v>41903.882951388885</v>
      </c>
      <c r="S4037" s="10">
        <f t="shared" si="382"/>
        <v>41933.882951388885</v>
      </c>
      <c r="T4037" s="12" t="str">
        <f t="shared" si="383"/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378"/>
        <v>0.47049999999999997</v>
      </c>
      <c r="P4038">
        <f t="shared" si="379"/>
        <v>166.06</v>
      </c>
      <c r="Q4038" t="str">
        <f t="shared" si="380"/>
        <v>theater</v>
      </c>
      <c r="R4038" s="10">
        <f t="shared" si="381"/>
        <v>41804.937083333331</v>
      </c>
      <c r="S4038" s="10">
        <f t="shared" si="382"/>
        <v>41821.9375</v>
      </c>
      <c r="T4038" s="12" t="str">
        <f t="shared" si="383"/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378"/>
        <v>0.1143</v>
      </c>
      <c r="P4039">
        <f t="shared" si="379"/>
        <v>40</v>
      </c>
      <c r="Q4039" t="str">
        <f t="shared" si="380"/>
        <v>theater</v>
      </c>
      <c r="R4039" s="10">
        <f t="shared" si="381"/>
        <v>42497.070775462969</v>
      </c>
      <c r="S4039" s="10">
        <f t="shared" si="382"/>
        <v>42514.600694444445</v>
      </c>
      <c r="T4039" s="12" t="str">
        <f t="shared" si="383"/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378"/>
        <v>0.12039999999999999</v>
      </c>
      <c r="P4040">
        <f t="shared" si="379"/>
        <v>75.25</v>
      </c>
      <c r="Q4040" t="str">
        <f t="shared" si="380"/>
        <v>theater</v>
      </c>
      <c r="R4040" s="10">
        <f t="shared" si="381"/>
        <v>41869.798726851855</v>
      </c>
      <c r="S4040" s="10">
        <f t="shared" si="382"/>
        <v>41929.798726851855</v>
      </c>
      <c r="T4040" s="12" t="str">
        <f t="shared" si="383"/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378"/>
        <v>0.6</v>
      </c>
      <c r="P4041">
        <f t="shared" si="379"/>
        <v>60</v>
      </c>
      <c r="Q4041" t="str">
        <f t="shared" si="380"/>
        <v>theater</v>
      </c>
      <c r="R4041" s="10">
        <f t="shared" si="381"/>
        <v>42305.670914351853</v>
      </c>
      <c r="S4041" s="10">
        <f t="shared" si="382"/>
        <v>42339.249305555553</v>
      </c>
      <c r="T4041" s="12" t="str">
        <f t="shared" si="383"/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378"/>
        <v>0.3125</v>
      </c>
      <c r="P4042">
        <f t="shared" si="379"/>
        <v>1250</v>
      </c>
      <c r="Q4042" t="str">
        <f t="shared" si="380"/>
        <v>theater</v>
      </c>
      <c r="R4042" s="10">
        <f t="shared" si="381"/>
        <v>42144.231527777782</v>
      </c>
      <c r="S4042" s="10">
        <f t="shared" si="382"/>
        <v>42203.125</v>
      </c>
      <c r="T4042" s="12" t="str">
        <f t="shared" si="383"/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378"/>
        <v>4.1999999999999997E-3</v>
      </c>
      <c r="P4043">
        <f t="shared" si="379"/>
        <v>10.5</v>
      </c>
      <c r="Q4043" t="str">
        <f t="shared" si="380"/>
        <v>theater</v>
      </c>
      <c r="R4043" s="10">
        <f t="shared" si="381"/>
        <v>42559.474004629628</v>
      </c>
      <c r="S4043" s="10">
        <f t="shared" si="382"/>
        <v>42619.474004629628</v>
      </c>
      <c r="T4043" s="12" t="str">
        <f t="shared" si="383"/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378"/>
        <v>2.0999999999999999E-3</v>
      </c>
      <c r="P4044">
        <f t="shared" si="379"/>
        <v>7</v>
      </c>
      <c r="Q4044" t="str">
        <f t="shared" si="380"/>
        <v>theater</v>
      </c>
      <c r="R4044" s="10">
        <f t="shared" si="381"/>
        <v>41995.084074074075</v>
      </c>
      <c r="S4044" s="10">
        <f t="shared" si="382"/>
        <v>42024.802777777775</v>
      </c>
      <c r="T4044" s="12" t="str">
        <f t="shared" si="383"/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378"/>
        <v>0</v>
      </c>
      <c r="P4045">
        <f t="shared" si="379"/>
        <v>0</v>
      </c>
      <c r="Q4045" t="str">
        <f t="shared" si="380"/>
        <v>theater</v>
      </c>
      <c r="R4045" s="10">
        <f t="shared" si="381"/>
        <v>41948.957465277781</v>
      </c>
      <c r="S4045" s="10">
        <f t="shared" si="382"/>
        <v>41963.957465277781</v>
      </c>
      <c r="T4045" s="12" t="str">
        <f t="shared" si="383"/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378"/>
        <v>0.375</v>
      </c>
      <c r="P4046">
        <f t="shared" si="379"/>
        <v>56.25</v>
      </c>
      <c r="Q4046" t="str">
        <f t="shared" si="380"/>
        <v>theater</v>
      </c>
      <c r="R4046" s="10">
        <f t="shared" si="381"/>
        <v>42074.219699074078</v>
      </c>
      <c r="S4046" s="10">
        <f t="shared" si="382"/>
        <v>42104.208333333328</v>
      </c>
      <c r="T4046" s="12" t="str">
        <f t="shared" si="383"/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378"/>
        <v>2.0000000000000001E-4</v>
      </c>
      <c r="P4047">
        <f t="shared" si="379"/>
        <v>1</v>
      </c>
      <c r="Q4047" t="str">
        <f t="shared" si="380"/>
        <v>theater</v>
      </c>
      <c r="R4047" s="10">
        <f t="shared" si="381"/>
        <v>41842.201261574075</v>
      </c>
      <c r="S4047" s="10">
        <f t="shared" si="382"/>
        <v>41872.201261574075</v>
      </c>
      <c r="T4047" s="12" t="str">
        <f t="shared" si="383"/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378"/>
        <v>8.2100000000000006E-2</v>
      </c>
      <c r="P4048">
        <f t="shared" si="379"/>
        <v>38.33</v>
      </c>
      <c r="Q4048" t="str">
        <f t="shared" si="380"/>
        <v>theater</v>
      </c>
      <c r="R4048" s="10">
        <f t="shared" si="381"/>
        <v>41904.650578703702</v>
      </c>
      <c r="S4048" s="10">
        <f t="shared" si="382"/>
        <v>41934.650578703702</v>
      </c>
      <c r="T4048" s="12" t="str">
        <f t="shared" si="383"/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378"/>
        <v>2.1999999999999999E-2</v>
      </c>
      <c r="P4049">
        <f t="shared" si="379"/>
        <v>27.5</v>
      </c>
      <c r="Q4049" t="str">
        <f t="shared" si="380"/>
        <v>theater</v>
      </c>
      <c r="R4049" s="10">
        <f t="shared" si="381"/>
        <v>41991.022488425922</v>
      </c>
      <c r="S4049" s="10">
        <f t="shared" si="382"/>
        <v>42015.041666666672</v>
      </c>
      <c r="T4049" s="12" t="str">
        <f t="shared" si="383"/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378"/>
        <v>0.17649999999999999</v>
      </c>
      <c r="P4050">
        <f t="shared" si="379"/>
        <v>32.979999999999997</v>
      </c>
      <c r="Q4050" t="str">
        <f t="shared" si="380"/>
        <v>theater</v>
      </c>
      <c r="R4050" s="10">
        <f t="shared" si="381"/>
        <v>42436.509108796294</v>
      </c>
      <c r="S4050" s="10">
        <f t="shared" si="382"/>
        <v>42471.467442129629</v>
      </c>
      <c r="T4050" s="12" t="str">
        <f t="shared" si="383"/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378"/>
        <v>8.0000000000000004E-4</v>
      </c>
      <c r="P4051">
        <f t="shared" si="379"/>
        <v>16</v>
      </c>
      <c r="Q4051" t="str">
        <f t="shared" si="380"/>
        <v>theater</v>
      </c>
      <c r="R4051" s="10">
        <f t="shared" si="381"/>
        <v>42169.958506944444</v>
      </c>
      <c r="S4051" s="10">
        <f t="shared" si="382"/>
        <v>42199.958506944444</v>
      </c>
      <c r="T4051" s="12" t="str">
        <f t="shared" si="383"/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378"/>
        <v>6.9999999999999999E-4</v>
      </c>
      <c r="P4052">
        <f t="shared" si="379"/>
        <v>1</v>
      </c>
      <c r="Q4052" t="str">
        <f t="shared" si="380"/>
        <v>theater</v>
      </c>
      <c r="R4052" s="10">
        <f t="shared" si="381"/>
        <v>41905.636469907404</v>
      </c>
      <c r="S4052" s="10">
        <f t="shared" si="382"/>
        <v>41935.636469907404</v>
      </c>
      <c r="T4052" s="12" t="str">
        <f t="shared" si="383"/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378"/>
        <v>0</v>
      </c>
      <c r="P4053">
        <f t="shared" si="379"/>
        <v>0</v>
      </c>
      <c r="Q4053" t="str">
        <f t="shared" si="380"/>
        <v>theater</v>
      </c>
      <c r="R4053" s="10">
        <f t="shared" si="381"/>
        <v>41761.810150462967</v>
      </c>
      <c r="S4053" s="10">
        <f t="shared" si="382"/>
        <v>41768.286805555559</v>
      </c>
      <c r="T4053" s="12" t="str">
        <f t="shared" si="383"/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378"/>
        <v>0.37530000000000002</v>
      </c>
      <c r="P4054">
        <f t="shared" si="379"/>
        <v>86.62</v>
      </c>
      <c r="Q4054" t="str">
        <f t="shared" si="380"/>
        <v>theater</v>
      </c>
      <c r="R4054" s="10">
        <f t="shared" si="381"/>
        <v>41865.878657407404</v>
      </c>
      <c r="S4054" s="10">
        <f t="shared" si="382"/>
        <v>41925.878657407404</v>
      </c>
      <c r="T4054" s="12" t="str">
        <f t="shared" si="383"/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378"/>
        <v>0.22</v>
      </c>
      <c r="P4055">
        <f t="shared" si="379"/>
        <v>55</v>
      </c>
      <c r="Q4055" t="str">
        <f t="shared" si="380"/>
        <v>theater</v>
      </c>
      <c r="R4055" s="10">
        <f t="shared" si="381"/>
        <v>41928.690138888887</v>
      </c>
      <c r="S4055" s="10">
        <f t="shared" si="382"/>
        <v>41958.833333333328</v>
      </c>
      <c r="T4055" s="12" t="str">
        <f t="shared" si="383"/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378"/>
        <v>0</v>
      </c>
      <c r="P4056">
        <f t="shared" si="379"/>
        <v>0</v>
      </c>
      <c r="Q4056" t="str">
        <f t="shared" si="380"/>
        <v>theater</v>
      </c>
      <c r="R4056" s="10">
        <f t="shared" si="381"/>
        <v>42613.841261574074</v>
      </c>
      <c r="S4056" s="10">
        <f t="shared" si="382"/>
        <v>42644.166666666672</v>
      </c>
      <c r="T4056" s="12" t="str">
        <f t="shared" si="383"/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378"/>
        <v>0.1762</v>
      </c>
      <c r="P4057">
        <f t="shared" si="379"/>
        <v>41.95</v>
      </c>
      <c r="Q4057" t="str">
        <f t="shared" si="380"/>
        <v>theater</v>
      </c>
      <c r="R4057" s="10">
        <f t="shared" si="381"/>
        <v>41779.648506944446</v>
      </c>
      <c r="S4057" s="10">
        <f t="shared" si="382"/>
        <v>41809.648506944446</v>
      </c>
      <c r="T4057" s="12" t="str">
        <f t="shared" si="383"/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378"/>
        <v>0.53</v>
      </c>
      <c r="P4058">
        <f t="shared" si="379"/>
        <v>88.33</v>
      </c>
      <c r="Q4058" t="str">
        <f t="shared" si="380"/>
        <v>theater</v>
      </c>
      <c r="R4058" s="10">
        <f t="shared" si="381"/>
        <v>42534.933321759265</v>
      </c>
      <c r="S4058" s="10">
        <f t="shared" si="382"/>
        <v>42554.832638888889</v>
      </c>
      <c r="T4058" s="12" t="str">
        <f t="shared" si="383"/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378"/>
        <v>0.22140000000000001</v>
      </c>
      <c r="P4059">
        <f t="shared" si="379"/>
        <v>129.16999999999999</v>
      </c>
      <c r="Q4059" t="str">
        <f t="shared" si="380"/>
        <v>theater</v>
      </c>
      <c r="R4059" s="10">
        <f t="shared" si="381"/>
        <v>42310.968518518523</v>
      </c>
      <c r="S4059" s="10">
        <f t="shared" si="382"/>
        <v>42333.958333333328</v>
      </c>
      <c r="T4059" s="12" t="str">
        <f t="shared" si="383"/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378"/>
        <v>2.53E-2</v>
      </c>
      <c r="P4060">
        <f t="shared" si="379"/>
        <v>23.75</v>
      </c>
      <c r="Q4060" t="str">
        <f t="shared" si="380"/>
        <v>theater</v>
      </c>
      <c r="R4060" s="10">
        <f t="shared" si="381"/>
        <v>42446.060694444444</v>
      </c>
      <c r="S4060" s="10">
        <f t="shared" si="382"/>
        <v>42461.165972222225</v>
      </c>
      <c r="T4060" s="12" t="str">
        <f t="shared" si="383"/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378"/>
        <v>2.5000000000000001E-2</v>
      </c>
      <c r="P4061">
        <f t="shared" si="379"/>
        <v>35.71</v>
      </c>
      <c r="Q4061" t="str">
        <f t="shared" si="380"/>
        <v>theater</v>
      </c>
      <c r="R4061" s="10">
        <f t="shared" si="381"/>
        <v>41866.640648148146</v>
      </c>
      <c r="S4061" s="10">
        <f t="shared" si="382"/>
        <v>41898.125</v>
      </c>
      <c r="T4061" s="12" t="str">
        <f t="shared" si="383"/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378"/>
        <v>2.8500000000000001E-2</v>
      </c>
      <c r="P4062">
        <f t="shared" si="379"/>
        <v>57</v>
      </c>
      <c r="Q4062" t="str">
        <f t="shared" si="380"/>
        <v>theater</v>
      </c>
      <c r="R4062" s="10">
        <f t="shared" si="381"/>
        <v>41779.695092592592</v>
      </c>
      <c r="S4062" s="10">
        <f t="shared" si="382"/>
        <v>41813.666666666664</v>
      </c>
      <c r="T4062" s="12" t="str">
        <f t="shared" si="383"/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>
        <f t="shared" si="379"/>
        <v>0</v>
      </c>
      <c r="Q4063" t="str">
        <f t="shared" si="380"/>
        <v>theater</v>
      </c>
      <c r="R4063" s="10">
        <f t="shared" si="381"/>
        <v>42421.141469907408</v>
      </c>
      <c r="S4063" s="10">
        <f t="shared" si="382"/>
        <v>42481.099803240737</v>
      </c>
      <c r="T4063" s="12" t="str">
        <f t="shared" si="383"/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378"/>
        <v>2.4500000000000001E-2</v>
      </c>
      <c r="P4064">
        <f t="shared" si="379"/>
        <v>163.33000000000001</v>
      </c>
      <c r="Q4064" t="str">
        <f t="shared" si="380"/>
        <v>theater</v>
      </c>
      <c r="R4064" s="10">
        <f t="shared" si="381"/>
        <v>42523.739212962959</v>
      </c>
      <c r="S4064" s="10">
        <f t="shared" si="382"/>
        <v>42553.739212962959</v>
      </c>
      <c r="T4064" s="12" t="str">
        <f t="shared" si="383"/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378"/>
        <v>1.4200000000000001E-2</v>
      </c>
      <c r="P4065">
        <f t="shared" si="379"/>
        <v>15</v>
      </c>
      <c r="Q4065" t="str">
        <f t="shared" si="380"/>
        <v>theater</v>
      </c>
      <c r="R4065" s="10">
        <f t="shared" si="381"/>
        <v>41787.681527777779</v>
      </c>
      <c r="S4065" s="10">
        <f t="shared" si="382"/>
        <v>41817.681527777779</v>
      </c>
      <c r="T4065" s="12" t="str">
        <f t="shared" si="383"/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378"/>
        <v>0.1925</v>
      </c>
      <c r="P4066">
        <f t="shared" si="379"/>
        <v>64.17</v>
      </c>
      <c r="Q4066" t="str">
        <f t="shared" si="380"/>
        <v>theater</v>
      </c>
      <c r="R4066" s="10">
        <f t="shared" si="381"/>
        <v>42093.588263888887</v>
      </c>
      <c r="S4066" s="10">
        <f t="shared" si="382"/>
        <v>42123.588263888887</v>
      </c>
      <c r="T4066" s="12" t="str">
        <f t="shared" si="383"/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378"/>
        <v>6.7999999999999996E-3</v>
      </c>
      <c r="P4067">
        <f t="shared" si="379"/>
        <v>6.75</v>
      </c>
      <c r="Q4067" t="str">
        <f t="shared" si="380"/>
        <v>theater</v>
      </c>
      <c r="R4067" s="10">
        <f t="shared" si="381"/>
        <v>41833.951516203706</v>
      </c>
      <c r="S4067" s="10">
        <f t="shared" si="382"/>
        <v>41863.951516203706</v>
      </c>
      <c r="T4067" s="12" t="str">
        <f t="shared" si="383"/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378"/>
        <v>1.6999999999999999E-3</v>
      </c>
      <c r="P4068">
        <f t="shared" si="379"/>
        <v>25</v>
      </c>
      <c r="Q4068" t="str">
        <f t="shared" si="380"/>
        <v>theater</v>
      </c>
      <c r="R4068" s="10">
        <f t="shared" si="381"/>
        <v>42479.039212962962</v>
      </c>
      <c r="S4068" s="10">
        <f t="shared" si="382"/>
        <v>42509.039212962962</v>
      </c>
      <c r="T4068" s="12" t="str">
        <f t="shared" si="383"/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378"/>
        <v>0.60899999999999999</v>
      </c>
      <c r="P4069">
        <f t="shared" si="379"/>
        <v>179.12</v>
      </c>
      <c r="Q4069" t="str">
        <f t="shared" si="380"/>
        <v>theater</v>
      </c>
      <c r="R4069" s="10">
        <f t="shared" si="381"/>
        <v>42235.117476851854</v>
      </c>
      <c r="S4069" s="10">
        <f t="shared" si="382"/>
        <v>42275.117476851854</v>
      </c>
      <c r="T4069" s="12" t="str">
        <f t="shared" si="383"/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378"/>
        <v>0.01</v>
      </c>
      <c r="P4070">
        <f t="shared" si="379"/>
        <v>34.950000000000003</v>
      </c>
      <c r="Q4070" t="str">
        <f t="shared" si="380"/>
        <v>theater</v>
      </c>
      <c r="R4070" s="10">
        <f t="shared" si="381"/>
        <v>42718.963599537034</v>
      </c>
      <c r="S4070" s="10">
        <f t="shared" si="382"/>
        <v>42748.961805555555</v>
      </c>
      <c r="T4070" s="12" t="str">
        <f t="shared" si="383"/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378"/>
        <v>0.34399999999999997</v>
      </c>
      <c r="P4071">
        <f t="shared" si="379"/>
        <v>33.08</v>
      </c>
      <c r="Q4071" t="str">
        <f t="shared" si="380"/>
        <v>theater</v>
      </c>
      <c r="R4071" s="10">
        <f t="shared" si="381"/>
        <v>42022.661527777775</v>
      </c>
      <c r="S4071" s="10">
        <f t="shared" si="382"/>
        <v>42063.5</v>
      </c>
      <c r="T4071" s="12" t="str">
        <f t="shared" si="383"/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378"/>
        <v>0.16500000000000001</v>
      </c>
      <c r="P4072">
        <f t="shared" si="379"/>
        <v>27.5</v>
      </c>
      <c r="Q4072" t="str">
        <f t="shared" si="380"/>
        <v>theater</v>
      </c>
      <c r="R4072" s="10">
        <f t="shared" si="381"/>
        <v>42031.666898148149</v>
      </c>
      <c r="S4072" s="10">
        <f t="shared" si="382"/>
        <v>42064.125</v>
      </c>
      <c r="T4072" s="12" t="str">
        <f t="shared" si="383"/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378"/>
        <v>0</v>
      </c>
      <c r="P4073">
        <f t="shared" si="379"/>
        <v>0</v>
      </c>
      <c r="Q4073" t="str">
        <f t="shared" si="380"/>
        <v>theater</v>
      </c>
      <c r="R4073" s="10">
        <f t="shared" si="381"/>
        <v>42700.804756944446</v>
      </c>
      <c r="S4073" s="10">
        <f t="shared" si="382"/>
        <v>42730.804756944446</v>
      </c>
      <c r="T4073" s="12" t="str">
        <f t="shared" si="383"/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378"/>
        <v>4.0000000000000001E-3</v>
      </c>
      <c r="P4074">
        <f t="shared" si="379"/>
        <v>2</v>
      </c>
      <c r="Q4074" t="str">
        <f t="shared" si="380"/>
        <v>theater</v>
      </c>
      <c r="R4074" s="10">
        <f t="shared" si="381"/>
        <v>41812.77443287037</v>
      </c>
      <c r="S4074" s="10">
        <f t="shared" si="382"/>
        <v>41872.77443287037</v>
      </c>
      <c r="T4074" s="12" t="str">
        <f t="shared" si="383"/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378"/>
        <v>1.06E-2</v>
      </c>
      <c r="P4075">
        <f t="shared" si="379"/>
        <v>18.5</v>
      </c>
      <c r="Q4075" t="str">
        <f t="shared" si="380"/>
        <v>theater</v>
      </c>
      <c r="R4075" s="10">
        <f t="shared" si="381"/>
        <v>42078.34520833334</v>
      </c>
      <c r="S4075" s="10">
        <f t="shared" si="382"/>
        <v>42133.166666666672</v>
      </c>
      <c r="T4075" s="12" t="str">
        <f t="shared" si="383"/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378"/>
        <v>0.26729999999999998</v>
      </c>
      <c r="P4076">
        <f t="shared" si="379"/>
        <v>35</v>
      </c>
      <c r="Q4076" t="str">
        <f t="shared" si="380"/>
        <v>theater</v>
      </c>
      <c r="R4076" s="10">
        <f t="shared" si="381"/>
        <v>42283.552951388891</v>
      </c>
      <c r="S4076" s="10">
        <f t="shared" si="382"/>
        <v>42313.594618055555</v>
      </c>
      <c r="T4076" s="12" t="str">
        <f t="shared" si="383"/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378"/>
        <v>0.28799999999999998</v>
      </c>
      <c r="P4077">
        <f t="shared" si="379"/>
        <v>44.31</v>
      </c>
      <c r="Q4077" t="str">
        <f t="shared" si="380"/>
        <v>theater</v>
      </c>
      <c r="R4077" s="10">
        <f t="shared" si="381"/>
        <v>41779.045937499999</v>
      </c>
      <c r="S4077" s="10">
        <f t="shared" si="382"/>
        <v>41820.727777777778</v>
      </c>
      <c r="T4077" s="12" t="str">
        <f t="shared" si="383"/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378"/>
        <v>0</v>
      </c>
      <c r="P4078">
        <f t="shared" si="379"/>
        <v>0</v>
      </c>
      <c r="Q4078" t="str">
        <f t="shared" si="380"/>
        <v>theater</v>
      </c>
      <c r="R4078" s="10">
        <f t="shared" si="381"/>
        <v>41905.795706018522</v>
      </c>
      <c r="S4078" s="10">
        <f t="shared" si="382"/>
        <v>41933.82708333333</v>
      </c>
      <c r="T4078" s="12" t="str">
        <f t="shared" si="383"/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378"/>
        <v>8.8999999999999996E-2</v>
      </c>
      <c r="P4079">
        <f t="shared" si="379"/>
        <v>222.5</v>
      </c>
      <c r="Q4079" t="str">
        <f t="shared" si="380"/>
        <v>theater</v>
      </c>
      <c r="R4079" s="10">
        <f t="shared" si="381"/>
        <v>42695.7105787037</v>
      </c>
      <c r="S4079" s="10">
        <f t="shared" si="382"/>
        <v>42725.7105787037</v>
      </c>
      <c r="T4079" s="12" t="str">
        <f t="shared" si="383"/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>
        <f t="shared" si="379"/>
        <v>0</v>
      </c>
      <c r="Q4080" t="str">
        <f t="shared" si="380"/>
        <v>theater</v>
      </c>
      <c r="R4080" s="10">
        <f t="shared" si="381"/>
        <v>42732.787523148145</v>
      </c>
      <c r="S4080" s="10">
        <f t="shared" si="382"/>
        <v>42762.787523148145</v>
      </c>
      <c r="T4080" s="12" t="str">
        <f t="shared" si="383"/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378"/>
        <v>1.6999999999999999E-3</v>
      </c>
      <c r="P4081">
        <f t="shared" si="379"/>
        <v>5</v>
      </c>
      <c r="Q4081" t="str">
        <f t="shared" si="380"/>
        <v>theater</v>
      </c>
      <c r="R4081" s="10">
        <f t="shared" si="381"/>
        <v>42510.938900462963</v>
      </c>
      <c r="S4081" s="10">
        <f t="shared" si="382"/>
        <v>42540.938900462963</v>
      </c>
      <c r="T4081" s="12" t="str">
        <f t="shared" si="383"/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>
        <f t="shared" si="379"/>
        <v>0</v>
      </c>
      <c r="Q4082" t="str">
        <f t="shared" si="380"/>
        <v>theater</v>
      </c>
      <c r="R4082" s="10">
        <f t="shared" si="381"/>
        <v>42511.698101851856</v>
      </c>
      <c r="S4082" s="10">
        <f t="shared" si="382"/>
        <v>42535.787500000006</v>
      </c>
      <c r="T4082" s="12" t="str">
        <f t="shared" si="383"/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378"/>
        <v>0.15740000000000001</v>
      </c>
      <c r="P4083">
        <f t="shared" si="379"/>
        <v>29.17</v>
      </c>
      <c r="Q4083" t="str">
        <f t="shared" si="380"/>
        <v>theater</v>
      </c>
      <c r="R4083" s="10">
        <f t="shared" si="381"/>
        <v>42041.581307870365</v>
      </c>
      <c r="S4083" s="10">
        <f t="shared" si="382"/>
        <v>42071.539641203708</v>
      </c>
      <c r="T4083" s="12" t="str">
        <f t="shared" si="383"/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378"/>
        <v>0.02</v>
      </c>
      <c r="P4084">
        <f t="shared" si="379"/>
        <v>1.5</v>
      </c>
      <c r="Q4084" t="str">
        <f t="shared" si="380"/>
        <v>theater</v>
      </c>
      <c r="R4084" s="10">
        <f t="shared" si="381"/>
        <v>42307.189270833333</v>
      </c>
      <c r="S4084" s="10">
        <f t="shared" si="382"/>
        <v>42322.958333333328</v>
      </c>
      <c r="T4084" s="12" t="str">
        <f t="shared" si="383"/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378"/>
        <v>0.21690000000000001</v>
      </c>
      <c r="P4085">
        <f t="shared" si="379"/>
        <v>126.5</v>
      </c>
      <c r="Q4085" t="str">
        <f t="shared" si="380"/>
        <v>theater</v>
      </c>
      <c r="R4085" s="10">
        <f t="shared" si="381"/>
        <v>42353.761759259258</v>
      </c>
      <c r="S4085" s="10">
        <f t="shared" si="382"/>
        <v>42383.761759259258</v>
      </c>
      <c r="T4085" s="12" t="str">
        <f t="shared" si="383"/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378"/>
        <v>3.3E-3</v>
      </c>
      <c r="P4086">
        <f t="shared" si="379"/>
        <v>10</v>
      </c>
      <c r="Q4086" t="str">
        <f t="shared" si="380"/>
        <v>theater</v>
      </c>
      <c r="R4086" s="10">
        <f t="shared" si="381"/>
        <v>42622.436412037037</v>
      </c>
      <c r="S4086" s="10">
        <f t="shared" si="382"/>
        <v>42652.436412037037</v>
      </c>
      <c r="T4086" s="12" t="str">
        <f t="shared" si="383"/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378"/>
        <v>2.8999999999999998E-3</v>
      </c>
      <c r="P4087">
        <f t="shared" si="379"/>
        <v>10</v>
      </c>
      <c r="Q4087" t="str">
        <f t="shared" si="380"/>
        <v>theater</v>
      </c>
      <c r="R4087" s="10">
        <f t="shared" si="381"/>
        <v>42058.603877314818</v>
      </c>
      <c r="S4087" s="10">
        <f t="shared" si="382"/>
        <v>42087.165972222225</v>
      </c>
      <c r="T4087" s="12" t="str">
        <f t="shared" si="383"/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378"/>
        <v>4.7E-2</v>
      </c>
      <c r="P4088">
        <f t="shared" si="379"/>
        <v>9.4</v>
      </c>
      <c r="Q4088" t="str">
        <f t="shared" si="380"/>
        <v>theater</v>
      </c>
      <c r="R4088" s="10">
        <f t="shared" si="381"/>
        <v>42304.940960648149</v>
      </c>
      <c r="S4088" s="10">
        <f t="shared" si="382"/>
        <v>42329.166666666672</v>
      </c>
      <c r="T4088" s="12" t="str">
        <f t="shared" si="383"/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>
        <f t="shared" si="379"/>
        <v>0</v>
      </c>
      <c r="Q4089" t="str">
        <f t="shared" si="380"/>
        <v>theater</v>
      </c>
      <c r="R4089" s="10">
        <f t="shared" si="381"/>
        <v>42538.742893518516</v>
      </c>
      <c r="S4089" s="10">
        <f t="shared" si="382"/>
        <v>42568.742893518516</v>
      </c>
      <c r="T4089" s="12" t="str">
        <f t="shared" si="383"/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378"/>
        <v>0.108</v>
      </c>
      <c r="P4090">
        <f t="shared" si="379"/>
        <v>72</v>
      </c>
      <c r="Q4090" t="str">
        <f t="shared" si="380"/>
        <v>theater</v>
      </c>
      <c r="R4090" s="10">
        <f t="shared" si="381"/>
        <v>41990.612546296295</v>
      </c>
      <c r="S4090" s="10">
        <f t="shared" si="382"/>
        <v>42020.434722222228</v>
      </c>
      <c r="T4090" s="12" t="str">
        <f t="shared" si="383"/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378"/>
        <v>4.8000000000000001E-2</v>
      </c>
      <c r="P4091">
        <f t="shared" si="379"/>
        <v>30</v>
      </c>
      <c r="Q4091" t="str">
        <f t="shared" si="380"/>
        <v>theater</v>
      </c>
      <c r="R4091" s="10">
        <f t="shared" si="381"/>
        <v>42122.732499999998</v>
      </c>
      <c r="S4091" s="10">
        <f t="shared" si="382"/>
        <v>42155.732638888891</v>
      </c>
      <c r="T4091" s="12" t="str">
        <f t="shared" si="383"/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378"/>
        <v>3.2000000000000001E-2</v>
      </c>
      <c r="P4092">
        <f t="shared" si="379"/>
        <v>10.67</v>
      </c>
      <c r="Q4092" t="str">
        <f t="shared" si="380"/>
        <v>theater</v>
      </c>
      <c r="R4092" s="10">
        <f t="shared" si="381"/>
        <v>42209.67288194444</v>
      </c>
      <c r="S4092" s="10">
        <f t="shared" si="382"/>
        <v>42223.625</v>
      </c>
      <c r="T4092" s="12" t="str">
        <f t="shared" si="383"/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378"/>
        <v>0.1275</v>
      </c>
      <c r="P4093">
        <f t="shared" si="379"/>
        <v>25.5</v>
      </c>
      <c r="Q4093" t="str">
        <f t="shared" si="380"/>
        <v>theater</v>
      </c>
      <c r="R4093" s="10">
        <f t="shared" si="381"/>
        <v>41990.506377314814</v>
      </c>
      <c r="S4093" s="10">
        <f t="shared" si="382"/>
        <v>42020.506377314814</v>
      </c>
      <c r="T4093" s="12" t="str">
        <f t="shared" si="383"/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378"/>
        <v>2.0000000000000001E-4</v>
      </c>
      <c r="P4094">
        <f t="shared" si="379"/>
        <v>20</v>
      </c>
      <c r="Q4094" t="str">
        <f t="shared" si="380"/>
        <v>theater</v>
      </c>
      <c r="R4094" s="10">
        <f t="shared" si="381"/>
        <v>42039.194988425923</v>
      </c>
      <c r="S4094" s="10">
        <f t="shared" si="382"/>
        <v>42099.153321759266</v>
      </c>
      <c r="T4094" s="12" t="str">
        <f t="shared" si="383"/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378"/>
        <v>2.4E-2</v>
      </c>
      <c r="P4095">
        <f t="shared" si="379"/>
        <v>15</v>
      </c>
      <c r="Q4095" t="str">
        <f t="shared" si="380"/>
        <v>theater</v>
      </c>
      <c r="R4095" s="10">
        <f t="shared" si="381"/>
        <v>42178.815891203703</v>
      </c>
      <c r="S4095" s="10">
        <f t="shared" si="382"/>
        <v>42238.815891203703</v>
      </c>
      <c r="T4095" s="12" t="str">
        <f t="shared" si="383"/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378"/>
        <v>0.36499999999999999</v>
      </c>
      <c r="P4096">
        <f t="shared" si="379"/>
        <v>91.25</v>
      </c>
      <c r="Q4096" t="str">
        <f t="shared" si="380"/>
        <v>theater</v>
      </c>
      <c r="R4096" s="10">
        <f t="shared" si="381"/>
        <v>41890.086805555555</v>
      </c>
      <c r="S4096" s="10">
        <f t="shared" si="382"/>
        <v>41934.207638888889</v>
      </c>
      <c r="T4096" s="12" t="str">
        <f t="shared" si="383"/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378"/>
        <v>2.6700000000000002E-2</v>
      </c>
      <c r="P4097">
        <f t="shared" si="379"/>
        <v>800</v>
      </c>
      <c r="Q4097" t="str">
        <f t="shared" si="380"/>
        <v>theater</v>
      </c>
      <c r="R4097" s="10">
        <f t="shared" si="381"/>
        <v>42693.031828703708</v>
      </c>
      <c r="S4097" s="10">
        <f t="shared" si="382"/>
        <v>42723.031828703708</v>
      </c>
      <c r="T4097" s="12" t="str">
        <f t="shared" si="383"/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378"/>
        <v>0.1143</v>
      </c>
      <c r="P4098">
        <f t="shared" si="379"/>
        <v>80</v>
      </c>
      <c r="Q4098" t="str">
        <f t="shared" si="380"/>
        <v>theater</v>
      </c>
      <c r="R4098" s="10">
        <f t="shared" si="381"/>
        <v>42750.530312499999</v>
      </c>
      <c r="S4098" s="10">
        <f t="shared" si="382"/>
        <v>42794.368749999994</v>
      </c>
      <c r="T4098" s="12" t="str">
        <f t="shared" si="383"/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384">ROUND(IMDIV(E4099,D4099),4)</f>
        <v>0</v>
      </c>
      <c r="P4099">
        <f t="shared" ref="P4099:P4115" si="385">IF(L4099&gt;0,ROUND(IMDIV(E4099,L4099),2),0)</f>
        <v>0</v>
      </c>
      <c r="Q4099" t="str">
        <f t="shared" ref="Q4099:Q4115" si="386">LEFT(N4099,FIND("/",N4099)-1)</f>
        <v>theater</v>
      </c>
      <c r="R4099" s="10">
        <f t="shared" ref="R4099:R4115" si="387">(((J4099/60)/60)/24)+DATE(1970,1,1)</f>
        <v>42344.824502314819</v>
      </c>
      <c r="S4099" s="10">
        <f t="shared" ref="S4099:S4115" si="388">(((I4099/60)/60)/24)+DATE(1970,1,1)</f>
        <v>42400.996527777781</v>
      </c>
      <c r="T4099" s="12" t="str">
        <f t="shared" ref="T4099:T4115" si="389">RIGHT(N4099, LEN(N4099)-FIND("/",N4099))</f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>
        <f t="shared" si="385"/>
        <v>0</v>
      </c>
      <c r="Q4100" t="str">
        <f t="shared" si="386"/>
        <v>theater</v>
      </c>
      <c r="R4100" s="10">
        <f t="shared" si="387"/>
        <v>42495.722187499996</v>
      </c>
      <c r="S4100" s="10">
        <f t="shared" si="388"/>
        <v>42525.722187499996</v>
      </c>
      <c r="T4100" s="12" t="str">
        <f t="shared" si="389"/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384"/>
        <v>1.11E-2</v>
      </c>
      <c r="P4101">
        <f t="shared" si="385"/>
        <v>50</v>
      </c>
      <c r="Q4101" t="str">
        <f t="shared" si="386"/>
        <v>theater</v>
      </c>
      <c r="R4101" s="10">
        <f t="shared" si="387"/>
        <v>42570.850381944445</v>
      </c>
      <c r="S4101" s="10">
        <f t="shared" si="388"/>
        <v>42615.850381944445</v>
      </c>
      <c r="T4101" s="12" t="str">
        <f t="shared" si="389"/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>
        <f t="shared" si="385"/>
        <v>0</v>
      </c>
      <c r="Q4102" t="str">
        <f t="shared" si="386"/>
        <v>theater</v>
      </c>
      <c r="R4102" s="10">
        <f t="shared" si="387"/>
        <v>41927.124884259261</v>
      </c>
      <c r="S4102" s="10">
        <f t="shared" si="388"/>
        <v>41937.124884259261</v>
      </c>
      <c r="T4102" s="12" t="str">
        <f t="shared" si="389"/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>
        <f t="shared" si="385"/>
        <v>0</v>
      </c>
      <c r="Q4103" t="str">
        <f t="shared" si="386"/>
        <v>theater</v>
      </c>
      <c r="R4103" s="10">
        <f t="shared" si="387"/>
        <v>42730.903726851851</v>
      </c>
      <c r="S4103" s="10">
        <f t="shared" si="388"/>
        <v>42760.903726851851</v>
      </c>
      <c r="T4103" s="12" t="str">
        <f t="shared" si="389"/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384"/>
        <v>0.27400000000000002</v>
      </c>
      <c r="P4104">
        <f t="shared" si="385"/>
        <v>22.83</v>
      </c>
      <c r="Q4104" t="str">
        <f t="shared" si="386"/>
        <v>theater</v>
      </c>
      <c r="R4104" s="10">
        <f t="shared" si="387"/>
        <v>42475.848067129627</v>
      </c>
      <c r="S4104" s="10">
        <f t="shared" si="388"/>
        <v>42505.848067129627</v>
      </c>
      <c r="T4104" s="12" t="str">
        <f t="shared" si="389"/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384"/>
        <v>0.1</v>
      </c>
      <c r="P4105">
        <f t="shared" si="385"/>
        <v>16.670000000000002</v>
      </c>
      <c r="Q4105" t="str">
        <f t="shared" si="386"/>
        <v>theater</v>
      </c>
      <c r="R4105" s="10">
        <f t="shared" si="387"/>
        <v>42188.83293981482</v>
      </c>
      <c r="S4105" s="10">
        <f t="shared" si="388"/>
        <v>42242.772222222222</v>
      </c>
      <c r="T4105" s="12" t="str">
        <f t="shared" si="389"/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384"/>
        <v>0.2137</v>
      </c>
      <c r="P4106">
        <f t="shared" si="385"/>
        <v>45.79</v>
      </c>
      <c r="Q4106" t="str">
        <f t="shared" si="386"/>
        <v>theater</v>
      </c>
      <c r="R4106" s="10">
        <f t="shared" si="387"/>
        <v>42640.278171296297</v>
      </c>
      <c r="S4106" s="10">
        <f t="shared" si="388"/>
        <v>42670.278171296297</v>
      </c>
      <c r="T4106" s="12" t="str">
        <f t="shared" si="389"/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384"/>
        <v>6.9699999999999998E-2</v>
      </c>
      <c r="P4107">
        <f t="shared" si="385"/>
        <v>383.33</v>
      </c>
      <c r="Q4107" t="str">
        <f t="shared" si="386"/>
        <v>theater</v>
      </c>
      <c r="R4107" s="10">
        <f t="shared" si="387"/>
        <v>42697.010520833333</v>
      </c>
      <c r="S4107" s="10">
        <f t="shared" si="388"/>
        <v>42730.010520833333</v>
      </c>
      <c r="T4107" s="12" t="str">
        <f t="shared" si="389"/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384"/>
        <v>0.70599999999999996</v>
      </c>
      <c r="P4108">
        <f t="shared" si="385"/>
        <v>106.97</v>
      </c>
      <c r="Q4108" t="str">
        <f t="shared" si="386"/>
        <v>theater</v>
      </c>
      <c r="R4108" s="10">
        <f t="shared" si="387"/>
        <v>42053.049375000002</v>
      </c>
      <c r="S4108" s="10">
        <f t="shared" si="388"/>
        <v>42096.041666666672</v>
      </c>
      <c r="T4108" s="12" t="str">
        <f t="shared" si="389"/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384"/>
        <v>2.0500000000000001E-2</v>
      </c>
      <c r="P4109">
        <f t="shared" si="385"/>
        <v>10.25</v>
      </c>
      <c r="Q4109" t="str">
        <f t="shared" si="386"/>
        <v>theater</v>
      </c>
      <c r="R4109" s="10">
        <f t="shared" si="387"/>
        <v>41883.916678240741</v>
      </c>
      <c r="S4109" s="10">
        <f t="shared" si="388"/>
        <v>41906.916678240741</v>
      </c>
      <c r="T4109" s="12" t="str">
        <f t="shared" si="389"/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384"/>
        <v>1.9699999999999999E-2</v>
      </c>
      <c r="P4110">
        <f t="shared" si="385"/>
        <v>59</v>
      </c>
      <c r="Q4110" t="str">
        <f t="shared" si="386"/>
        <v>theater</v>
      </c>
      <c r="R4110" s="10">
        <f t="shared" si="387"/>
        <v>42767.031678240746</v>
      </c>
      <c r="S4110" s="10">
        <f t="shared" si="388"/>
        <v>42797.208333333328</v>
      </c>
      <c r="T4110" s="12" t="str">
        <f t="shared" si="389"/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>
        <f t="shared" si="385"/>
        <v>0</v>
      </c>
      <c r="Q4111" t="str">
        <f t="shared" si="386"/>
        <v>theater</v>
      </c>
      <c r="R4111" s="10">
        <f t="shared" si="387"/>
        <v>42307.539398148147</v>
      </c>
      <c r="S4111" s="10">
        <f t="shared" si="388"/>
        <v>42337.581064814818</v>
      </c>
      <c r="T4111" s="12" t="str">
        <f t="shared" si="389"/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384"/>
        <v>0.28670000000000001</v>
      </c>
      <c r="P4112">
        <f t="shared" si="385"/>
        <v>14.33</v>
      </c>
      <c r="Q4112" t="str">
        <f t="shared" si="386"/>
        <v>theater</v>
      </c>
      <c r="R4112" s="10">
        <f t="shared" si="387"/>
        <v>42512.626747685179</v>
      </c>
      <c r="S4112" s="10">
        <f t="shared" si="388"/>
        <v>42572.626747685179</v>
      </c>
      <c r="T4112" s="12" t="str">
        <f t="shared" si="389"/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384"/>
        <v>3.1300000000000001E-2</v>
      </c>
      <c r="P4113">
        <f t="shared" si="385"/>
        <v>15.67</v>
      </c>
      <c r="Q4113" t="str">
        <f t="shared" si="386"/>
        <v>theater</v>
      </c>
      <c r="R4113" s="10">
        <f t="shared" si="387"/>
        <v>42029.135879629626</v>
      </c>
      <c r="S4113" s="10">
        <f t="shared" si="388"/>
        <v>42059.135879629626</v>
      </c>
      <c r="T4113" s="12" t="str">
        <f t="shared" si="389"/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384"/>
        <v>4.0000000000000002E-4</v>
      </c>
      <c r="P4114">
        <f t="shared" si="385"/>
        <v>1</v>
      </c>
      <c r="Q4114" t="str">
        <f t="shared" si="386"/>
        <v>theater</v>
      </c>
      <c r="R4114" s="10">
        <f t="shared" si="387"/>
        <v>42400.946597222224</v>
      </c>
      <c r="S4114" s="10">
        <f t="shared" si="388"/>
        <v>42428</v>
      </c>
      <c r="T4114" s="12" t="str">
        <f t="shared" si="389"/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384"/>
        <v>2E-3</v>
      </c>
      <c r="P4115">
        <f t="shared" si="385"/>
        <v>1</v>
      </c>
      <c r="Q4115" t="str">
        <f t="shared" si="386"/>
        <v>theater</v>
      </c>
      <c r="R4115" s="10">
        <f t="shared" si="387"/>
        <v>42358.573182870372</v>
      </c>
      <c r="S4115" s="10">
        <f t="shared" si="388"/>
        <v>42377.273611111115</v>
      </c>
      <c r="T4115" s="12" t="str">
        <f t="shared" si="389"/>
        <v>plays</v>
      </c>
    </row>
    <row r="4116" spans="1:20" x14ac:dyDescent="0.3">
      <c r="O4116" s="6"/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8169-BB69-41AA-B3D3-B16CA5B0D34F}">
  <dimension ref="A1:F14"/>
  <sheetViews>
    <sheetView workbookViewId="0">
      <selection activeCell="E12" sqref="E1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8312</v>
      </c>
    </row>
    <row r="3" spans="1:6" x14ac:dyDescent="0.3">
      <c r="A3" s="8" t="s">
        <v>8311</v>
      </c>
      <c r="B3" s="8" t="s">
        <v>8313</v>
      </c>
    </row>
    <row r="4" spans="1:6" x14ac:dyDescent="0.3">
      <c r="A4" s="8" t="s">
        <v>8309</v>
      </c>
      <c r="B4" t="s">
        <v>8220</v>
      </c>
      <c r="C4" t="s">
        <v>8221</v>
      </c>
      <c r="D4" t="s">
        <v>8222</v>
      </c>
      <c r="E4" t="s">
        <v>8219</v>
      </c>
      <c r="F4" t="s">
        <v>8310</v>
      </c>
    </row>
    <row r="5" spans="1:6" x14ac:dyDescent="0.3">
      <c r="A5" s="9" t="s">
        <v>8329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3">
      <c r="A6" s="9" t="s">
        <v>8330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3">
      <c r="A7" s="9" t="s">
        <v>8331</v>
      </c>
      <c r="B7" s="7"/>
      <c r="C7" s="7">
        <v>140</v>
      </c>
      <c r="D7" s="7"/>
      <c r="E7" s="7">
        <v>80</v>
      </c>
      <c r="F7" s="7">
        <v>220</v>
      </c>
    </row>
    <row r="8" spans="1:6" x14ac:dyDescent="0.3">
      <c r="A8" s="9" t="s">
        <v>8332</v>
      </c>
      <c r="B8" s="7">
        <v>24</v>
      </c>
      <c r="C8" s="7"/>
      <c r="D8" s="7"/>
      <c r="E8" s="7"/>
      <c r="F8" s="7">
        <v>24</v>
      </c>
    </row>
    <row r="9" spans="1:6" x14ac:dyDescent="0.3">
      <c r="A9" s="9" t="s">
        <v>8333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3">
      <c r="A10" s="9" t="s">
        <v>8334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3">
      <c r="A11" s="9" t="s">
        <v>8335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3">
      <c r="A12" s="9" t="s">
        <v>8336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3">
      <c r="A13" s="9" t="s">
        <v>8337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3">
      <c r="A14" s="9" t="s">
        <v>8310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BA4-DC14-4715-8BB9-2CF1DDF59FEC}">
  <dimension ref="A1:F47"/>
  <sheetViews>
    <sheetView workbookViewId="0">
      <selection activeCell="F5" sqref="F5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8312</v>
      </c>
    </row>
    <row r="2" spans="1:6" x14ac:dyDescent="0.3">
      <c r="A2" s="8" t="s">
        <v>8308</v>
      </c>
      <c r="B2" t="s">
        <v>8312</v>
      </c>
    </row>
    <row r="4" spans="1:6" x14ac:dyDescent="0.3">
      <c r="A4" s="8" t="s">
        <v>8311</v>
      </c>
      <c r="B4" s="8" t="s">
        <v>8313</v>
      </c>
    </row>
    <row r="5" spans="1:6" x14ac:dyDescent="0.3">
      <c r="A5" s="8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3">
      <c r="A6" s="9" t="s">
        <v>8343</v>
      </c>
      <c r="B6" s="7"/>
      <c r="C6" s="7">
        <v>100</v>
      </c>
      <c r="D6" s="7"/>
      <c r="E6" s="7"/>
      <c r="F6" s="7">
        <v>100</v>
      </c>
    </row>
    <row r="7" spans="1:6" x14ac:dyDescent="0.3">
      <c r="A7" s="9" t="s">
        <v>8344</v>
      </c>
      <c r="B7" s="7">
        <v>20</v>
      </c>
      <c r="C7" s="7"/>
      <c r="D7" s="7"/>
      <c r="E7" s="7"/>
      <c r="F7" s="7">
        <v>20</v>
      </c>
    </row>
    <row r="8" spans="1:6" x14ac:dyDescent="0.3">
      <c r="A8" s="9" t="s">
        <v>8345</v>
      </c>
      <c r="B8" s="7">
        <v>24</v>
      </c>
      <c r="C8" s="7"/>
      <c r="D8" s="7"/>
      <c r="E8" s="7"/>
      <c r="F8" s="7">
        <v>24</v>
      </c>
    </row>
    <row r="9" spans="1:6" x14ac:dyDescent="0.3">
      <c r="A9" s="9" t="s">
        <v>8346</v>
      </c>
      <c r="B9" s="7"/>
      <c r="C9" s="7">
        <v>40</v>
      </c>
      <c r="D9" s="7"/>
      <c r="E9" s="7"/>
      <c r="F9" s="7">
        <v>40</v>
      </c>
    </row>
    <row r="10" spans="1:6" x14ac:dyDescent="0.3">
      <c r="A10" s="9" t="s">
        <v>8347</v>
      </c>
      <c r="B10" s="7"/>
      <c r="C10" s="7"/>
      <c r="D10" s="7"/>
      <c r="E10" s="7">
        <v>40</v>
      </c>
      <c r="F10" s="7">
        <v>40</v>
      </c>
    </row>
    <row r="11" spans="1:6" x14ac:dyDescent="0.3">
      <c r="A11" s="9" t="s">
        <v>8348</v>
      </c>
      <c r="B11" s="7"/>
      <c r="C11" s="7"/>
      <c r="D11" s="7"/>
      <c r="E11" s="7">
        <v>180</v>
      </c>
      <c r="F11" s="7">
        <v>180</v>
      </c>
    </row>
    <row r="12" spans="1:6" x14ac:dyDescent="0.3">
      <c r="A12" s="9" t="s">
        <v>8349</v>
      </c>
      <c r="B12" s="7"/>
      <c r="C12" s="7">
        <v>80</v>
      </c>
      <c r="D12" s="7"/>
      <c r="E12" s="7"/>
      <c r="F12" s="7">
        <v>80</v>
      </c>
    </row>
    <row r="13" spans="1:6" x14ac:dyDescent="0.3">
      <c r="A13" s="9" t="s">
        <v>8350</v>
      </c>
      <c r="B13" s="7"/>
      <c r="C13" s="7"/>
      <c r="D13" s="7"/>
      <c r="E13" s="7">
        <v>40</v>
      </c>
      <c r="F13" s="7">
        <v>40</v>
      </c>
    </row>
    <row r="14" spans="1:6" x14ac:dyDescent="0.3">
      <c r="A14" s="9" t="s">
        <v>8351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3">
      <c r="A15" s="9" t="s">
        <v>8352</v>
      </c>
      <c r="B15" s="7"/>
      <c r="C15" s="7">
        <v>40</v>
      </c>
      <c r="D15" s="7"/>
      <c r="E15" s="7"/>
      <c r="F15" s="7">
        <v>40</v>
      </c>
    </row>
    <row r="16" spans="1:6" x14ac:dyDescent="0.3">
      <c r="A16" s="9" t="s">
        <v>8353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3">
      <c r="A17" s="9" t="s">
        <v>8354</v>
      </c>
      <c r="B17" s="7"/>
      <c r="C17" s="7">
        <v>20</v>
      </c>
      <c r="D17" s="7"/>
      <c r="E17" s="7"/>
      <c r="F17" s="7">
        <v>20</v>
      </c>
    </row>
    <row r="18" spans="1:6" x14ac:dyDescent="0.3">
      <c r="A18" s="9" t="s">
        <v>8338</v>
      </c>
      <c r="B18" s="7"/>
      <c r="C18" s="7"/>
      <c r="D18" s="7"/>
      <c r="E18" s="7">
        <v>140</v>
      </c>
      <c r="F18" s="7">
        <v>140</v>
      </c>
    </row>
    <row r="19" spans="1:6" x14ac:dyDescent="0.3">
      <c r="A19" s="9" t="s">
        <v>8355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3">
      <c r="A20" s="9" t="s">
        <v>8356</v>
      </c>
      <c r="B20" s="7"/>
      <c r="C20" s="7">
        <v>60</v>
      </c>
      <c r="D20" s="7"/>
      <c r="E20" s="7"/>
      <c r="F20" s="7">
        <v>60</v>
      </c>
    </row>
    <row r="21" spans="1:6" x14ac:dyDescent="0.3">
      <c r="A21" s="9" t="s">
        <v>8357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3">
      <c r="A22" s="9" t="s">
        <v>8358</v>
      </c>
      <c r="B22" s="7"/>
      <c r="C22" s="7"/>
      <c r="D22" s="7"/>
      <c r="E22" s="7">
        <v>20</v>
      </c>
      <c r="F22" s="7">
        <v>20</v>
      </c>
    </row>
    <row r="23" spans="1:6" x14ac:dyDescent="0.3">
      <c r="A23" s="9" t="s">
        <v>8359</v>
      </c>
      <c r="B23" s="7"/>
      <c r="C23" s="7">
        <v>40</v>
      </c>
      <c r="D23" s="7"/>
      <c r="E23" s="7"/>
      <c r="F23" s="7">
        <v>40</v>
      </c>
    </row>
    <row r="24" spans="1:6" x14ac:dyDescent="0.3">
      <c r="A24" s="9" t="s">
        <v>8360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3">
      <c r="A25" s="9" t="s">
        <v>8361</v>
      </c>
      <c r="B25" s="7"/>
      <c r="C25" s="7">
        <v>20</v>
      </c>
      <c r="D25" s="7"/>
      <c r="E25" s="7"/>
      <c r="F25" s="7">
        <v>20</v>
      </c>
    </row>
    <row r="26" spans="1:6" x14ac:dyDescent="0.3">
      <c r="A26" s="9" t="s">
        <v>8362</v>
      </c>
      <c r="B26" s="7"/>
      <c r="C26" s="7"/>
      <c r="D26" s="7"/>
      <c r="E26" s="7">
        <v>60</v>
      </c>
      <c r="F26" s="7">
        <v>60</v>
      </c>
    </row>
    <row r="27" spans="1:6" x14ac:dyDescent="0.3">
      <c r="A27" s="9" t="s">
        <v>8363</v>
      </c>
      <c r="B27" s="7"/>
      <c r="C27" s="7">
        <v>20</v>
      </c>
      <c r="D27" s="7"/>
      <c r="E27" s="7"/>
      <c r="F27" s="7">
        <v>20</v>
      </c>
    </row>
    <row r="28" spans="1:6" x14ac:dyDescent="0.3">
      <c r="A28" s="9" t="s">
        <v>8364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3">
      <c r="A29" s="9" t="s">
        <v>8365</v>
      </c>
      <c r="B29" s="7"/>
      <c r="C29" s="7">
        <v>20</v>
      </c>
      <c r="D29" s="7"/>
      <c r="E29" s="7"/>
      <c r="F29" s="7">
        <v>20</v>
      </c>
    </row>
    <row r="30" spans="1:6" x14ac:dyDescent="0.3">
      <c r="A30" s="9" t="s">
        <v>8339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3">
      <c r="A31" s="9" t="s">
        <v>8340</v>
      </c>
      <c r="B31" s="7"/>
      <c r="C31" s="7"/>
      <c r="D31" s="7"/>
      <c r="E31" s="7">
        <v>40</v>
      </c>
      <c r="F31" s="7">
        <v>40</v>
      </c>
    </row>
    <row r="32" spans="1:6" x14ac:dyDescent="0.3">
      <c r="A32" s="9" t="s">
        <v>8366</v>
      </c>
      <c r="B32" s="7"/>
      <c r="C32" s="7"/>
      <c r="D32" s="7"/>
      <c r="E32" s="7">
        <v>20</v>
      </c>
      <c r="F32" s="7">
        <v>20</v>
      </c>
    </row>
    <row r="33" spans="1:6" x14ac:dyDescent="0.3">
      <c r="A33" s="9" t="s">
        <v>8367</v>
      </c>
      <c r="B33" s="7"/>
      <c r="C33" s="7">
        <v>20</v>
      </c>
      <c r="D33" s="7"/>
      <c r="E33" s="7"/>
      <c r="F33" s="7">
        <v>20</v>
      </c>
    </row>
    <row r="34" spans="1:6" x14ac:dyDescent="0.3">
      <c r="A34" s="9" t="s">
        <v>8368</v>
      </c>
      <c r="B34" s="7"/>
      <c r="C34" s="7"/>
      <c r="D34" s="7"/>
      <c r="E34" s="7">
        <v>260</v>
      </c>
      <c r="F34" s="7">
        <v>260</v>
      </c>
    </row>
    <row r="35" spans="1:6" x14ac:dyDescent="0.3">
      <c r="A35" s="9" t="s">
        <v>8369</v>
      </c>
      <c r="B35" s="7">
        <v>40</v>
      </c>
      <c r="C35" s="7"/>
      <c r="D35" s="7"/>
      <c r="E35" s="7"/>
      <c r="F35" s="7">
        <v>40</v>
      </c>
    </row>
    <row r="36" spans="1:6" x14ac:dyDescent="0.3">
      <c r="A36" s="9" t="s">
        <v>8370</v>
      </c>
      <c r="B36" s="7"/>
      <c r="C36" s="7"/>
      <c r="D36" s="7"/>
      <c r="E36" s="7">
        <v>60</v>
      </c>
      <c r="F36" s="7">
        <v>60</v>
      </c>
    </row>
    <row r="37" spans="1:6" x14ac:dyDescent="0.3">
      <c r="A37" s="9" t="s">
        <v>8371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3">
      <c r="A38" s="9" t="s">
        <v>8372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3">
      <c r="A39" s="9" t="s">
        <v>8373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3">
      <c r="A40" s="9" t="s">
        <v>8374</v>
      </c>
      <c r="B40" s="7"/>
      <c r="C40" s="7"/>
      <c r="D40" s="7"/>
      <c r="E40" s="7">
        <v>80</v>
      </c>
      <c r="F40" s="7">
        <v>80</v>
      </c>
    </row>
    <row r="41" spans="1:6" x14ac:dyDescent="0.3">
      <c r="A41" s="9" t="s">
        <v>8341</v>
      </c>
      <c r="B41" s="7"/>
      <c r="C41" s="7"/>
      <c r="D41" s="7"/>
      <c r="E41" s="7">
        <v>60</v>
      </c>
      <c r="F41" s="7">
        <v>60</v>
      </c>
    </row>
    <row r="42" spans="1:6" x14ac:dyDescent="0.3">
      <c r="A42" s="9" t="s">
        <v>8375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3">
      <c r="A43" s="9" t="s">
        <v>8376</v>
      </c>
      <c r="B43" s="7"/>
      <c r="C43" s="7">
        <v>100</v>
      </c>
      <c r="D43" s="7"/>
      <c r="E43" s="7"/>
      <c r="F43" s="7">
        <v>100</v>
      </c>
    </row>
    <row r="44" spans="1:6" x14ac:dyDescent="0.3">
      <c r="A44" s="9" t="s">
        <v>8377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3">
      <c r="A45" s="9" t="s">
        <v>8378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3">
      <c r="A46" s="9" t="s">
        <v>8379</v>
      </c>
      <c r="B46" s="7">
        <v>20</v>
      </c>
      <c r="C46" s="7"/>
      <c r="D46" s="7"/>
      <c r="E46" s="7"/>
      <c r="F46" s="7">
        <v>20</v>
      </c>
    </row>
    <row r="47" spans="1:6" x14ac:dyDescent="0.3">
      <c r="A47" s="9" t="s">
        <v>8310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E0C6-E29F-453C-B391-DAA54869242A}">
  <dimension ref="A1:F18"/>
  <sheetViews>
    <sheetView tabSelected="1"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8308</v>
      </c>
      <c r="B1" t="s">
        <v>8312</v>
      </c>
    </row>
    <row r="2" spans="1:6" x14ac:dyDescent="0.3">
      <c r="A2" s="8" t="s">
        <v>8328</v>
      </c>
      <c r="B2" t="s">
        <v>8312</v>
      </c>
    </row>
    <row r="4" spans="1:6" x14ac:dyDescent="0.3">
      <c r="A4" s="8" t="s">
        <v>8311</v>
      </c>
      <c r="B4" s="8" t="s">
        <v>8313</v>
      </c>
    </row>
    <row r="5" spans="1:6" x14ac:dyDescent="0.3">
      <c r="A5" s="8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3">
      <c r="A6" s="11" t="s">
        <v>8322</v>
      </c>
      <c r="B6" s="7">
        <v>34</v>
      </c>
      <c r="C6" s="7">
        <v>149</v>
      </c>
      <c r="D6" s="7">
        <v>2</v>
      </c>
      <c r="E6" s="7">
        <v>182</v>
      </c>
      <c r="F6" s="7">
        <v>367</v>
      </c>
    </row>
    <row r="7" spans="1:6" x14ac:dyDescent="0.3">
      <c r="A7" s="11" t="s">
        <v>8323</v>
      </c>
      <c r="B7" s="7">
        <v>27</v>
      </c>
      <c r="C7" s="7">
        <v>106</v>
      </c>
      <c r="D7" s="7">
        <v>18</v>
      </c>
      <c r="E7" s="7">
        <v>202</v>
      </c>
      <c r="F7" s="7">
        <v>353</v>
      </c>
    </row>
    <row r="8" spans="1:6" x14ac:dyDescent="0.3">
      <c r="A8" s="11" t="s">
        <v>8324</v>
      </c>
      <c r="B8" s="7">
        <v>28</v>
      </c>
      <c r="C8" s="7">
        <v>108</v>
      </c>
      <c r="D8" s="7">
        <v>30</v>
      </c>
      <c r="E8" s="7">
        <v>180</v>
      </c>
      <c r="F8" s="7">
        <v>346</v>
      </c>
    </row>
    <row r="9" spans="1:6" x14ac:dyDescent="0.3">
      <c r="A9" s="11" t="s">
        <v>8325</v>
      </c>
      <c r="B9" s="7">
        <v>27</v>
      </c>
      <c r="C9" s="7">
        <v>102</v>
      </c>
      <c r="D9" s="7"/>
      <c r="E9" s="7">
        <v>192</v>
      </c>
      <c r="F9" s="7">
        <v>321</v>
      </c>
    </row>
    <row r="10" spans="1:6" x14ac:dyDescent="0.3">
      <c r="A10" s="11" t="s">
        <v>8316</v>
      </c>
      <c r="B10" s="7">
        <v>26</v>
      </c>
      <c r="C10" s="7">
        <v>126</v>
      </c>
      <c r="D10" s="7"/>
      <c r="E10" s="7">
        <v>234</v>
      </c>
      <c r="F10" s="7">
        <v>386</v>
      </c>
    </row>
    <row r="11" spans="1:6" x14ac:dyDescent="0.3">
      <c r="A11" s="11" t="s">
        <v>8326</v>
      </c>
      <c r="B11" s="7">
        <v>27</v>
      </c>
      <c r="C11" s="7">
        <v>147</v>
      </c>
      <c r="D11" s="7"/>
      <c r="E11" s="7">
        <v>211</v>
      </c>
      <c r="F11" s="7">
        <v>385</v>
      </c>
    </row>
    <row r="12" spans="1:6" x14ac:dyDescent="0.3">
      <c r="A12" s="11" t="s">
        <v>8317</v>
      </c>
      <c r="B12" s="7">
        <v>43</v>
      </c>
      <c r="C12" s="7">
        <v>150</v>
      </c>
      <c r="D12" s="7"/>
      <c r="E12" s="7">
        <v>194</v>
      </c>
      <c r="F12" s="7">
        <v>387</v>
      </c>
    </row>
    <row r="13" spans="1:6" x14ac:dyDescent="0.3">
      <c r="A13" s="11" t="s">
        <v>8318</v>
      </c>
      <c r="B13" s="7">
        <v>33</v>
      </c>
      <c r="C13" s="7">
        <v>134</v>
      </c>
      <c r="D13" s="7"/>
      <c r="E13" s="7">
        <v>166</v>
      </c>
      <c r="F13" s="7">
        <v>333</v>
      </c>
    </row>
    <row r="14" spans="1:6" x14ac:dyDescent="0.3">
      <c r="A14" s="11" t="s">
        <v>8319</v>
      </c>
      <c r="B14" s="7">
        <v>24</v>
      </c>
      <c r="C14" s="7">
        <v>127</v>
      </c>
      <c r="D14" s="7"/>
      <c r="E14" s="7">
        <v>147</v>
      </c>
      <c r="F14" s="7">
        <v>298</v>
      </c>
    </row>
    <row r="15" spans="1:6" x14ac:dyDescent="0.3">
      <c r="A15" s="11" t="s">
        <v>8320</v>
      </c>
      <c r="B15" s="7">
        <v>20</v>
      </c>
      <c r="C15" s="7">
        <v>149</v>
      </c>
      <c r="D15" s="7"/>
      <c r="E15" s="7">
        <v>183</v>
      </c>
      <c r="F15" s="7">
        <v>352</v>
      </c>
    </row>
    <row r="16" spans="1:6" x14ac:dyDescent="0.3">
      <c r="A16" s="11" t="s">
        <v>8321</v>
      </c>
      <c r="B16" s="7">
        <v>37</v>
      </c>
      <c r="C16" s="7">
        <v>114</v>
      </c>
      <c r="D16" s="7"/>
      <c r="E16" s="7">
        <v>183</v>
      </c>
      <c r="F16" s="7">
        <v>334</v>
      </c>
    </row>
    <row r="17" spans="1:6" x14ac:dyDescent="0.3">
      <c r="A17" s="11" t="s">
        <v>8327</v>
      </c>
      <c r="B17" s="7">
        <v>23</v>
      </c>
      <c r="C17" s="7">
        <v>118</v>
      </c>
      <c r="D17" s="7"/>
      <c r="E17" s="7">
        <v>111</v>
      </c>
      <c r="F17" s="7">
        <v>252</v>
      </c>
    </row>
    <row r="18" spans="1:6" x14ac:dyDescent="0.3">
      <c r="A18" s="11" t="s">
        <v>8310</v>
      </c>
      <c r="B18" s="7">
        <v>349</v>
      </c>
      <c r="C18" s="7">
        <v>1530</v>
      </c>
      <c r="D18" s="7">
        <v>50</v>
      </c>
      <c r="E18" s="7">
        <v>2185</v>
      </c>
      <c r="F18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Sheet10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18312</cp:lastModifiedBy>
  <dcterms:created xsi:type="dcterms:W3CDTF">2017-04-20T15:17:24Z</dcterms:created>
  <dcterms:modified xsi:type="dcterms:W3CDTF">2019-12-05T23:56:05Z</dcterms:modified>
</cp:coreProperties>
</file>