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<sst xmlns="http://schemas.openxmlformats.org/spreadsheetml/2006/main" count="5077" uniqueCount="537">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</sst>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2018.0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1300.0</v>
      </c>
      <c r="L8" t="n" s="3132">
        <v>0.0</v>
      </c>
      <c r="M8" t="n" s="3133">
        <v>22.35</v>
      </c>
      <c r="N8" t="n" s="3134">
        <v>60.0</v>
      </c>
      <c r="O8" t="n" s="3135">
        <v>0.0</v>
      </c>
      <c r="P8" t="n" s="3136">
        <v>6.0</v>
      </c>
      <c r="Q8" t="n" s="3137">
        <v>60.6</v>
      </c>
      <c r="R8" t="n" s="3138">
        <v>8.0</v>
      </c>
      <c r="S8" t="n" s="3139">
        <v>107.68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h8+i8+j8+k8+l8+m8+n8+o8+w8+x8+y8</f>
      </c>
      <c r="AA8" t="n" s="3147">
        <v>372.0</v>
      </c>
      <c r="AB8" t="n" s="3148">
        <v>53.35</v>
      </c>
      <c r="AC8" t="n" s="3149">
        <v>6.1</v>
      </c>
      <c r="AD8" t="n" s="3150">
        <v>80.0</v>
      </c>
      <c r="AE8" t="n" s="3151">
        <f>ROUND((z8+aa8+ab8+ac8+ad8),2)</f>
      </c>
      <c r="AF8" t="n" s="3152">
        <f>ae8*0.06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s" s="7276">
        <v>0</v>
      </c>
      <c r="H9" t="n" s="3162">
        <v>1750.0</v>
      </c>
      <c r="I9" t="n" s="3163">
        <v>100.0</v>
      </c>
      <c r="J9" t="n" s="3164">
        <v>0.0</v>
      </c>
      <c r="K9" t="n" s="3165">
        <v>2400.0</v>
      </c>
      <c r="L9" t="n" s="3166">
        <v>0.0</v>
      </c>
      <c r="M9" t="n" s="3167">
        <v>0.0</v>
      </c>
      <c r="N9" t="n" s="3168">
        <v>60.0</v>
      </c>
      <c r="O9" t="n" s="3169">
        <v>0.0</v>
      </c>
      <c r="P9" t="n" s="3170">
        <v>2.0</v>
      </c>
      <c r="Q9" t="n" s="3171">
        <v>23.94</v>
      </c>
      <c r="R9" t="n" s="3172">
        <v>16.0</v>
      </c>
      <c r="S9" t="n" s="3173">
        <v>255.36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h9+i9+j9+k9+l9+m9+n9+o9+w9+x9+y9</f>
      </c>
      <c r="AA9" t="n" s="3181">
        <v>562.0</v>
      </c>
      <c r="AB9" t="n" s="3182">
        <v>69.05</v>
      </c>
      <c r="AC9" t="n" s="3183">
        <v>7.9</v>
      </c>
      <c r="AD9" t="n" s="3184">
        <v>80.0</v>
      </c>
      <c r="AE9" t="n" s="3185">
        <f>ROUND((z9+aa9+ab9+ac9+ad9),2)</f>
      </c>
      <c r="AF9" t="n" s="3186">
        <f>ae9*0.06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1500.0</v>
      </c>
      <c r="L10" t="n" s="3200">
        <v>0.0</v>
      </c>
      <c r="M10" t="n" s="3201">
        <v>0.0</v>
      </c>
      <c r="N10" t="n" s="3202">
        <v>60.0</v>
      </c>
      <c r="O10" t="n" s="3203">
        <v>0.0</v>
      </c>
      <c r="P10" t="n" s="3204">
        <v>0.0</v>
      </c>
      <c r="Q10" t="n" s="3205">
        <v>0.0</v>
      </c>
      <c r="R10" t="n" s="3206">
        <v>8.0</v>
      </c>
      <c r="S10" t="n" s="3207">
        <v>107.68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h10+i10+j10+k10+l10+m10+n10+o10+w10+x10+y10</f>
      </c>
      <c r="AA10" t="n" s="3215">
        <v>409.0</v>
      </c>
      <c r="AB10" t="n" s="3216">
        <v>56.85</v>
      </c>
      <c r="AC10" t="n" s="3217">
        <v>6.5</v>
      </c>
      <c r="AD10" t="n" s="3218">
        <v>80.0</v>
      </c>
      <c r="AE10" t="n" s="3219">
        <f>ROUND((z10+aa10+ab10+ac10+ad10),2)</f>
      </c>
      <c r="AF10" t="n" s="3220">
        <f>ae10*0.06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2400.0</v>
      </c>
      <c r="L11" t="n" s="3234">
        <v>0.0</v>
      </c>
      <c r="M11" t="n" s="3235">
        <v>11.6</v>
      </c>
      <c r="N11" t="n" s="3236">
        <v>60.0</v>
      </c>
      <c r="O11" t="n" s="3237">
        <v>0.0</v>
      </c>
      <c r="P11" t="n" s="3238">
        <v>3.0</v>
      </c>
      <c r="Q11" t="n" s="3239">
        <v>29.64</v>
      </c>
      <c r="R11" t="n" s="3240">
        <v>8.0</v>
      </c>
      <c r="S11" t="n" s="3241">
        <v>109.2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h11+i11+j11+k11+l11+m11+n11+o11+w11+x11+y11</f>
      </c>
      <c r="AA11" t="n" s="3249">
        <v>518.0</v>
      </c>
      <c r="AB11" t="n" s="3250">
        <v>69.05</v>
      </c>
      <c r="AC11" t="n" s="3251">
        <v>7.9</v>
      </c>
      <c r="AD11" t="n" s="3252">
        <v>80.0</v>
      </c>
      <c r="AE11" t="n" s="3253">
        <f>ROUND((z11+aa11+ab11+ac11+ad11),2)</f>
      </c>
      <c r="AF11" t="n" s="3254">
        <f>ae11*0.06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2000.0</v>
      </c>
      <c r="L12" t="n" s="3268">
        <v>0.0</v>
      </c>
      <c r="M12" t="n" s="3269">
        <v>0.0</v>
      </c>
      <c r="N12" t="n" s="3270">
        <v>60.0</v>
      </c>
      <c r="O12" t="n" s="3271">
        <v>0.0</v>
      </c>
      <c r="P12" t="n" s="3272">
        <v>11.0</v>
      </c>
      <c r="Q12" t="n" s="3273">
        <v>101.53</v>
      </c>
      <c r="R12" t="n" s="3274">
        <v>16.0</v>
      </c>
      <c r="S12" t="n" s="3275">
        <v>196.96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h12+i12+j12+k12+l12+m12+n12+o12+w12+x12+y12</f>
      </c>
      <c r="AA12" t="n" s="3283">
        <v>458.0</v>
      </c>
      <c r="AB12" t="n" s="3284">
        <v>67.35</v>
      </c>
      <c r="AC12" t="n" s="3285">
        <v>7.7</v>
      </c>
      <c r="AD12" t="n" s="3286">
        <v>80.0</v>
      </c>
      <c r="AE12" t="n" s="3287">
        <f>ROUND((z12+aa12+ab12+ac12+ad12),2)</f>
      </c>
      <c r="AF12" t="n" s="3288">
        <f>ae12*0.06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-6.56</v>
      </c>
      <c r="K13" t="n" s="3301">
        <v>1650.0</v>
      </c>
      <c r="L13" t="n" s="3302">
        <v>0.0</v>
      </c>
      <c r="M13" t="n" s="3303">
        <v>10.0</v>
      </c>
      <c r="N13" t="n" s="3304">
        <v>60.0</v>
      </c>
      <c r="O13" t="n" s="3305">
        <v>0.0</v>
      </c>
      <c r="P13" t="n" s="3306">
        <v>4.0</v>
      </c>
      <c r="Q13" t="n" s="3307">
        <v>35.76</v>
      </c>
      <c r="R13" t="n" s="3308">
        <v>16.0</v>
      </c>
      <c r="S13" t="n" s="3309">
        <v>190.72</v>
      </c>
      <c r="T13" t="n" s="3310">
        <v>0.0</v>
      </c>
      <c r="U13" t="n" s="3311">
        <v>0.0</v>
      </c>
      <c r="V13" t="n" s="3312">
        <f>q13+s13+u13</f>
      </c>
      <c r="W13" t="n" s="3313">
        <v>-41.29</v>
      </c>
      <c r="X13" t="n" s="3314">
        <v>0.0</v>
      </c>
      <c r="Y13" t="n" s="3315">
        <v>0.0</v>
      </c>
      <c r="Z13" t="n" s="3316">
        <f>h13+i13+j13+k13+l13+m13+n13+o13+w13+x13+y13</f>
      </c>
      <c r="AA13" t="n" s="3317">
        <v>398.0</v>
      </c>
      <c r="AB13" t="n" s="3318">
        <v>56.85</v>
      </c>
      <c r="AC13" t="n" s="3319">
        <v>6.5</v>
      </c>
      <c r="AD13" t="n" s="3320">
        <v>80.0</v>
      </c>
      <c r="AE13" t="n" s="3321">
        <f>ROUND((z13+aa13+ab13+ac13+ad13),2)</f>
      </c>
      <c r="AF13" t="n" s="3322">
        <f>ae13*0.06</f>
      </c>
      <c r="AG13" t="n" s="3323">
        <f>ae13+af13</f>
      </c>
      <c r="AH13" t="s" s="3324">
        <v>66</v>
      </c>
    </row>
    <row r="14">
      <c r="A14" t="s" s="3325">
        <v>67</v>
      </c>
      <c r="B14" t="s" s="3326">
        <v>68</v>
      </c>
      <c r="C14" t="s" s="3327">
        <v>69</v>
      </c>
      <c r="D14" t="s" s="3328">
        <v>70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1500.0</v>
      </c>
      <c r="L14" t="n" s="3336">
        <v>0.0</v>
      </c>
      <c r="M14" t="n" s="3337">
        <v>0.0</v>
      </c>
      <c r="N14" t="n" s="3338">
        <v>60.0</v>
      </c>
      <c r="O14" t="n" s="3339">
        <v>0.0</v>
      </c>
      <c r="P14" t="n" s="3340">
        <v>4.0</v>
      </c>
      <c r="Q14" t="n" s="3341">
        <v>49.32</v>
      </c>
      <c r="R14" t="n" s="3342">
        <v>8.0</v>
      </c>
      <c r="S14" t="n" s="3343">
        <v>131.52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h14+i14+j14+k14+l14+m14+n14+o14+w14+x14+y14</f>
      </c>
      <c r="AA14" t="n" s="3351">
        <v>440.0</v>
      </c>
      <c r="AB14" t="n" s="3352">
        <v>62.15</v>
      </c>
      <c r="AC14" t="n" s="3353">
        <v>7.1</v>
      </c>
      <c r="AD14" t="n" s="3354">
        <v>80.0</v>
      </c>
      <c r="AE14" t="n" s="3355">
        <f>ROUND((z14+aa14+ab14+ac14+ad14),2)</f>
      </c>
      <c r="AF14" t="n" s="3356">
        <f>ae14*0.06</f>
      </c>
      <c r="AG14" t="n" s="3357">
        <f>ae14+af14</f>
      </c>
      <c r="AH14" t="s" s="3358">
        <v>0</v>
      </c>
    </row>
    <row r="15">
      <c r="A15" t="s" s="3359">
        <v>71</v>
      </c>
      <c r="B15" t="s" s="3360">
        <v>72</v>
      </c>
      <c r="C15" t="s" s="3361">
        <v>73</v>
      </c>
      <c r="D15" t="s" s="3362">
        <v>74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1300.0</v>
      </c>
      <c r="L15" t="n" s="3370">
        <v>0.0</v>
      </c>
      <c r="M15" t="n" s="3371">
        <v>0.0</v>
      </c>
      <c r="N15" t="n" s="3372">
        <v>60.0</v>
      </c>
      <c r="O15" t="n" s="3373">
        <v>0.0</v>
      </c>
      <c r="P15" t="n" s="3374">
        <v>2.5</v>
      </c>
      <c r="Q15" t="n" s="3375">
        <v>25.78</v>
      </c>
      <c r="R15" t="n" s="3376">
        <v>8.0</v>
      </c>
      <c r="S15" t="n" s="3377">
        <v>110.0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h15+i15+j15+k15+l15+m15+n15+o15+w15+x15+y15</f>
      </c>
      <c r="AA15" t="n" s="3385">
        <v>377.0</v>
      </c>
      <c r="AB15" t="n" s="3386">
        <v>53.35</v>
      </c>
      <c r="AC15" t="n" s="3387">
        <v>6.1</v>
      </c>
      <c r="AD15" t="n" s="3388">
        <v>80.0</v>
      </c>
      <c r="AE15" t="n" s="3389">
        <f>ROUND((z15+aa15+ab15+ac15+ad15),2)</f>
      </c>
      <c r="AF15" t="n" s="3390">
        <f>ae15*0.06</f>
      </c>
      <c r="AG15" t="n" s="3391">
        <f>ae15+af15</f>
      </c>
      <c r="AH15" t="s" s="3392">
        <v>0</v>
      </c>
    </row>
    <row r="16">
      <c r="A16" t="s" s="3393">
        <v>75</v>
      </c>
      <c r="B16" t="s" s="3394">
        <v>76</v>
      </c>
      <c r="C16" t="s" s="3395">
        <v>77</v>
      </c>
      <c r="D16" t="s" s="3396">
        <v>78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2000.0</v>
      </c>
      <c r="L16" t="n" s="3404">
        <v>0.0</v>
      </c>
      <c r="M16" t="n" s="3405">
        <v>19.9</v>
      </c>
      <c r="N16" t="n" s="3406">
        <v>60.0</v>
      </c>
      <c r="O16" t="n" s="3407">
        <v>0.0</v>
      </c>
      <c r="P16" t="n" s="3408">
        <v>8.0</v>
      </c>
      <c r="Q16" t="n" s="3409">
        <v>87.12</v>
      </c>
      <c r="R16" t="n" s="3410">
        <v>8.0</v>
      </c>
      <c r="S16" t="n" s="3411">
        <v>116.16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h16+i16+j16+k16+l16+m16+n16+o16+w16+x16+y16</f>
      </c>
      <c r="AA16" t="n" s="3419">
        <v>479.0</v>
      </c>
      <c r="AB16" t="n" s="3420">
        <v>67.35</v>
      </c>
      <c r="AC16" t="n" s="3421">
        <v>7.7</v>
      </c>
      <c r="AD16" t="n" s="3422">
        <v>80.0</v>
      </c>
      <c r="AE16" t="n" s="3423">
        <f>ROUND((z16+aa16+ab16+ac16+ad16),2)</f>
      </c>
      <c r="AF16" t="n" s="3424">
        <f>ae16*0.06</f>
      </c>
      <c r="AG16" t="n" s="3425">
        <f>ae16+af16</f>
      </c>
      <c r="AH16" t="s" s="3426">
        <v>0</v>
      </c>
    </row>
    <row r="17">
      <c r="A17" t="s" s="3427">
        <v>79</v>
      </c>
      <c r="B17" t="s" s="3428">
        <v>80</v>
      </c>
      <c r="C17" t="s" s="3429">
        <v>81</v>
      </c>
      <c r="D17" t="s" s="3430">
        <v>82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1850.0</v>
      </c>
      <c r="L17" t="n" s="3438">
        <v>0.0</v>
      </c>
      <c r="M17" t="n" s="3439">
        <v>18.95</v>
      </c>
      <c r="N17" t="n" s="3440">
        <v>60.0</v>
      </c>
      <c r="O17" t="n" s="3441">
        <v>0.0</v>
      </c>
      <c r="P17" t="n" s="3442">
        <v>5.0</v>
      </c>
      <c r="Q17" t="n" s="3443">
        <v>50.1</v>
      </c>
      <c r="R17" t="n" s="3444">
        <v>16.0</v>
      </c>
      <c r="S17" t="n" s="3445">
        <v>213.92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h17+i17+j17+k17+l17+m17+n17+o17+w17+x17+y17</f>
      </c>
      <c r="AA17" t="n" s="3453">
        <v>442.0</v>
      </c>
      <c r="AB17" t="n" s="3454">
        <v>63.85</v>
      </c>
      <c r="AC17" t="n" s="3455">
        <v>7.3</v>
      </c>
      <c r="AD17" t="n" s="3456">
        <v>80.0</v>
      </c>
      <c r="AE17" t="n" s="3457">
        <f>ROUND((z17+aa17+ab17+ac17+ad17),2)</f>
      </c>
      <c r="AF17" t="n" s="3458">
        <f>ae17*0.06</f>
      </c>
      <c r="AG17" t="n" s="3459">
        <f>ae17+af17</f>
      </c>
      <c r="AH17" t="s" s="3460">
        <v>0</v>
      </c>
    </row>
    <row r="18">
      <c r="A18" t="s" s="3461">
        <v>83</v>
      </c>
      <c r="B18" t="s" s="3462">
        <v>84</v>
      </c>
      <c r="C18" t="s" s="3463">
        <v>85</v>
      </c>
      <c r="D18" t="s" s="3464">
        <v>86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100.0</v>
      </c>
      <c r="J18" t="n" s="3470">
        <v>-9.99</v>
      </c>
      <c r="K18" t="n" s="3471">
        <v>700.0</v>
      </c>
      <c r="L18" t="n" s="3472">
        <v>0.0</v>
      </c>
      <c r="M18" t="n" s="3473">
        <v>10.0</v>
      </c>
      <c r="N18" t="n" s="3474">
        <v>60.0</v>
      </c>
      <c r="O18" t="n" s="3475">
        <v>0.0</v>
      </c>
      <c r="P18" t="n" s="3476">
        <v>0.0</v>
      </c>
      <c r="Q18" t="n" s="3477">
        <v>0.0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-135.48</v>
      </c>
      <c r="X18" t="n" s="3484">
        <v>0.0</v>
      </c>
      <c r="Y18" t="n" s="3485">
        <v>0.0</v>
      </c>
      <c r="Z18" t="n" s="3486">
        <f>h18+i18+j18+k18+l18+m18+n18+o18+w18+x18+y18</f>
      </c>
      <c r="AA18" t="n" s="3487">
        <v>276.0</v>
      </c>
      <c r="AB18" t="n" s="3488">
        <v>37.65</v>
      </c>
      <c r="AC18" t="n" s="3489">
        <v>4.3</v>
      </c>
      <c r="AD18" t="n" s="3490">
        <v>80.0</v>
      </c>
      <c r="AE18" t="n" s="3491">
        <f>ROUND((z18+aa18+ab18+ac18+ad18),2)</f>
      </c>
      <c r="AF18" t="n" s="3492">
        <f>ae18*0.06</f>
      </c>
      <c r="AG18" t="n" s="3493">
        <f>ae18+af18</f>
      </c>
      <c r="AH18" t="s" s="3494">
        <v>87</v>
      </c>
    </row>
    <row r="19">
      <c r="A19" t="s" s="3495">
        <v>88</v>
      </c>
      <c r="B19" t="s" s="3496">
        <v>89</v>
      </c>
      <c r="C19" t="s" s="3497">
        <v>90</v>
      </c>
      <c r="D19" t="s" s="3498">
        <v>91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-3.23</v>
      </c>
      <c r="K19" t="n" s="3505">
        <v>2000.0</v>
      </c>
      <c r="L19" t="n" s="3506">
        <v>0.0</v>
      </c>
      <c r="M19" t="n" s="3507">
        <v>0.0</v>
      </c>
      <c r="N19" t="n" s="3508">
        <v>60.0</v>
      </c>
      <c r="O19" t="n" s="3509">
        <v>0.0</v>
      </c>
      <c r="P19" t="n" s="3510">
        <v>0.0</v>
      </c>
      <c r="Q19" t="n" s="3511">
        <v>0.0</v>
      </c>
      <c r="R19" t="n" s="3512">
        <v>16.0</v>
      </c>
      <c r="S19" t="n" s="3513">
        <v>201.6</v>
      </c>
      <c r="T19" t="n" s="3514">
        <v>0.0</v>
      </c>
      <c r="U19" t="n" s="3515">
        <v>0.0</v>
      </c>
      <c r="V19" t="n" s="3516">
        <f>q19+s19+u19</f>
      </c>
      <c r="W19" t="n" s="3517">
        <v>-46.77</v>
      </c>
      <c r="X19" t="n" s="3518">
        <v>0.0</v>
      </c>
      <c r="Y19" t="n" s="3519">
        <v>0.0</v>
      </c>
      <c r="Z19" t="n" s="3520">
        <f>h19+i19+j19+k19+l19+m19+n19+o19+w19+x19+y19</f>
      </c>
      <c r="AA19" t="n" s="3521">
        <v>463.0</v>
      </c>
      <c r="AB19" t="n" s="3522">
        <v>65.65</v>
      </c>
      <c r="AC19" t="n" s="3523">
        <v>7.5</v>
      </c>
      <c r="AD19" t="n" s="3524">
        <v>80.0</v>
      </c>
      <c r="AE19" t="n" s="3525">
        <f>ROUND((z19+aa19+ab19+ac19+ad19),2)</f>
      </c>
      <c r="AF19" t="n" s="3526">
        <f>ae19*0.06</f>
      </c>
      <c r="AG19" t="n" s="3527">
        <f>ae19+af19</f>
      </c>
      <c r="AH19" t="s" s="3528">
        <v>92</v>
      </c>
    </row>
    <row r="20">
      <c r="A20" t="s" s="3529">
        <v>93</v>
      </c>
      <c r="B20" t="s" s="3530">
        <v>94</v>
      </c>
      <c r="C20" t="s" s="3531">
        <v>95</v>
      </c>
      <c r="D20" t="s" s="3532">
        <v>96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2400.0</v>
      </c>
      <c r="L20" t="n" s="3540">
        <v>0.0</v>
      </c>
      <c r="M20" t="n" s="3541">
        <v>10.0</v>
      </c>
      <c r="N20" t="n" s="3542">
        <v>60.0</v>
      </c>
      <c r="O20" t="n" s="3543">
        <v>0.0</v>
      </c>
      <c r="P20" t="n" s="3544">
        <v>7.5</v>
      </c>
      <c r="Q20" t="n" s="3545">
        <v>87.6</v>
      </c>
      <c r="R20" t="n" s="3546">
        <v>16.0</v>
      </c>
      <c r="S20" t="n" s="3547">
        <v>236.96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h20+i20+j20+k20+l20+m20+n20+o20+w20+x20+y20</f>
      </c>
      <c r="AA20" t="n" s="3555">
        <v>544.0</v>
      </c>
      <c r="AB20" t="n" s="3556">
        <v>69.05</v>
      </c>
      <c r="AC20" t="n" s="3557">
        <v>7.9</v>
      </c>
      <c r="AD20" t="n" s="3558">
        <v>80.0</v>
      </c>
      <c r="AE20" t="n" s="3559">
        <f>ROUND((z20+aa20+ab20+ac20+ad20),2)</f>
      </c>
      <c r="AF20" t="n" s="3560">
        <f>ae20*0.06</f>
      </c>
      <c r="AG20" t="n" s="3561">
        <f>ae20+af20</f>
      </c>
      <c r="AH20" t="s" s="3562">
        <v>0</v>
      </c>
    </row>
    <row r="21">
      <c r="A21" t="s" s="3563">
        <v>97</v>
      </c>
      <c r="B21" t="s" s="3564">
        <v>98</v>
      </c>
      <c r="C21" t="s" s="3565">
        <v>99</v>
      </c>
      <c r="D21" t="s" s="3566">
        <v>100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1300.0</v>
      </c>
      <c r="L21" t="n" s="3574">
        <v>0.0</v>
      </c>
      <c r="M21" t="n" s="3575">
        <v>36.05</v>
      </c>
      <c r="N21" t="n" s="3576">
        <v>60.0</v>
      </c>
      <c r="O21" t="n" s="3577">
        <v>0.0</v>
      </c>
      <c r="P21" t="n" s="3578">
        <v>9.5</v>
      </c>
      <c r="Q21" t="n" s="3579">
        <v>107.54</v>
      </c>
      <c r="R21" t="n" s="3580">
        <v>8.0</v>
      </c>
      <c r="S21" t="n" s="3581">
        <v>120.8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h21+i21+j21+k21+l21+m21+n21+o21+w21+x21+y21</f>
      </c>
      <c r="AA21" t="n" s="3589">
        <v>406.0</v>
      </c>
      <c r="AB21" t="n" s="3590">
        <v>58.65</v>
      </c>
      <c r="AC21" t="n" s="3591">
        <v>6.7</v>
      </c>
      <c r="AD21" t="n" s="3592">
        <v>80.0</v>
      </c>
      <c r="AE21" t="n" s="3593">
        <f>ROUND((z21+aa21+ab21+ac21+ad21),2)</f>
      </c>
      <c r="AF21" t="n" s="3594">
        <f>ae21*0.06</f>
      </c>
      <c r="AG21" t="n" s="3595">
        <f>ae21+af21</f>
      </c>
      <c r="AH21" t="s" s="3596">
        <v>0</v>
      </c>
    </row>
    <row r="22">
      <c r="A22" t="s" s="3597">
        <v>101</v>
      </c>
      <c r="B22" t="s" s="3598">
        <v>102</v>
      </c>
      <c r="C22" t="s" s="3599">
        <v>103</v>
      </c>
      <c r="D22" t="s" s="3600">
        <v>104</v>
      </c>
      <c r="E22" t="s" s="3601">
        <v>45</v>
      </c>
      <c r="F22" t="n" s="7301">
        <v>41944.0</v>
      </c>
      <c r="G22" t="s" s="7302">
        <v>0</v>
      </c>
      <c r="H22" t="n" s="3604">
        <v>1340.0</v>
      </c>
      <c r="I22" t="n" s="3605">
        <v>100.0</v>
      </c>
      <c r="J22" t="n" s="3606">
        <v>0.0</v>
      </c>
      <c r="K22" t="n" s="3607">
        <v>1300.0</v>
      </c>
      <c r="L22" t="n" s="3608">
        <v>0.0</v>
      </c>
      <c r="M22" t="n" s="3609">
        <v>0.0</v>
      </c>
      <c r="N22" t="n" s="3610">
        <v>60.0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100.0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0.0</v>
      </c>
      <c r="Y22" t="n" s="3621">
        <v>0.0</v>
      </c>
      <c r="Z22" t="n" s="3622">
        <f>h22+i22+j22+k22+l22+m22+n22+o22+w22+x22+y22</f>
      </c>
      <c r="AA22" t="n" s="3623">
        <v>364.0</v>
      </c>
      <c r="AB22" t="n" s="3624">
        <v>49.85</v>
      </c>
      <c r="AC22" t="n" s="3625">
        <v>5.7</v>
      </c>
      <c r="AD22" t="n" s="3626">
        <v>80.0</v>
      </c>
      <c r="AE22" t="n" s="3627">
        <f>ROUND((z22+aa22+ab22+ac22+ad22),2)</f>
      </c>
      <c r="AF22" t="n" s="3628">
        <f>ae22*0.06</f>
      </c>
      <c r="AG22" t="n" s="3629">
        <f>ae22+af22</f>
      </c>
      <c r="AH22" t="s" s="3630">
        <v>0</v>
      </c>
    </row>
    <row r="23">
      <c r="A23" t="s" s="3631">
        <v>105</v>
      </c>
      <c r="B23" t="s" s="3632">
        <v>106</v>
      </c>
      <c r="C23" t="s" s="3633">
        <v>107</v>
      </c>
      <c r="D23" t="s" s="3634">
        <v>108</v>
      </c>
      <c r="E23" t="s" s="3635">
        <v>45</v>
      </c>
      <c r="F23" t="n" s="7303">
        <v>41944.0</v>
      </c>
      <c r="G23" t="s" s="7304">
        <v>0</v>
      </c>
      <c r="H23" t="n" s="3638">
        <v>1440.0</v>
      </c>
      <c r="I23" t="n" s="3639">
        <v>100.0</v>
      </c>
      <c r="J23" t="n" s="3640">
        <v>0.0</v>
      </c>
      <c r="K23" t="n" s="3641">
        <v>1050.0</v>
      </c>
      <c r="L23" t="n" s="3642">
        <v>0.0</v>
      </c>
      <c r="M23" t="n" s="3643">
        <v>0.0</v>
      </c>
      <c r="N23" t="n" s="3644">
        <v>60.0</v>
      </c>
      <c r="O23" t="n" s="3645">
        <v>0.0</v>
      </c>
      <c r="P23" t="n" s="3646">
        <v>8.0</v>
      </c>
      <c r="Q23" t="n" s="3647">
        <v>80.16</v>
      </c>
      <c r="R23" t="n" s="3648">
        <v>8.0</v>
      </c>
      <c r="S23" t="n" s="3649">
        <v>106.96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h23+i23+j23+k23+l23+m23+n23+o23+w23+x23+y23</f>
      </c>
      <c r="AA23" t="n" s="3657">
        <v>346.0</v>
      </c>
      <c r="AB23" t="n" s="3658">
        <v>49.85</v>
      </c>
      <c r="AC23" t="n" s="3659">
        <v>5.7</v>
      </c>
      <c r="AD23" t="n" s="3660">
        <v>80.0</v>
      </c>
      <c r="AE23" t="n" s="3661">
        <f>ROUND((z23+aa23+ab23+ac23+ad23),2)</f>
      </c>
      <c r="AF23" t="n" s="3662">
        <f>ae23*0.06</f>
      </c>
      <c r="AG23" t="n" s="3663">
        <f>ae23+af23</f>
      </c>
      <c r="AH23" t="s" s="3664">
        <v>0</v>
      </c>
    </row>
    <row r="24">
      <c r="A24" t="s" s="3665">
        <v>109</v>
      </c>
      <c r="B24" t="s" s="3666">
        <v>110</v>
      </c>
      <c r="C24" t="s" s="3667">
        <v>111</v>
      </c>
      <c r="D24" t="s" s="3668">
        <v>112</v>
      </c>
      <c r="E24" t="s" s="3669">
        <v>45</v>
      </c>
      <c r="F24" t="n" s="7305">
        <v>41944.0</v>
      </c>
      <c r="G24" t="s" s="7306">
        <v>0</v>
      </c>
      <c r="H24" t="n" s="3672">
        <v>1420.0</v>
      </c>
      <c r="I24" t="n" s="3673">
        <v>100.0</v>
      </c>
      <c r="J24" t="n" s="3674">
        <v>-3.23</v>
      </c>
      <c r="K24" t="n" s="3675">
        <v>2400.0</v>
      </c>
      <c r="L24" t="n" s="3676">
        <v>0.0</v>
      </c>
      <c r="M24" t="n" s="3677">
        <v>0.0</v>
      </c>
      <c r="N24" t="n" s="3678">
        <v>60.0</v>
      </c>
      <c r="O24" t="n" s="3679">
        <v>0.0</v>
      </c>
      <c r="P24" t="n" s="3680">
        <v>2.0</v>
      </c>
      <c r="Q24" t="n" s="3681">
        <v>19.48</v>
      </c>
      <c r="R24" t="n" s="3682">
        <v>8.0</v>
      </c>
      <c r="S24" t="n" s="3683">
        <v>103.84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h24+i24+j24+k24+l24+m24+n24+o24+w24+x24+y24</f>
      </c>
      <c r="AA24" t="n" s="3691">
        <v>518.0</v>
      </c>
      <c r="AB24" t="n" s="3692">
        <v>69.05</v>
      </c>
      <c r="AC24" t="n" s="3693">
        <v>7.9</v>
      </c>
      <c r="AD24" t="n" s="3694">
        <v>80.0</v>
      </c>
      <c r="AE24" t="n" s="3695">
        <f>ROUND((z24+aa24+ab24+ac24+ad24),2)</f>
      </c>
      <c r="AF24" t="n" s="3696">
        <f>ae24*0.06</f>
      </c>
      <c r="AG24" t="n" s="3697">
        <f>ae24+af24</f>
      </c>
      <c r="AH24" t="s" s="3698">
        <v>113</v>
      </c>
    </row>
    <row r="25">
      <c r="A25" t="s" s="3699">
        <v>114</v>
      </c>
      <c r="B25" t="s" s="3700">
        <v>115</v>
      </c>
      <c r="C25" t="s" s="3701">
        <v>116</v>
      </c>
      <c r="D25" t="s" s="3702">
        <v>117</v>
      </c>
      <c r="E25" t="s" s="3703">
        <v>45</v>
      </c>
      <c r="F25" t="n" s="7307">
        <v>41944.0</v>
      </c>
      <c r="G25" t="s" s="7308">
        <v>0</v>
      </c>
      <c r="H25" t="n" s="3706">
        <v>1370.0</v>
      </c>
      <c r="I25" t="n" s="3707">
        <v>100.0</v>
      </c>
      <c r="J25" t="n" s="3708">
        <v>0.0</v>
      </c>
      <c r="K25" t="n" s="3709">
        <v>2400.0</v>
      </c>
      <c r="L25" t="n" s="3710">
        <v>0.0</v>
      </c>
      <c r="M25" t="n" s="3711">
        <v>22.8</v>
      </c>
      <c r="N25" t="n" s="3712">
        <v>60.0</v>
      </c>
      <c r="O25" t="n" s="3713">
        <v>0.0</v>
      </c>
      <c r="P25" t="n" s="3714">
        <v>6.0</v>
      </c>
      <c r="Q25" t="n" s="3715">
        <v>56.28</v>
      </c>
      <c r="R25" t="n" s="3716">
        <v>16.0</v>
      </c>
      <c r="S25" t="n" s="3717">
        <v>200.0</v>
      </c>
      <c r="T25" t="n" s="3718">
        <v>0.0</v>
      </c>
      <c r="U25" t="n" s="3719">
        <v>0.0</v>
      </c>
      <c r="V25" t="n" s="3720">
        <f>q25+s25+u25</f>
      </c>
      <c r="W25" t="n" s="3721">
        <v>0.0</v>
      </c>
      <c r="X25" t="n" s="3722">
        <v>0.0</v>
      </c>
      <c r="Y25" t="n" s="3723">
        <v>0.0</v>
      </c>
      <c r="Z25" t="n" s="3724">
        <f>h25+i25+j25+k25+l25+m25+n25+o25+w25+x25+y25</f>
      </c>
      <c r="AA25" t="n" s="3725">
        <v>513.0</v>
      </c>
      <c r="AB25" t="n" s="3726">
        <v>69.05</v>
      </c>
      <c r="AC25" t="n" s="3727">
        <v>7.9</v>
      </c>
      <c r="AD25" t="n" s="3728">
        <v>80.0</v>
      </c>
      <c r="AE25" t="n" s="3729">
        <f>ROUND((z25+aa25+ab25+ac25+ad25),2)</f>
      </c>
      <c r="AF25" t="n" s="3730">
        <f>ae25*0.06</f>
      </c>
      <c r="AG25" t="n" s="3731">
        <f>ae25+af25</f>
      </c>
      <c r="AH25" t="s" s="3732">
        <v>0</v>
      </c>
    </row>
    <row r="26">
      <c r="A26" t="s" s="3733">
        <v>118</v>
      </c>
      <c r="B26" t="s" s="3734">
        <v>119</v>
      </c>
      <c r="C26" t="s" s="3735">
        <v>120</v>
      </c>
      <c r="D26" t="s" s="3736">
        <v>121</v>
      </c>
      <c r="E26" t="s" s="3737">
        <v>45</v>
      </c>
      <c r="F26" t="n" s="7309">
        <v>41944.0</v>
      </c>
      <c r="G26" t="s" s="7310">
        <v>0</v>
      </c>
      <c r="H26" t="n" s="3740">
        <v>1540.0</v>
      </c>
      <c r="I26" t="n" s="3741">
        <v>100.0</v>
      </c>
      <c r="J26" t="n" s="3742">
        <v>0.0</v>
      </c>
      <c r="K26" t="n" s="3743">
        <v>1850.0</v>
      </c>
      <c r="L26" t="n" s="3744">
        <v>0.0</v>
      </c>
      <c r="M26" t="n" s="3745">
        <v>0.0</v>
      </c>
      <c r="N26" t="n" s="3746">
        <v>60.0</v>
      </c>
      <c r="O26" t="n" s="3747">
        <v>0.0</v>
      </c>
      <c r="P26" t="n" s="3748">
        <v>0.0</v>
      </c>
      <c r="Q26" t="n" s="3749">
        <v>0.0</v>
      </c>
      <c r="R26" t="n" s="3750">
        <v>8.0</v>
      </c>
      <c r="S26" t="n" s="3751">
        <v>114.64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h26+i26+j26+k26+l26+m26+n26+o26+w26+x26+y26</f>
      </c>
      <c r="AA26" t="n" s="3759">
        <v>463.0</v>
      </c>
      <c r="AB26" t="n" s="3760">
        <v>63.85</v>
      </c>
      <c r="AC26" t="n" s="3761">
        <v>7.3</v>
      </c>
      <c r="AD26" t="n" s="3762">
        <v>80.0</v>
      </c>
      <c r="AE26" t="n" s="3763">
        <f>ROUND((z26+aa26+ab26+ac26+ad26),2)</f>
      </c>
      <c r="AF26" t="n" s="3764">
        <f>ae26*0.06</f>
      </c>
      <c r="AG26" t="n" s="3765">
        <f>ae26+af26</f>
      </c>
      <c r="AH26" t="s" s="3766">
        <v>0</v>
      </c>
    </row>
    <row r="27">
      <c r="A27" t="s" s="3767">
        <v>122</v>
      </c>
      <c r="B27" t="s" s="3768">
        <v>123</v>
      </c>
      <c r="C27" t="s" s="3769">
        <v>124</v>
      </c>
      <c r="D27" t="s" s="3770">
        <v>125</v>
      </c>
      <c r="E27" t="s" s="3771">
        <v>45</v>
      </c>
      <c r="F27" t="n" s="7311">
        <v>42005.0</v>
      </c>
      <c r="G27" t="s" s="7312">
        <v>0</v>
      </c>
      <c r="H27" t="n" s="3774">
        <v>1400.0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60.0</v>
      </c>
      <c r="O27" t="n" s="3781">
        <v>0.0</v>
      </c>
      <c r="P27" t="n" s="3782">
        <v>21.0</v>
      </c>
      <c r="Q27" t="n" s="3783">
        <v>201.39</v>
      </c>
      <c r="R27" t="n" s="3784">
        <v>8.0</v>
      </c>
      <c r="S27" t="n" s="3785">
        <v>102.32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h27+i27+j27+k27+l27+m27+n27+o27+w27+x27+y27</f>
      </c>
      <c r="AA27" t="n" s="3793">
        <v>515.0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ae27*0.06</f>
      </c>
      <c r="AG27" t="n" s="3799">
        <f>ae27+af27</f>
      </c>
      <c r="AH27" t="s" s="3800">
        <v>0</v>
      </c>
    </row>
    <row r="28">
      <c r="A28" t="s" s="3801">
        <v>126</v>
      </c>
      <c r="B28" t="s" s="3802">
        <v>127</v>
      </c>
      <c r="C28" t="s" s="3803">
        <v>128</v>
      </c>
      <c r="D28" t="s" s="3804">
        <v>129</v>
      </c>
      <c r="E28" t="s" s="3805">
        <v>45</v>
      </c>
      <c r="F28" t="n" s="7313">
        <v>41944.0</v>
      </c>
      <c r="G28" t="s" s="7314">
        <v>0</v>
      </c>
      <c r="H28" t="n" s="3808">
        <v>1340.0</v>
      </c>
      <c r="I28" t="n" s="3809">
        <v>100.0</v>
      </c>
      <c r="J28" t="n" s="3810">
        <v>0.0</v>
      </c>
      <c r="K28" t="n" s="3811">
        <v>1700.0</v>
      </c>
      <c r="L28" t="n" s="3812">
        <v>0.0</v>
      </c>
      <c r="M28" t="n" s="3813">
        <v>0.0</v>
      </c>
      <c r="N28" t="n" s="3814">
        <v>60.0</v>
      </c>
      <c r="O28" t="n" s="3815">
        <v>0.0</v>
      </c>
      <c r="P28" t="n" s="3816">
        <v>9.0</v>
      </c>
      <c r="Q28" t="n" s="3817">
        <v>84.42</v>
      </c>
      <c r="R28" t="n" s="3818">
        <v>8.0</v>
      </c>
      <c r="S28" t="n" s="3819">
        <v>100.0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h28+i28+j28+k28+l28+m28+n28+o28+w28+x28+y28</f>
      </c>
      <c r="AA28" t="n" s="3827">
        <v>416.0</v>
      </c>
      <c r="AB28" t="n" s="3828">
        <v>58.65</v>
      </c>
      <c r="AC28" t="n" s="3829">
        <v>6.7</v>
      </c>
      <c r="AD28" t="n" s="3830">
        <v>80.0</v>
      </c>
      <c r="AE28" t="n" s="3831">
        <f>ROUND((z28+aa28+ab28+ac28+ad28),2)</f>
      </c>
      <c r="AF28" t="n" s="3832">
        <f>ae28*0.06</f>
      </c>
      <c r="AG28" t="n" s="3833">
        <f>ae28+af28</f>
      </c>
      <c r="AH28" t="s" s="3834">
        <v>0</v>
      </c>
    </row>
    <row r="29">
      <c r="A29" t="s" s="3835">
        <v>130</v>
      </c>
      <c r="B29" t="s" s="3836">
        <v>131</v>
      </c>
      <c r="C29" t="s" s="3837">
        <v>132</v>
      </c>
      <c r="D29" t="s" s="3838">
        <v>133</v>
      </c>
      <c r="E29" t="s" s="3839">
        <v>45</v>
      </c>
      <c r="F29" t="n" s="7315">
        <v>41944.0</v>
      </c>
      <c r="G29" t="s" s="7316">
        <v>0</v>
      </c>
      <c r="H29" t="n" s="3842">
        <v>1490.0</v>
      </c>
      <c r="I29" t="n" s="3843">
        <v>100.0</v>
      </c>
      <c r="J29" t="n" s="3844">
        <v>0.0</v>
      </c>
      <c r="K29" t="n" s="3845">
        <v>1300.0</v>
      </c>
      <c r="L29" t="n" s="3846">
        <v>0.0</v>
      </c>
      <c r="M29" t="n" s="3847">
        <v>48.15</v>
      </c>
      <c r="N29" t="n" s="3848">
        <v>60.0</v>
      </c>
      <c r="O29" t="n" s="3849">
        <v>0.0</v>
      </c>
      <c r="P29" t="n" s="3850">
        <v>0.0</v>
      </c>
      <c r="Q29" t="n" s="3851">
        <v>0.0</v>
      </c>
      <c r="R29" t="n" s="3852">
        <v>8.0</v>
      </c>
      <c r="S29" t="n" s="3853">
        <v>110.8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h29+i29+j29+k29+l29+m29+n29+o29+w29+x29+y29</f>
      </c>
      <c r="AA29" t="n" s="3861">
        <v>385.0</v>
      </c>
      <c r="AB29" t="n" s="3862">
        <v>53.35</v>
      </c>
      <c r="AC29" t="n" s="3863">
        <v>6.1</v>
      </c>
      <c r="AD29" t="n" s="3864">
        <v>80.0</v>
      </c>
      <c r="AE29" t="n" s="3865">
        <f>ROUND((z29+aa29+ab29+ac29+ad29),2)</f>
      </c>
      <c r="AF29" t="n" s="3866">
        <f>ae29*0.06</f>
      </c>
      <c r="AG29" t="n" s="3867">
        <f>ae29+af29</f>
      </c>
      <c r="AH29" t="s" s="3868">
        <v>0</v>
      </c>
    </row>
    <row r="30">
      <c r="A30" t="s" s="3869">
        <v>134</v>
      </c>
      <c r="B30" t="s" s="3870">
        <v>135</v>
      </c>
      <c r="C30" t="s" s="3871">
        <v>136</v>
      </c>
      <c r="D30" t="s" s="3872">
        <v>137</v>
      </c>
      <c r="E30" t="s" s="3873">
        <v>45</v>
      </c>
      <c r="F30" t="n" s="7317">
        <v>41944.0</v>
      </c>
      <c r="G30" t="n" s="7318">
        <v>43474.0</v>
      </c>
      <c r="H30" t="n" s="3876">
        <v>0.0</v>
      </c>
      <c r="I30" t="n" s="3877">
        <v>0.0</v>
      </c>
      <c r="J30" t="n" s="3878">
        <v>-19.38</v>
      </c>
      <c r="K30" t="n" s="3879">
        <v>2400.0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0.0</v>
      </c>
      <c r="Q30" t="n" s="3885">
        <v>0.0</v>
      </c>
      <c r="R30" t="n" s="3886">
        <v>8.0</v>
      </c>
      <c r="S30" t="n" s="3887">
        <v>103.04</v>
      </c>
      <c r="T30" t="n" s="3888">
        <v>0.0</v>
      </c>
      <c r="U30" t="n" s="3889">
        <v>0.0</v>
      </c>
      <c r="V30" t="n" s="3890">
        <f>q30+s30+u30</f>
      </c>
      <c r="W30" t="n" s="3891">
        <v>-272.88</v>
      </c>
      <c r="X30" t="n" s="3892">
        <v>0.0</v>
      </c>
      <c r="Y30" t="n" s="3893">
        <v>0.0</v>
      </c>
      <c r="Z30" t="n" s="3894">
        <f>h30+i30+j30+k30+l30+m30+n30+o30+w30+x30+y30</f>
      </c>
      <c r="AA30" t="n" s="3895">
        <v>276.0</v>
      </c>
      <c r="AB30" t="n" s="3896">
        <v>39.35</v>
      </c>
      <c r="AC30" t="n" s="3897">
        <v>4.5</v>
      </c>
      <c r="AD30" t="n" s="3898">
        <v>80.0</v>
      </c>
      <c r="AE30" t="n" s="3899">
        <f>ROUND((z30+aa30+ab30+ac30+ad30),2)</f>
      </c>
      <c r="AF30" t="n" s="3900">
        <f>ae30*0.06</f>
      </c>
      <c r="AG30" t="n" s="3901">
        <f>ae30+af30</f>
      </c>
      <c r="AH30" t="s" s="3902">
        <v>138</v>
      </c>
    </row>
    <row r="31">
      <c r="A31" t="s" s="3903">
        <v>139</v>
      </c>
      <c r="B31" t="s" s="3904">
        <v>140</v>
      </c>
      <c r="C31" t="s" s="3905">
        <v>141</v>
      </c>
      <c r="D31" t="s" s="3906">
        <v>142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21.1</v>
      </c>
      <c r="N31" t="n" s="3916">
        <v>60.0</v>
      </c>
      <c r="O31" t="n" s="3917">
        <v>0.0</v>
      </c>
      <c r="P31" t="n" s="3918">
        <v>5.0</v>
      </c>
      <c r="Q31" t="n" s="3919">
        <v>63.8</v>
      </c>
      <c r="R31" t="n" s="3920">
        <v>16.0</v>
      </c>
      <c r="S31" t="n" s="3921">
        <v>272.32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h31+i31+j31+k31+l31+m31+n31+o31+w31+x31+y31</f>
      </c>
      <c r="AA31" t="n" s="3929">
        <v>497.0</v>
      </c>
      <c r="AB31" t="n" s="3930">
        <v>69.05</v>
      </c>
      <c r="AC31" t="n" s="3931">
        <v>7.9</v>
      </c>
      <c r="AD31" t="n" s="3932">
        <v>80.0</v>
      </c>
      <c r="AE31" t="n" s="3933">
        <f>ROUND((z31+aa31+ab31+ac31+ad31),2)</f>
      </c>
      <c r="AF31" t="n" s="3934">
        <f>ae31*0.06</f>
      </c>
      <c r="AG31" t="n" s="3935">
        <f>ae31+af31</f>
      </c>
      <c r="AH31" t="s" s="3936">
        <v>0</v>
      </c>
    </row>
    <row r="32">
      <c r="A32" t="s" s="3937">
        <v>143</v>
      </c>
      <c r="B32" t="s" s="3938">
        <v>144</v>
      </c>
      <c r="C32" t="s" s="3939">
        <v>145</v>
      </c>
      <c r="D32" t="s" s="3940">
        <v>146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500.0</v>
      </c>
      <c r="L32" t="n" s="3948">
        <v>0.0</v>
      </c>
      <c r="M32" t="n" s="3949">
        <v>0.0</v>
      </c>
      <c r="N32" t="n" s="3950">
        <v>60.0</v>
      </c>
      <c r="O32" t="n" s="3951">
        <v>0.0</v>
      </c>
      <c r="P32" t="n" s="3952">
        <v>3.0</v>
      </c>
      <c r="Q32" t="n" s="3953">
        <v>26.4</v>
      </c>
      <c r="R32" t="n" s="3954">
        <v>8.0</v>
      </c>
      <c r="S32" t="n" s="3955">
        <v>93.84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h32+i32+j32+k32+l32+m32+n32+o32+w32+x32+y32</f>
      </c>
      <c r="AA32" t="n" s="3963">
        <v>250.0</v>
      </c>
      <c r="AB32" t="n" s="3964">
        <v>35.85</v>
      </c>
      <c r="AC32" t="n" s="3965">
        <v>4.1</v>
      </c>
      <c r="AD32" t="n" s="3966">
        <v>80.0</v>
      </c>
      <c r="AE32" t="n" s="3967">
        <f>ROUND((z32+aa32+ab32+ac32+ad32),2)</f>
      </c>
      <c r="AF32" t="n" s="3968">
        <f>ae32*0.06</f>
      </c>
      <c r="AG32" t="n" s="3969">
        <f>ae32+af32</f>
      </c>
      <c r="AH32" t="s" s="3970">
        <v>0</v>
      </c>
    </row>
    <row r="33">
      <c r="A33" t="s" s="3971">
        <v>147</v>
      </c>
      <c r="B33" t="s" s="3972">
        <v>148</v>
      </c>
      <c r="C33" t="s" s="3973">
        <v>149</v>
      </c>
      <c r="D33" t="s" s="3974">
        <v>150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1400.0</v>
      </c>
      <c r="L33" t="n" s="3982">
        <v>0.0</v>
      </c>
      <c r="M33" t="n" s="3983">
        <v>10.0</v>
      </c>
      <c r="N33" t="n" s="3984">
        <v>60.0</v>
      </c>
      <c r="O33" t="n" s="3985">
        <v>0.0</v>
      </c>
      <c r="P33" t="n" s="3986">
        <v>6.5</v>
      </c>
      <c r="Q33" t="n" s="3987">
        <v>61.88</v>
      </c>
      <c r="R33" t="n" s="3988">
        <v>8.0</v>
      </c>
      <c r="S33" t="n" s="3989">
        <v>101.52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h33+i33+j33+k33+l33+m33+n33+o33+w33+x33+y33</f>
      </c>
      <c r="AA33" t="n" s="3997">
        <v>393.0</v>
      </c>
      <c r="AB33" t="n" s="3998">
        <v>55.15</v>
      </c>
      <c r="AC33" t="n" s="3999">
        <v>6.3</v>
      </c>
      <c r="AD33" t="n" s="4000">
        <v>80.0</v>
      </c>
      <c r="AE33" t="n" s="4001">
        <f>ROUND((z33+aa33+ab33+ac33+ad33),2)</f>
      </c>
      <c r="AF33" t="n" s="4002">
        <f>ae33*0.06</f>
      </c>
      <c r="AG33" t="n" s="4003">
        <f>ae33+af33</f>
      </c>
      <c r="AH33" t="s" s="4004">
        <v>0</v>
      </c>
    </row>
    <row r="34">
      <c r="A34" t="s" s="4005">
        <v>151</v>
      </c>
      <c r="B34" t="s" s="4006">
        <v>152</v>
      </c>
      <c r="C34" t="s" s="4007">
        <v>153</v>
      </c>
      <c r="D34" t="s" s="4008">
        <v>154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2400.0</v>
      </c>
      <c r="L34" t="n" s="4016">
        <v>0.0</v>
      </c>
      <c r="M34" t="n" s="4017">
        <v>10.0</v>
      </c>
      <c r="N34" t="n" s="4018">
        <v>60.0</v>
      </c>
      <c r="O34" t="n" s="4019">
        <v>0.0</v>
      </c>
      <c r="P34" t="n" s="4020">
        <v>3.0</v>
      </c>
      <c r="Q34" t="n" s="4021">
        <v>27.27</v>
      </c>
      <c r="R34" t="n" s="4022">
        <v>8.0</v>
      </c>
      <c r="S34" t="n" s="4023">
        <v>100.0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h34+i34+j34+k34+l34+m34+n34+o34+w34+x34+y34</f>
      </c>
      <c r="AA34" t="n" s="4031">
        <v>502.0</v>
      </c>
      <c r="AB34" t="n" s="4032">
        <v>69.05</v>
      </c>
      <c r="AC34" t="n" s="4033">
        <v>7.9</v>
      </c>
      <c r="AD34" t="n" s="4034">
        <v>80.0</v>
      </c>
      <c r="AE34" t="n" s="4035">
        <f>ROUND((z34+aa34+ab34+ac34+ad34),2)</f>
      </c>
      <c r="AF34" t="n" s="4036">
        <f>ae34*0.06</f>
      </c>
      <c r="AG34" t="n" s="4037">
        <f>ae34+af34</f>
      </c>
      <c r="AH34" t="s" s="4038">
        <v>0</v>
      </c>
    </row>
    <row r="35">
      <c r="A35" t="s" s="4039">
        <v>155</v>
      </c>
      <c r="B35" t="s" s="4040">
        <v>156</v>
      </c>
      <c r="C35" t="s" s="4041">
        <v>157</v>
      </c>
      <c r="D35" t="s" s="4042">
        <v>158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1300.0</v>
      </c>
      <c r="L35" t="n" s="4050">
        <v>0.0</v>
      </c>
      <c r="M35" t="n" s="4051">
        <v>40.0</v>
      </c>
      <c r="N35" t="n" s="4052">
        <v>60.0</v>
      </c>
      <c r="O35" t="n" s="4053">
        <v>0.0</v>
      </c>
      <c r="P35" t="n" s="4054">
        <v>7.5</v>
      </c>
      <c r="Q35" t="n" s="4055">
        <v>72.45</v>
      </c>
      <c r="R35" t="n" s="4056">
        <v>8.0</v>
      </c>
      <c r="S35" t="n" s="4057">
        <v>106.96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h35+i35+j35+k35+l35+m35+n35+o35+w35+x35+y35</f>
      </c>
      <c r="AA35" t="n" s="4065">
        <v>372.0</v>
      </c>
      <c r="AB35" t="n" s="4066">
        <v>53.35</v>
      </c>
      <c r="AC35" t="n" s="4067">
        <v>6.1</v>
      </c>
      <c r="AD35" t="n" s="4068">
        <v>80.0</v>
      </c>
      <c r="AE35" t="n" s="4069">
        <f>ROUND((z35+aa35+ab35+ac35+ad35),2)</f>
      </c>
      <c r="AF35" t="n" s="4070">
        <f>ae35*0.06</f>
      </c>
      <c r="AG35" t="n" s="4071">
        <f>ae35+af35</f>
      </c>
      <c r="AH35" t="s" s="4072">
        <v>0</v>
      </c>
    </row>
    <row r="36">
      <c r="A36" t="s" s="4073">
        <v>159</v>
      </c>
      <c r="B36" t="s" s="4074">
        <v>160</v>
      </c>
      <c r="C36" t="s" s="4075">
        <v>161</v>
      </c>
      <c r="D36" t="s" s="4076">
        <v>162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1500.0</v>
      </c>
      <c r="L36" t="n" s="4084">
        <v>0.0</v>
      </c>
      <c r="M36" t="n" s="4085">
        <v>0.0</v>
      </c>
      <c r="N36" t="n" s="4086">
        <v>60.0</v>
      </c>
      <c r="O36" t="n" s="4087">
        <v>0.0</v>
      </c>
      <c r="P36" t="n" s="4088">
        <v>0.0</v>
      </c>
      <c r="Q36" t="n" s="4089">
        <v>0.0</v>
      </c>
      <c r="R36" t="n" s="4090">
        <v>16.0</v>
      </c>
      <c r="S36" t="n" s="4091">
        <v>189.28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h36+i36+j36+k36+l36+m36+n36+o36+w36+x36+y36</f>
      </c>
      <c r="AA36" t="n" s="4099">
        <v>377.0</v>
      </c>
      <c r="AB36" t="n" s="4100">
        <v>53.35</v>
      </c>
      <c r="AC36" t="n" s="4101">
        <v>6.1</v>
      </c>
      <c r="AD36" t="n" s="4102">
        <v>80.0</v>
      </c>
      <c r="AE36" t="n" s="4103">
        <f>ROUND((z36+aa36+ab36+ac36+ad36),2)</f>
      </c>
      <c r="AF36" t="n" s="4104">
        <f>ae36*0.06</f>
      </c>
      <c r="AG36" t="n" s="4105">
        <f>ae36+af36</f>
      </c>
      <c r="AH36" t="s" s="4106">
        <v>0</v>
      </c>
    </row>
    <row r="37">
      <c r="A37" t="s" s="4107">
        <v>163</v>
      </c>
      <c r="B37" t="s" s="4108">
        <v>164</v>
      </c>
      <c r="C37" t="s" s="4109">
        <v>165</v>
      </c>
      <c r="D37" t="s" s="4110">
        <v>166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-3.23</v>
      </c>
      <c r="K37" t="n" s="4117">
        <v>2400.0</v>
      </c>
      <c r="L37" t="n" s="4118">
        <v>0.0</v>
      </c>
      <c r="M37" t="n" s="4119">
        <v>0.0</v>
      </c>
      <c r="N37" t="n" s="4120">
        <v>60.0</v>
      </c>
      <c r="O37" t="n" s="4121">
        <v>0.0</v>
      </c>
      <c r="P37" t="n" s="4122">
        <v>0.0</v>
      </c>
      <c r="Q37" t="n" s="4123">
        <v>0.0</v>
      </c>
      <c r="R37" t="n" s="4124">
        <v>8.0</v>
      </c>
      <c r="S37" t="n" s="4125">
        <v>92.32</v>
      </c>
      <c r="T37" t="n" s="4126">
        <v>0.0</v>
      </c>
      <c r="U37" t="n" s="4127">
        <v>0.0</v>
      </c>
      <c r="V37" t="n" s="4128">
        <f>q37+s37+u37</f>
      </c>
      <c r="W37" t="n" s="4129">
        <v>-39.68</v>
      </c>
      <c r="X37" t="n" s="4130">
        <v>0.0</v>
      </c>
      <c r="Y37" t="n" s="4131">
        <v>0.0</v>
      </c>
      <c r="Z37" t="n" s="4132">
        <f>h37+i37+j37+k37+l37+m37+n37+o37+w37+x37+y37</f>
      </c>
      <c r="AA37" t="n" s="4133">
        <v>489.0</v>
      </c>
      <c r="AB37" t="n" s="4134">
        <v>67.35</v>
      </c>
      <c r="AC37" t="n" s="4135">
        <v>7.7</v>
      </c>
      <c r="AD37" t="n" s="4136">
        <v>80.0</v>
      </c>
      <c r="AE37" t="n" s="4137">
        <f>ROUND((z37+aa37+ab37+ac37+ad37),2)</f>
      </c>
      <c r="AF37" t="n" s="4138">
        <f>ae37*0.06</f>
      </c>
      <c r="AG37" t="n" s="4139">
        <f>ae37+af37</f>
      </c>
      <c r="AH37" t="s" s="4140">
        <v>167</v>
      </c>
    </row>
    <row r="38">
      <c r="A38" t="s" s="4141">
        <v>168</v>
      </c>
      <c r="B38" t="s" s="4142">
        <v>169</v>
      </c>
      <c r="C38" t="s" s="4143">
        <v>170</v>
      </c>
      <c r="D38" t="s" s="4144">
        <v>171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1300.0</v>
      </c>
      <c r="L38" t="n" s="4152">
        <v>0.0</v>
      </c>
      <c r="M38" t="n" s="4153">
        <v>10.0</v>
      </c>
      <c r="N38" t="n" s="4154">
        <v>60.0</v>
      </c>
      <c r="O38" t="n" s="4155">
        <v>0.0</v>
      </c>
      <c r="P38" t="n" s="4156">
        <v>0.0</v>
      </c>
      <c r="Q38" t="n" s="4157">
        <v>0.0</v>
      </c>
      <c r="R38" t="n" s="4158">
        <v>16.0</v>
      </c>
      <c r="S38" t="n" s="4159">
        <v>184.64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h38+i38+j38+k38+l38+m38+n38+o38+w38+x38+y38</f>
      </c>
      <c r="AA38" t="n" s="4167">
        <v>351.0</v>
      </c>
      <c r="AB38" t="n" s="4168">
        <v>49.85</v>
      </c>
      <c r="AC38" t="n" s="4169">
        <v>5.7</v>
      </c>
      <c r="AD38" t="n" s="4170">
        <v>80.0</v>
      </c>
      <c r="AE38" t="n" s="4171">
        <f>ROUND((z38+aa38+ab38+ac38+ad38),2)</f>
      </c>
      <c r="AF38" t="n" s="4172">
        <f>ae38*0.06</f>
      </c>
      <c r="AG38" t="n" s="4173">
        <f>ae38+af38</f>
      </c>
      <c r="AH38" t="s" s="4174">
        <v>0</v>
      </c>
    </row>
    <row r="39">
      <c r="A39" t="s" s="4175">
        <v>172</v>
      </c>
      <c r="B39" t="s" s="4176">
        <v>173</v>
      </c>
      <c r="C39" t="s" s="4177">
        <v>174</v>
      </c>
      <c r="D39" t="s" s="4178">
        <v>175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2000.0</v>
      </c>
      <c r="L39" t="n" s="4186">
        <v>0.0</v>
      </c>
      <c r="M39" t="n" s="4187">
        <v>10.0</v>
      </c>
      <c r="N39" t="n" s="4188">
        <v>60.0</v>
      </c>
      <c r="O39" t="n" s="4189">
        <v>0.0</v>
      </c>
      <c r="P39" t="n" s="4190">
        <v>6.0</v>
      </c>
      <c r="Q39" t="n" s="4191">
        <v>60.6</v>
      </c>
      <c r="R39" t="n" s="4192">
        <v>8.0</v>
      </c>
      <c r="S39" t="n" s="4193">
        <v>107.68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h39+i39+j39+k39+l39+m39+n39+o39+w39+x39+y39</f>
      </c>
      <c r="AA39" t="n" s="4201">
        <v>463.0</v>
      </c>
      <c r="AB39" t="n" s="4202">
        <v>65.65</v>
      </c>
      <c r="AC39" t="n" s="4203">
        <v>7.5</v>
      </c>
      <c r="AD39" t="n" s="4204">
        <v>80.0</v>
      </c>
      <c r="AE39" t="n" s="4205">
        <f>ROUND((z39+aa39+ab39+ac39+ad39),2)</f>
      </c>
      <c r="AF39" t="n" s="4206">
        <f>ae39*0.06</f>
      </c>
      <c r="AG39" t="n" s="4207">
        <f>ae39+af39</f>
      </c>
      <c r="AH39" t="s" s="4208">
        <v>0</v>
      </c>
    </row>
    <row r="40">
      <c r="A40" t="s" s="4209">
        <v>176</v>
      </c>
      <c r="B40" t="s" s="4210">
        <v>177</v>
      </c>
      <c r="C40" t="s" s="4211">
        <v>178</v>
      </c>
      <c r="D40" t="s" s="4212">
        <v>179</v>
      </c>
      <c r="E40" t="s" s="4213">
        <v>45</v>
      </c>
      <c r="F40" t="n" s="7337">
        <v>43388.0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0.0</v>
      </c>
      <c r="L40" t="n" s="4220">
        <v>0.0</v>
      </c>
      <c r="M40" t="n" s="4221">
        <v>0.0</v>
      </c>
      <c r="N40" t="n" s="4222">
        <v>60.0</v>
      </c>
      <c r="O40" t="n" s="4223">
        <v>0.0</v>
      </c>
      <c r="P40" t="n" s="4224">
        <v>0.0</v>
      </c>
      <c r="Q40" t="n" s="4225">
        <v>0.0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h40+i40+j40+k40+l40+m40+n40+o40+w40+x40+y40</f>
      </c>
      <c r="AA40" t="n" s="4235">
        <v>502.0</v>
      </c>
      <c r="AB40" t="n" s="4236">
        <v>69.05</v>
      </c>
      <c r="AC40" t="n" s="4237">
        <v>7.9</v>
      </c>
      <c r="AD40" t="n" s="4238">
        <v>80.0</v>
      </c>
      <c r="AE40" t="n" s="4239">
        <f>ROUND((z40+aa40+ab40+ac40+ad40),2)</f>
      </c>
      <c r="AF40" t="n" s="4240">
        <f>ae40*0.06</f>
      </c>
      <c r="AG40" t="n" s="4241">
        <f>ae40+af40</f>
      </c>
      <c r="AH40" t="s" s="4242">
        <v>0</v>
      </c>
    </row>
    <row r="41">
      <c r="A41" t="s" s="4243">
        <v>180</v>
      </c>
      <c r="B41" t="s" s="4244">
        <v>181</v>
      </c>
      <c r="C41" t="s" s="4245">
        <v>182</v>
      </c>
      <c r="D41" t="s" s="4246">
        <v>183</v>
      </c>
      <c r="E41" t="s" s="4247">
        <v>184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1850.0</v>
      </c>
      <c r="L41" t="n" s="4254">
        <v>0.0</v>
      </c>
      <c r="M41" t="n" s="4255">
        <v>10.0</v>
      </c>
      <c r="N41" t="n" s="4256">
        <v>60.0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100.0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h41+i41+j41+k41+l41+m41+n41+o41+w41+x41+y41</f>
      </c>
      <c r="AA41" t="n" s="4269">
        <v>440.0</v>
      </c>
      <c r="AB41" t="n" s="4270">
        <v>60.35</v>
      </c>
      <c r="AC41" t="n" s="4271">
        <v>6.9</v>
      </c>
      <c r="AD41" t="n" s="4272">
        <v>80.0</v>
      </c>
      <c r="AE41" t="n" s="4273">
        <f>ROUND((z41+aa41+ab41+ac41+ad41),2)</f>
      </c>
      <c r="AF41" t="n" s="4274">
        <f>ae41*0.06</f>
      </c>
      <c r="AG41" t="n" s="4275">
        <f>ae41+af41</f>
      </c>
      <c r="AH41" t="s" s="4276">
        <v>0</v>
      </c>
    </row>
    <row r="42">
      <c r="A42" t="s" s="4277">
        <v>185</v>
      </c>
      <c r="B42" t="s" s="4278">
        <v>186</v>
      </c>
      <c r="C42" t="s" s="4279">
        <v>187</v>
      </c>
      <c r="D42" t="s" s="4280">
        <v>188</v>
      </c>
      <c r="E42" t="s" s="4281">
        <v>184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2200.0</v>
      </c>
      <c r="L42" t="n" s="4288">
        <v>0.0</v>
      </c>
      <c r="M42" t="n" s="4289">
        <v>10.0</v>
      </c>
      <c r="N42" t="n" s="4290">
        <v>60.0</v>
      </c>
      <c r="O42" t="n" s="4291">
        <v>0.0</v>
      </c>
      <c r="P42" t="n" s="4292">
        <v>8.0</v>
      </c>
      <c r="Q42" t="n" s="4293">
        <v>114.8</v>
      </c>
      <c r="R42" t="n" s="4294">
        <v>8.0</v>
      </c>
      <c r="S42" t="n" s="4295">
        <v>153.04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h42+i42+j42+k42+l42+m42+n42+o42+w42+x42+y42</f>
      </c>
      <c r="AA42" t="n" s="4303">
        <v>292.0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ae42*0.06</f>
      </c>
      <c r="AG42" t="n" s="4309">
        <f>ae42+af42</f>
      </c>
      <c r="AH42" t="s" s="4310">
        <v>0</v>
      </c>
    </row>
    <row r="43">
      <c r="A43" t="s" s="4311">
        <v>189</v>
      </c>
      <c r="B43" t="s" s="4312">
        <v>190</v>
      </c>
      <c r="C43" t="s" s="4313">
        <v>191</v>
      </c>
      <c r="D43" t="s" s="4314">
        <v>192</v>
      </c>
      <c r="E43" t="s" s="4315">
        <v>184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2000.0</v>
      </c>
      <c r="L43" t="n" s="4322">
        <v>0.0</v>
      </c>
      <c r="M43" t="n" s="4323">
        <v>10.0</v>
      </c>
      <c r="N43" t="n" s="4324">
        <v>60.0</v>
      </c>
      <c r="O43" t="n" s="4325">
        <v>0.0</v>
      </c>
      <c r="P43" t="n" s="4326">
        <v>0.0</v>
      </c>
      <c r="Q43" t="n" s="4327">
        <v>0.0</v>
      </c>
      <c r="R43" t="n" s="4328">
        <v>8.0</v>
      </c>
      <c r="S43" t="n" s="4329">
        <v>98.48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h43+i43+j43+k43+l43+m43+n43+o43+w43+x43+y43</f>
      </c>
      <c r="AA43" t="n" s="4337">
        <v>458.0</v>
      </c>
      <c r="AB43" t="n" s="4338">
        <v>63.85</v>
      </c>
      <c r="AC43" t="n" s="4339">
        <v>7.3</v>
      </c>
      <c r="AD43" t="n" s="4340">
        <v>80.0</v>
      </c>
      <c r="AE43" t="n" s="4341">
        <f>ROUND((z43+aa43+ab43+ac43+ad43),2)</f>
      </c>
      <c r="AF43" t="n" s="4342">
        <f>ae43*0.06</f>
      </c>
      <c r="AG43" t="n" s="4343">
        <f>ae43+af43</f>
      </c>
      <c r="AH43" t="s" s="4344">
        <v>0</v>
      </c>
    </row>
    <row r="44">
      <c r="A44" t="s" s="4345">
        <v>193</v>
      </c>
      <c r="B44" t="s" s="4346">
        <v>194</v>
      </c>
      <c r="C44" t="s" s="4347">
        <v>195</v>
      </c>
      <c r="D44" t="s" s="4348">
        <v>196</v>
      </c>
      <c r="E44" t="s" s="4349">
        <v>184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2400.0</v>
      </c>
      <c r="L44" t="n" s="4356">
        <v>0.0</v>
      </c>
      <c r="M44" t="n" s="4357">
        <v>10.0</v>
      </c>
      <c r="N44" t="n" s="4358">
        <v>60.0</v>
      </c>
      <c r="O44" t="n" s="4359">
        <v>0.0</v>
      </c>
      <c r="P44" t="n" s="4360">
        <v>0.0</v>
      </c>
      <c r="Q44" t="n" s="4361">
        <v>0.0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h44+i44+j44+k44+l44+m44+n44+o44+w44+x44+y44</f>
      </c>
      <c r="AA44" t="n" s="4371">
        <v>510.0</v>
      </c>
      <c r="AB44" t="n" s="4372">
        <v>69.05</v>
      </c>
      <c r="AC44" t="n" s="4373">
        <v>7.9</v>
      </c>
      <c r="AD44" t="n" s="4374">
        <v>80.0</v>
      </c>
      <c r="AE44" t="n" s="4375">
        <f>ROUND((z44+aa44+ab44+ac44+ad44),2)</f>
      </c>
      <c r="AF44" t="n" s="4376">
        <f>ae44*0.06</f>
      </c>
      <c r="AG44" t="n" s="4377">
        <f>ae44+af44</f>
      </c>
      <c r="AH44" t="s" s="4378">
        <v>0</v>
      </c>
    </row>
    <row r="45">
      <c r="A45" t="s" s="4379">
        <v>197</v>
      </c>
      <c r="B45" t="s" s="4380">
        <v>198</v>
      </c>
      <c r="C45" t="s" s="4381">
        <v>199</v>
      </c>
      <c r="D45" t="s" s="4382">
        <v>200</v>
      </c>
      <c r="E45" t="s" s="4383">
        <v>184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1850.0</v>
      </c>
      <c r="L45" t="n" s="4390">
        <v>0.0</v>
      </c>
      <c r="M45" t="n" s="4391">
        <v>0.0</v>
      </c>
      <c r="N45" t="n" s="4392">
        <v>60.0</v>
      </c>
      <c r="O45" t="n" s="4393">
        <v>0.0</v>
      </c>
      <c r="P45" t="n" s="4394">
        <v>0.0</v>
      </c>
      <c r="Q45" t="n" s="4395">
        <v>0.0</v>
      </c>
      <c r="R45" t="n" s="4396">
        <v>8.0</v>
      </c>
      <c r="S45" t="n" s="4397">
        <v>101.52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h45+i45+j45+k45+l45+m45+n45+o45+w45+x45+y45</f>
      </c>
      <c r="AA45" t="n" s="4405">
        <v>442.0</v>
      </c>
      <c r="AB45" t="n" s="4406">
        <v>62.15</v>
      </c>
      <c r="AC45" t="n" s="4407">
        <v>7.1</v>
      </c>
      <c r="AD45" t="n" s="4408">
        <v>80.0</v>
      </c>
      <c r="AE45" t="n" s="4409">
        <f>ROUND((z45+aa45+ab45+ac45+ad45),2)</f>
      </c>
      <c r="AF45" t="n" s="4410">
        <f>ae45*0.06</f>
      </c>
      <c r="AG45" t="n" s="4411">
        <f>ae45+af45</f>
      </c>
      <c r="AH45" t="s" s="4412">
        <v>0</v>
      </c>
    </row>
    <row r="46">
      <c r="A46" t="s" s="4413">
        <v>201</v>
      </c>
      <c r="B46" t="s" s="4414">
        <v>202</v>
      </c>
      <c r="C46" t="s" s="4415">
        <v>203</v>
      </c>
      <c r="D46" t="s" s="4416">
        <v>204</v>
      </c>
      <c r="E46" t="s" s="4417">
        <v>184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1650.0</v>
      </c>
      <c r="L46" t="n" s="4424">
        <v>0.0</v>
      </c>
      <c r="M46" t="n" s="4425">
        <v>10.0</v>
      </c>
      <c r="N46" t="n" s="4426">
        <v>60.0</v>
      </c>
      <c r="O46" t="n" s="4427">
        <v>0.0</v>
      </c>
      <c r="P46" t="n" s="4428">
        <v>0.0</v>
      </c>
      <c r="Q46" t="n" s="4429">
        <v>0.0</v>
      </c>
      <c r="R46" t="n" s="4430">
        <v>8.0</v>
      </c>
      <c r="S46" t="n" s="4431">
        <v>112.32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h46+i46+j46+k46+l46+m46+n46+o46+w46+x46+y46</f>
      </c>
      <c r="AA46" t="n" s="4439">
        <v>437.0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ae46*0.06</f>
      </c>
      <c r="AG46" t="n" s="4445">
        <f>ae46+af46</f>
      </c>
      <c r="AH46" t="s" s="4446">
        <v>0</v>
      </c>
    </row>
    <row r="47">
      <c r="A47" t="s" s="4447">
        <v>205</v>
      </c>
      <c r="B47" t="s" s="4448">
        <v>206</v>
      </c>
      <c r="C47" t="s" s="4449">
        <v>207</v>
      </c>
      <c r="D47" t="s" s="4450">
        <v>208</v>
      </c>
      <c r="E47" t="s" s="4451">
        <v>184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1850.0</v>
      </c>
      <c r="L47" t="n" s="4458">
        <v>0.0</v>
      </c>
      <c r="M47" t="n" s="4459">
        <v>11.0</v>
      </c>
      <c r="N47" t="n" s="4460">
        <v>60.0</v>
      </c>
      <c r="O47" t="n" s="4461">
        <v>0.0</v>
      </c>
      <c r="P47" t="n" s="4462">
        <v>0.0</v>
      </c>
      <c r="Q47" t="n" s="4463">
        <v>0.0</v>
      </c>
      <c r="R47" t="n" s="4464">
        <v>8.0</v>
      </c>
      <c r="S47" t="n" s="4465">
        <v>105.36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h47+i47+j47+k47+l47+m47+n47+o47+w47+x47+y47</f>
      </c>
      <c r="AA47" t="n" s="4473">
        <v>453.0</v>
      </c>
      <c r="AB47" t="n" s="4474">
        <v>62.15</v>
      </c>
      <c r="AC47" t="n" s="4475">
        <v>7.1</v>
      </c>
      <c r="AD47" t="n" s="4476">
        <v>80.0</v>
      </c>
      <c r="AE47" t="n" s="4477">
        <f>ROUND((z47+aa47+ab47+ac47+ad47),2)</f>
      </c>
      <c r="AF47" t="n" s="4478">
        <f>ae47*0.06</f>
      </c>
      <c r="AG47" t="n" s="4479">
        <f>ae47+af47</f>
      </c>
      <c r="AH47" t="s" s="4480">
        <v>0</v>
      </c>
    </row>
    <row r="48">
      <c r="A48" t="s" s="4481">
        <v>209</v>
      </c>
      <c r="B48" t="s" s="4482">
        <v>210</v>
      </c>
      <c r="C48" t="s" s="4483">
        <v>211</v>
      </c>
      <c r="D48" t="s" s="4484">
        <v>212</v>
      </c>
      <c r="E48" t="s" s="4485">
        <v>184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60.0</v>
      </c>
      <c r="O48" t="n" s="4495">
        <v>0.0</v>
      </c>
      <c r="P48" t="n" s="4496">
        <v>0.0</v>
      </c>
      <c r="Q48" t="n" s="4497">
        <v>0.0</v>
      </c>
      <c r="R48" t="n" s="4498">
        <v>8.0</v>
      </c>
      <c r="S48" t="n" s="4499">
        <v>98.48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h48+i48+j48+k48+l48+m48+n48+o48+w48+x48+y48</f>
      </c>
      <c r="AA48" t="n" s="4507">
        <v>411.0</v>
      </c>
      <c r="AB48" t="n" s="4508">
        <v>56.85</v>
      </c>
      <c r="AC48" t="n" s="4509">
        <v>6.5</v>
      </c>
      <c r="AD48" t="n" s="4510">
        <v>80.0</v>
      </c>
      <c r="AE48" t="n" s="4511">
        <f>ROUND((z48+aa48+ab48+ac48+ad48),2)</f>
      </c>
      <c r="AF48" t="n" s="4512">
        <f>ae48*0.06</f>
      </c>
      <c r="AG48" t="n" s="4513">
        <f>ae48+af48</f>
      </c>
      <c r="AH48" t="s" s="4514">
        <v>0</v>
      </c>
    </row>
    <row r="49">
      <c r="A49" t="s" s="4515">
        <v>213</v>
      </c>
      <c r="B49" t="s" s="4516">
        <v>214</v>
      </c>
      <c r="C49" t="s" s="4517">
        <v>215</v>
      </c>
      <c r="D49" t="s" s="4518">
        <v>216</v>
      </c>
      <c r="E49" t="s" s="4519">
        <v>184</v>
      </c>
      <c r="F49" t="n" s="7355">
        <v>42733.0</v>
      </c>
      <c r="G49" t="s" s="7356">
        <v>0</v>
      </c>
      <c r="H49" t="n" s="4522">
        <v>1360.0</v>
      </c>
      <c r="I49" t="n" s="4523">
        <v>100.0</v>
      </c>
      <c r="J49" t="n" s="4524">
        <v>0.0</v>
      </c>
      <c r="K49" t="n" s="4525">
        <v>1200.0</v>
      </c>
      <c r="L49" t="n" s="4526">
        <v>0.0</v>
      </c>
      <c r="M49" t="n" s="4527">
        <v>18.5</v>
      </c>
      <c r="N49" t="n" s="4528">
        <v>60.0</v>
      </c>
      <c r="O49" t="n" s="4529">
        <v>0.0</v>
      </c>
      <c r="P49" t="n" s="4530">
        <v>0.0</v>
      </c>
      <c r="Q49" t="n" s="4531">
        <v>0.0</v>
      </c>
      <c r="R49" t="n" s="4532">
        <v>8.0</v>
      </c>
      <c r="S49" t="n" s="4533">
        <v>99.2</v>
      </c>
      <c r="T49" t="n" s="4534">
        <v>0.0</v>
      </c>
      <c r="U49" t="n" s="4535">
        <v>0.0</v>
      </c>
      <c r="V49" t="n" s="4536">
        <f>q49+s49+u49</f>
      </c>
      <c r="W49" t="n" s="4537">
        <v>0.0</v>
      </c>
      <c r="X49" t="n" s="4538">
        <v>0.0</v>
      </c>
      <c r="Y49" t="n" s="4539">
        <v>0.0</v>
      </c>
      <c r="Z49" t="n" s="4540">
        <f>h49+i49+j49+k49+l49+m49+n49+o49+w49+x49+y49</f>
      </c>
      <c r="AA49" t="n" s="4541">
        <v>354.0</v>
      </c>
      <c r="AB49" t="n" s="4542">
        <v>49.85</v>
      </c>
      <c r="AC49" t="n" s="4543">
        <v>5.7</v>
      </c>
      <c r="AD49" t="n" s="4544">
        <v>80.0</v>
      </c>
      <c r="AE49" t="n" s="4545">
        <f>ROUND((z49+aa49+ab49+ac49+ad49),2)</f>
      </c>
      <c r="AF49" t="n" s="4546">
        <f>ae49*0.06</f>
      </c>
      <c r="AG49" t="n" s="4547">
        <f>ae49+af49</f>
      </c>
      <c r="AH49" t="s" s="4548">
        <v>0</v>
      </c>
    </row>
    <row r="50">
      <c r="A50" t="s" s="4549">
        <v>217</v>
      </c>
      <c r="B50" t="s" s="4550">
        <v>218</v>
      </c>
      <c r="C50" t="s" s="4551">
        <v>219</v>
      </c>
      <c r="D50" t="s" s="4552">
        <v>220</v>
      </c>
      <c r="E50" t="s" s="4553">
        <v>184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60.0</v>
      </c>
      <c r="O50" t="n" s="4563">
        <v>0.0</v>
      </c>
      <c r="P50" t="n" s="4564">
        <v>0.0</v>
      </c>
      <c r="Q50" t="n" s="4565">
        <v>0.0</v>
      </c>
      <c r="R50" t="n" s="4566">
        <v>8.0</v>
      </c>
      <c r="S50" t="n" s="4567">
        <v>98.48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h50+i50+j50+k50+l50+m50+n50+o50+w50+x50+y50</f>
      </c>
      <c r="AA50" t="n" s="4575">
        <v>419.0</v>
      </c>
      <c r="AB50" t="n" s="4576">
        <v>58.65</v>
      </c>
      <c r="AC50" t="n" s="4577">
        <v>6.7</v>
      </c>
      <c r="AD50" t="n" s="4578">
        <v>80.0</v>
      </c>
      <c r="AE50" t="n" s="4579">
        <f>ROUND((z50+aa50+ab50+ac50+ad50),2)</f>
      </c>
      <c r="AF50" t="n" s="4580">
        <f>ae50*0.06</f>
      </c>
      <c r="AG50" t="n" s="4581">
        <f>ae50+af50</f>
      </c>
      <c r="AH50" t="s" s="4582">
        <v>0</v>
      </c>
    </row>
    <row r="51">
      <c r="A51" t="s" s="4583">
        <v>221</v>
      </c>
      <c r="B51" t="s" s="4584">
        <v>222</v>
      </c>
      <c r="C51" t="s" s="4585">
        <v>223</v>
      </c>
      <c r="D51" t="s" s="4586">
        <v>224</v>
      </c>
      <c r="E51" t="s" s="4587">
        <v>184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700.0</v>
      </c>
      <c r="L51" t="n" s="4594">
        <v>0.0</v>
      </c>
      <c r="M51" t="n" s="4595">
        <v>30.0</v>
      </c>
      <c r="N51" t="n" s="4596">
        <v>60.0</v>
      </c>
      <c r="O51" t="n" s="4597">
        <v>0.0</v>
      </c>
      <c r="P51" t="n" s="4598">
        <v>0.0</v>
      </c>
      <c r="Q51" t="n" s="4599">
        <v>0.0</v>
      </c>
      <c r="R51" t="n" s="4600">
        <v>8.0</v>
      </c>
      <c r="S51" t="n" s="4601">
        <v>92.32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h51+i51+j51+k51+l51+m51+n51+o51+w51+x51+y51</f>
      </c>
      <c r="AA51" t="n" s="4609">
        <v>276.0</v>
      </c>
      <c r="AB51" t="n" s="4610">
        <v>39.35</v>
      </c>
      <c r="AC51" t="n" s="4611">
        <v>4.5</v>
      </c>
      <c r="AD51" t="n" s="4612">
        <v>80.0</v>
      </c>
      <c r="AE51" t="n" s="4613">
        <f>ROUND((z51+aa51+ab51+ac51+ad51),2)</f>
      </c>
      <c r="AF51" t="n" s="4614">
        <f>ae51*0.06</f>
      </c>
      <c r="AG51" t="n" s="4615">
        <f>ae51+af51</f>
      </c>
      <c r="AH51" t="s" s="4616">
        <v>0</v>
      </c>
    </row>
    <row r="52">
      <c r="A52" t="s" s="4617">
        <v>225</v>
      </c>
      <c r="B52" t="s" s="4618">
        <v>226</v>
      </c>
      <c r="C52" t="s" s="4619">
        <v>227</v>
      </c>
      <c r="D52" t="s" s="4620">
        <v>228</v>
      </c>
      <c r="E52" t="s" s="4621">
        <v>229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2000.0</v>
      </c>
      <c r="L52" t="n" s="4628">
        <v>0.0</v>
      </c>
      <c r="M52" t="n" s="4629">
        <v>10.0</v>
      </c>
      <c r="N52" t="n" s="4630">
        <v>60.0</v>
      </c>
      <c r="O52" t="n" s="4631">
        <v>0.0</v>
      </c>
      <c r="P52" t="n" s="4632">
        <v>0.0</v>
      </c>
      <c r="Q52" t="n" s="4633">
        <v>0.0</v>
      </c>
      <c r="R52" t="n" s="4634">
        <v>8.0</v>
      </c>
      <c r="S52" t="n" s="4635">
        <v>101.52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h52+i52+j52+k52+l52+m52+n52+o52+w52+x52+y52</f>
      </c>
      <c r="AA52" t="n" s="4643">
        <v>471.0</v>
      </c>
      <c r="AB52" t="n" s="4644">
        <v>65.65</v>
      </c>
      <c r="AC52" t="n" s="4645">
        <v>7.5</v>
      </c>
      <c r="AD52" t="n" s="4646">
        <v>80.0</v>
      </c>
      <c r="AE52" t="n" s="4647">
        <f>ROUND((z52+aa52+ab52+ac52+ad52),2)</f>
      </c>
      <c r="AF52" t="n" s="4648">
        <f>ae52*0.06</f>
      </c>
      <c r="AG52" t="n" s="4649">
        <f>ae52+af52</f>
      </c>
      <c r="AH52" t="s" s="4650">
        <v>0</v>
      </c>
    </row>
    <row r="53">
      <c r="A53" t="s" s="4651">
        <v>230</v>
      </c>
      <c r="B53" t="s" s="4652">
        <v>231</v>
      </c>
      <c r="C53" t="s" s="4653">
        <v>232</v>
      </c>
      <c r="D53" t="s" s="4654">
        <v>233</v>
      </c>
      <c r="E53" t="s" s="4655">
        <v>229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0.0</v>
      </c>
      <c r="N53" t="n" s="4664">
        <v>60.0</v>
      </c>
      <c r="O53" t="n" s="4665">
        <v>0.0</v>
      </c>
      <c r="P53" t="n" s="4666">
        <v>8.0</v>
      </c>
      <c r="Q53" t="n" s="4667">
        <v>80.16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h53+i53+j53+k53+l53+m53+n53+o53+w53+x53+y53</f>
      </c>
      <c r="AA53" t="n" s="4677">
        <v>515.0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ae53*0.06</f>
      </c>
      <c r="AG53" t="n" s="4683">
        <f>ae53+af53</f>
      </c>
      <c r="AH53" t="s" s="4684">
        <v>0</v>
      </c>
    </row>
    <row r="54">
      <c r="A54" t="s" s="4685">
        <v>234</v>
      </c>
      <c r="B54" t="s" s="4686">
        <v>235</v>
      </c>
      <c r="C54" t="s" s="4687">
        <v>236</v>
      </c>
      <c r="D54" t="s" s="4688">
        <v>237</v>
      </c>
      <c r="E54" t="s" s="4689">
        <v>229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2400.0</v>
      </c>
      <c r="L54" t="n" s="4696">
        <v>0.0</v>
      </c>
      <c r="M54" t="n" s="4697">
        <v>10.0</v>
      </c>
      <c r="N54" t="n" s="4698">
        <v>60.0</v>
      </c>
      <c r="O54" t="n" s="4699">
        <v>0.0</v>
      </c>
      <c r="P54" t="n" s="4700">
        <v>0.0</v>
      </c>
      <c r="Q54" t="n" s="4701">
        <v>0.0</v>
      </c>
      <c r="R54" t="n" s="4702">
        <v>8.0</v>
      </c>
      <c r="S54" t="n" s="4703">
        <v>98.48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h54+i54+j54+k54+l54+m54+n54+o54+w54+x54+y54</f>
      </c>
      <c r="AA54" t="n" s="4711">
        <v>518.0</v>
      </c>
      <c r="AB54" t="n" s="4712">
        <v>69.05</v>
      </c>
      <c r="AC54" t="n" s="4713">
        <v>7.9</v>
      </c>
      <c r="AD54" t="n" s="4714">
        <v>80.0</v>
      </c>
      <c r="AE54" t="n" s="4715">
        <f>ROUND((z54+aa54+ab54+ac54+ad54),2)</f>
      </c>
      <c r="AF54" t="n" s="4716">
        <f>ae54*0.06</f>
      </c>
      <c r="AG54" t="n" s="4717">
        <f>ae54+af54</f>
      </c>
      <c r="AH54" t="s" s="4718">
        <v>0</v>
      </c>
    </row>
    <row r="55">
      <c r="A55" t="s" s="4719">
        <v>238</v>
      </c>
      <c r="B55" t="s" s="4720">
        <v>239</v>
      </c>
      <c r="C55" t="s" s="4721">
        <v>240</v>
      </c>
      <c r="D55" t="s" s="4722">
        <v>241</v>
      </c>
      <c r="E55" t="s" s="4723">
        <v>229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1700.0</v>
      </c>
      <c r="L55" t="n" s="4730">
        <v>0.0</v>
      </c>
      <c r="M55" t="n" s="4731">
        <v>10.0</v>
      </c>
      <c r="N55" t="n" s="4732">
        <v>60.0</v>
      </c>
      <c r="O55" t="n" s="4733">
        <v>0.0</v>
      </c>
      <c r="P55" t="n" s="4734">
        <v>6.0</v>
      </c>
      <c r="Q55" t="n" s="4735">
        <v>57.12</v>
      </c>
      <c r="R55" t="n" s="4736">
        <v>8.0</v>
      </c>
      <c r="S55" t="n" s="4737">
        <v>101.52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h55+i55+j55+k55+l55+m55+n55+o55+w55+x55+y55</f>
      </c>
      <c r="AA55" t="n" s="4745">
        <v>424.0</v>
      </c>
      <c r="AB55" t="n" s="4746">
        <v>60.35</v>
      </c>
      <c r="AC55" t="n" s="4747">
        <v>6.9</v>
      </c>
      <c r="AD55" t="n" s="4748">
        <v>80.0</v>
      </c>
      <c r="AE55" t="n" s="4749">
        <f>ROUND((z55+aa55+ab55+ac55+ad55),2)</f>
      </c>
      <c r="AF55" t="n" s="4750">
        <f>ae55*0.06</f>
      </c>
      <c r="AG55" t="n" s="4751">
        <f>ae55+af55</f>
      </c>
      <c r="AH55" t="s" s="4752">
        <v>0</v>
      </c>
    </row>
    <row r="56">
      <c r="A56" t="s" s="4753">
        <v>242</v>
      </c>
      <c r="B56" t="s" s="4754">
        <v>243</v>
      </c>
      <c r="C56" t="s" s="4755">
        <v>244</v>
      </c>
      <c r="D56" t="s" s="4756">
        <v>245</v>
      </c>
      <c r="E56" t="s" s="4757">
        <v>229</v>
      </c>
      <c r="F56" t="n" s="7369">
        <v>43332.0</v>
      </c>
      <c r="G56" t="n" s="7370">
        <v>43496.0</v>
      </c>
      <c r="H56" t="n" s="4760">
        <v>1500.0</v>
      </c>
      <c r="I56" t="n" s="4761">
        <v>100.0</v>
      </c>
      <c r="J56" t="n" s="4762">
        <v>0.0</v>
      </c>
      <c r="K56" t="n" s="4763">
        <v>2000.0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8.0</v>
      </c>
      <c r="S56" t="n" s="4771">
        <v>115.36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h56+i56+j56+k56+l56+m56+n56+o56+w56+x56+y56</f>
      </c>
      <c r="AA56" t="n" s="4779">
        <v>468.0</v>
      </c>
      <c r="AB56" t="n" s="4780">
        <v>65.65</v>
      </c>
      <c r="AC56" t="n" s="4781">
        <v>7.5</v>
      </c>
      <c r="AD56" t="n" s="4782">
        <v>80.0</v>
      </c>
      <c r="AE56" t="n" s="4783">
        <f>ROUND((z56+aa56+ab56+ac56+ad56),2)</f>
      </c>
      <c r="AF56" t="n" s="4784">
        <f>ae56*0.06</f>
      </c>
      <c r="AG56" t="n" s="4785">
        <f>ae56+af56</f>
      </c>
      <c r="AH56" t="s" s="4786">
        <v>0</v>
      </c>
    </row>
    <row r="57">
      <c r="A57" t="s" s="4787">
        <v>246</v>
      </c>
      <c r="B57" t="s" s="4788">
        <v>247</v>
      </c>
      <c r="C57" t="s" s="4789">
        <v>248</v>
      </c>
      <c r="D57" t="s" s="4790">
        <v>249</v>
      </c>
      <c r="E57" t="s" s="4791">
        <v>229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60.0</v>
      </c>
      <c r="O57" t="n" s="4801">
        <v>0.0</v>
      </c>
      <c r="P57" t="n" s="4802">
        <v>7.0</v>
      </c>
      <c r="Q57" t="n" s="4803">
        <v>64.61</v>
      </c>
      <c r="R57" t="n" s="4804">
        <v>8.0</v>
      </c>
      <c r="S57" t="n" s="4805">
        <v>98.48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h57+i57+j57+k57+l57+m57+n57+o57+w57+x57+y57</f>
      </c>
      <c r="AA57" t="n" s="4813">
        <v>510.0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ae57*0.06</f>
      </c>
      <c r="AG57" t="n" s="4819">
        <f>ae57+af57</f>
      </c>
      <c r="AH57" t="s" s="4820">
        <v>0</v>
      </c>
    </row>
    <row r="58">
      <c r="A58" t="s" s="4821">
        <v>250</v>
      </c>
      <c r="B58" t="s" s="4822">
        <v>251</v>
      </c>
      <c r="C58" t="s" s="4823">
        <v>252</v>
      </c>
      <c r="D58" t="s" s="4824">
        <v>253</v>
      </c>
      <c r="E58" t="s" s="4825">
        <v>229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1200.0</v>
      </c>
      <c r="L58" t="n" s="4832">
        <v>0.0</v>
      </c>
      <c r="M58" t="n" s="4833">
        <v>10.0</v>
      </c>
      <c r="N58" t="n" s="4834">
        <v>60.0</v>
      </c>
      <c r="O58" t="n" s="4835">
        <v>0.0</v>
      </c>
      <c r="P58" t="n" s="4836">
        <v>8.0</v>
      </c>
      <c r="Q58" t="n" s="4837">
        <v>84.24</v>
      </c>
      <c r="R58" t="n" s="4838">
        <v>8.0</v>
      </c>
      <c r="S58" t="n" s="4839">
        <v>106.96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h58+i58+j58+k58+l58+m58+n58+o58+w58+x58+y58</f>
      </c>
      <c r="AA58" t="n" s="4847">
        <v>367.0</v>
      </c>
      <c r="AB58" t="n" s="4848">
        <v>53.35</v>
      </c>
      <c r="AC58" t="n" s="4849">
        <v>6.1</v>
      </c>
      <c r="AD58" t="n" s="4850">
        <v>80.0</v>
      </c>
      <c r="AE58" t="n" s="4851">
        <f>ROUND((z58+aa58+ab58+ac58+ad58),2)</f>
      </c>
      <c r="AF58" t="n" s="4852">
        <f>ae58*0.06</f>
      </c>
      <c r="AG58" t="n" s="4853">
        <f>ae58+af58</f>
      </c>
      <c r="AH58" t="s" s="4854">
        <v>0</v>
      </c>
    </row>
    <row r="59">
      <c r="A59" t="s" s="4855">
        <v>254</v>
      </c>
      <c r="B59" t="s" s="4856">
        <v>255</v>
      </c>
      <c r="C59" t="s" s="4857">
        <v>256</v>
      </c>
      <c r="D59" t="s" s="4858">
        <v>257</v>
      </c>
      <c r="E59" t="s" s="4859">
        <v>229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2400.0</v>
      </c>
      <c r="L59" t="n" s="4866">
        <v>0.0</v>
      </c>
      <c r="M59" t="n" s="4867">
        <v>13.99</v>
      </c>
      <c r="N59" t="n" s="4868">
        <v>60.0</v>
      </c>
      <c r="O59" t="n" s="4869">
        <v>0.0</v>
      </c>
      <c r="P59" t="n" s="4870">
        <v>8.0</v>
      </c>
      <c r="Q59" t="n" s="4871">
        <v>73.84</v>
      </c>
      <c r="R59" t="n" s="4872">
        <v>8.0</v>
      </c>
      <c r="S59" t="n" s="4873">
        <v>98.48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h59+i59+j59+k59+l59+m59+n59+o59+w59+x59+y59</f>
      </c>
      <c r="AA59" t="n" s="4881">
        <v>502.0</v>
      </c>
      <c r="AB59" t="n" s="4882">
        <v>69.05</v>
      </c>
      <c r="AC59" t="n" s="4883">
        <v>7.9</v>
      </c>
      <c r="AD59" t="n" s="4884">
        <v>80.0</v>
      </c>
      <c r="AE59" t="n" s="4885">
        <f>ROUND((z59+aa59+ab59+ac59+ad59),2)</f>
      </c>
      <c r="AF59" t="n" s="4886">
        <f>ae59*0.06</f>
      </c>
      <c r="AG59" t="n" s="4887">
        <f>ae59+af59</f>
      </c>
      <c r="AH59" t="s" s="4888">
        <v>0</v>
      </c>
    </row>
    <row r="60">
      <c r="A60" t="s" s="4889">
        <v>258</v>
      </c>
      <c r="B60" t="s" s="4890">
        <v>259</v>
      </c>
      <c r="C60" t="s" s="4891">
        <v>260</v>
      </c>
      <c r="D60" t="s" s="4892">
        <v>261</v>
      </c>
      <c r="E60" t="s" s="4893">
        <v>229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1850.0</v>
      </c>
      <c r="L60" t="n" s="4900">
        <v>0.0</v>
      </c>
      <c r="M60" t="n" s="4901">
        <v>35.69</v>
      </c>
      <c r="N60" t="n" s="4902">
        <v>60.0</v>
      </c>
      <c r="O60" t="n" s="4903">
        <v>0.0</v>
      </c>
      <c r="P60" t="n" s="4904">
        <v>8.0</v>
      </c>
      <c r="Q60" t="n" s="4905">
        <v>72.08</v>
      </c>
      <c r="R60" t="n" s="4906">
        <v>8.0</v>
      </c>
      <c r="S60" t="n" s="4907">
        <v>96.16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h60+i60+j60+k60+l60+m60+n60+o60+w60+x60+y60</f>
      </c>
      <c r="AA60" t="n" s="4915">
        <v>435.0</v>
      </c>
      <c r="AB60" t="n" s="4916">
        <v>60.35</v>
      </c>
      <c r="AC60" t="n" s="4917">
        <v>6.9</v>
      </c>
      <c r="AD60" t="n" s="4918">
        <v>80.0</v>
      </c>
      <c r="AE60" t="n" s="4919">
        <f>ROUND((z60+aa60+ab60+ac60+ad60),2)</f>
      </c>
      <c r="AF60" t="n" s="4920">
        <f>ae60*0.06</f>
      </c>
      <c r="AG60" t="n" s="4921">
        <f>ae60+af60</f>
      </c>
      <c r="AH60" t="s" s="4922">
        <v>0</v>
      </c>
    </row>
    <row r="61">
      <c r="A61" t="s" s="4923">
        <v>262</v>
      </c>
      <c r="B61" t="s" s="4924">
        <v>263</v>
      </c>
      <c r="C61" t="s" s="4925">
        <v>264</v>
      </c>
      <c r="D61" t="s" s="4926">
        <v>265</v>
      </c>
      <c r="E61" t="s" s="4927">
        <v>229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-3.33</v>
      </c>
      <c r="K61" t="n" s="4933">
        <v>2400.0</v>
      </c>
      <c r="L61" t="n" s="4934">
        <v>0.0</v>
      </c>
      <c r="M61" t="n" s="4935">
        <v>34.0</v>
      </c>
      <c r="N61" t="n" s="4936">
        <v>60.0</v>
      </c>
      <c r="O61" t="n" s="4937">
        <v>0.0</v>
      </c>
      <c r="P61" t="n" s="4938">
        <v>8.0</v>
      </c>
      <c r="Q61" t="n" s="4939">
        <v>72.08</v>
      </c>
      <c r="R61" t="n" s="4940">
        <v>8.0</v>
      </c>
      <c r="S61" t="n" s="4941">
        <v>101.52</v>
      </c>
      <c r="T61" t="n" s="4942">
        <v>0.0</v>
      </c>
      <c r="U61" t="n" s="4943">
        <v>0.0</v>
      </c>
      <c r="V61" t="n" s="4944">
        <f>q61+s61+u61</f>
      </c>
      <c r="W61" t="n" s="4945">
        <v>-41.67</v>
      </c>
      <c r="X61" t="n" s="4946">
        <v>0.0</v>
      </c>
      <c r="Y61" t="n" s="4947">
        <v>0.0</v>
      </c>
      <c r="Z61" t="n" s="4948">
        <f>h61+i61+j61+k61+l61+m61+n61+o61+w61+x61+y61</f>
      </c>
      <c r="AA61" t="n" s="4949">
        <v>500.0</v>
      </c>
      <c r="AB61" t="n" s="4950">
        <v>69.05</v>
      </c>
      <c r="AC61" t="n" s="4951">
        <v>7.9</v>
      </c>
      <c r="AD61" t="n" s="4952">
        <v>80.0</v>
      </c>
      <c r="AE61" t="n" s="4953">
        <f>ROUND((z61+aa61+ab61+ac61+ad61),2)</f>
      </c>
      <c r="AF61" t="n" s="4954">
        <f>ae61*0.06</f>
      </c>
      <c r="AG61" t="n" s="4955">
        <f>ae61+af61</f>
      </c>
      <c r="AH61" t="s" s="4956">
        <v>266</v>
      </c>
    </row>
    <row r="62">
      <c r="A62" t="s" s="4957">
        <v>267</v>
      </c>
      <c r="B62" t="s" s="4958">
        <v>268</v>
      </c>
      <c r="C62" t="s" s="4959">
        <v>269</v>
      </c>
      <c r="D62" t="s" s="4960">
        <v>270</v>
      </c>
      <c r="E62" t="s" s="4961">
        <v>229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1700.0</v>
      </c>
      <c r="L62" t="n" s="4968">
        <v>0.0</v>
      </c>
      <c r="M62" t="n" s="4969">
        <v>10.0</v>
      </c>
      <c r="N62" t="n" s="4970">
        <v>60.0</v>
      </c>
      <c r="O62" t="n" s="4971">
        <v>0.0</v>
      </c>
      <c r="P62" t="n" s="4972">
        <v>6.0</v>
      </c>
      <c r="Q62" t="n" s="4973">
        <v>54.06</v>
      </c>
      <c r="R62" t="n" s="4974">
        <v>8.0</v>
      </c>
      <c r="S62" t="n" s="4975">
        <v>96.16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h62+i62+j62+k62+l62+m62+n62+o62+w62+x62+y62</f>
      </c>
      <c r="AA62" t="n" s="4983">
        <v>411.0</v>
      </c>
      <c r="AB62" t="n" s="4984">
        <v>58.65</v>
      </c>
      <c r="AC62" t="n" s="4985">
        <v>6.7</v>
      </c>
      <c r="AD62" t="n" s="4986">
        <v>80.0</v>
      </c>
      <c r="AE62" t="n" s="4987">
        <f>ROUND((z62+aa62+ab62+ac62+ad62),2)</f>
      </c>
      <c r="AF62" t="n" s="4988">
        <f>ae62*0.06</f>
      </c>
      <c r="AG62" t="n" s="4989">
        <f>ae62+af62</f>
      </c>
      <c r="AH62" t="s" s="4990">
        <v>0</v>
      </c>
    </row>
    <row r="63">
      <c r="A63" t="s" s="4991">
        <v>271</v>
      </c>
      <c r="B63" t="s" s="4992">
        <v>272</v>
      </c>
      <c r="C63" t="s" s="4993">
        <v>273</v>
      </c>
      <c r="D63" t="s" s="4994">
        <v>274</v>
      </c>
      <c r="E63" t="s" s="4995">
        <v>229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1650.0</v>
      </c>
      <c r="L63" t="n" s="5002">
        <v>0.0</v>
      </c>
      <c r="M63" t="n" s="5003">
        <v>18.4</v>
      </c>
      <c r="N63" t="n" s="5004">
        <v>60.0</v>
      </c>
      <c r="O63" t="n" s="5005">
        <v>0.0</v>
      </c>
      <c r="P63" t="n" s="5006">
        <v>0.0</v>
      </c>
      <c r="Q63" t="n" s="5007">
        <v>0.0</v>
      </c>
      <c r="R63" t="n" s="5008">
        <v>8.0</v>
      </c>
      <c r="S63" t="n" s="5009">
        <v>92.32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h63+i63+j63+k63+l63+m63+n63+o63+w63+x63+y63</f>
      </c>
      <c r="AA63" t="n" s="5017">
        <v>398.0</v>
      </c>
      <c r="AB63" t="n" s="5018">
        <v>55.15</v>
      </c>
      <c r="AC63" t="n" s="5019">
        <v>6.3</v>
      </c>
      <c r="AD63" t="n" s="5020">
        <v>80.0</v>
      </c>
      <c r="AE63" t="n" s="5021">
        <f>ROUND((z63+aa63+ab63+ac63+ad63),2)</f>
      </c>
      <c r="AF63" t="n" s="5022">
        <f>ae63*0.06</f>
      </c>
      <c r="AG63" t="n" s="5023">
        <f>ae63+af63</f>
      </c>
      <c r="AH63" t="s" s="5024">
        <v>0</v>
      </c>
    </row>
    <row r="64">
      <c r="A64" t="s" s="5025">
        <v>275</v>
      </c>
      <c r="B64" t="s" s="5026">
        <v>276</v>
      </c>
      <c r="C64" t="s" s="5027">
        <v>277</v>
      </c>
      <c r="D64" t="s" s="5028">
        <v>278</v>
      </c>
      <c r="E64" t="s" s="5029">
        <v>229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60.0</v>
      </c>
      <c r="O64" t="n" s="5039">
        <v>0.0</v>
      </c>
      <c r="P64" t="n" s="5040">
        <v>2.0</v>
      </c>
      <c r="Q64" t="n" s="5041">
        <v>17.3</v>
      </c>
      <c r="R64" t="n" s="5042">
        <v>8.0</v>
      </c>
      <c r="S64" t="n" s="5043">
        <v>92.32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h64+i64+j64+k64+l64+m64+n64+o64+w64+x64+y64</f>
      </c>
      <c r="AA64" t="n" s="5051">
        <v>0.0</v>
      </c>
      <c r="AB64" t="n" s="5052">
        <v>0.0</v>
      </c>
      <c r="AC64" t="n" s="5053">
        <v>0.0</v>
      </c>
      <c r="AD64" t="n" s="5054">
        <v>0.0</v>
      </c>
      <c r="AE64" t="n" s="5055">
        <f>ROUND((z64+aa64+ab64+ac64+ad64),2)</f>
      </c>
      <c r="AF64" t="n" s="5056">
        <f>ae64*0.06</f>
      </c>
      <c r="AG64" t="n" s="5057">
        <f>ae64+af64</f>
      </c>
      <c r="AH64" t="s" s="5058">
        <v>0</v>
      </c>
    </row>
    <row r="65">
      <c r="A65" t="s" s="5059">
        <v>279</v>
      </c>
      <c r="B65" t="s" s="5060">
        <v>280</v>
      </c>
      <c r="C65" t="s" s="5061">
        <v>281</v>
      </c>
      <c r="D65" t="s" s="5062">
        <v>282</v>
      </c>
      <c r="E65" t="s" s="5063">
        <v>229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1650.0</v>
      </c>
      <c r="L65" t="n" s="5070">
        <v>0.0</v>
      </c>
      <c r="M65" t="n" s="5071">
        <v>0.0</v>
      </c>
      <c r="N65" t="n" s="5072">
        <v>60.0</v>
      </c>
      <c r="O65" t="n" s="5073">
        <v>0.0</v>
      </c>
      <c r="P65" t="n" s="5074">
        <v>1.0</v>
      </c>
      <c r="Q65" t="n" s="5075">
        <v>8.65</v>
      </c>
      <c r="R65" t="n" s="5076">
        <v>8.0</v>
      </c>
      <c r="S65" t="n" s="5077">
        <v>92.32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h65+i65+j65+k65+l65+m65+n65+o65+w65+x65+y65</f>
      </c>
      <c r="AA65" t="n" s="5085">
        <v>398.0</v>
      </c>
      <c r="AB65" t="n" s="5086">
        <v>55.15</v>
      </c>
      <c r="AC65" t="n" s="5087">
        <v>6.3</v>
      </c>
      <c r="AD65" t="n" s="5088">
        <v>80.0</v>
      </c>
      <c r="AE65" t="n" s="5089">
        <f>ROUND((z65+aa65+ab65+ac65+ad65),2)</f>
      </c>
      <c r="AF65" t="n" s="5090">
        <f>ae65*0.06</f>
      </c>
      <c r="AG65" t="n" s="5091">
        <f>ae65+af65</f>
      </c>
      <c r="AH65" t="s" s="5092">
        <v>0</v>
      </c>
    </row>
    <row r="66">
      <c r="A66" t="s" s="5093">
        <v>283</v>
      </c>
      <c r="B66" t="s" s="5094">
        <v>284</v>
      </c>
      <c r="C66" t="s" s="5095">
        <v>285</v>
      </c>
      <c r="D66" t="s" s="5096">
        <v>286</v>
      </c>
      <c r="E66" t="s" s="5097">
        <v>229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1100.0</v>
      </c>
      <c r="L66" t="n" s="5104">
        <v>0.0</v>
      </c>
      <c r="M66" t="n" s="5105">
        <v>0.0</v>
      </c>
      <c r="N66" t="n" s="5106">
        <v>60.0</v>
      </c>
      <c r="O66" t="n" s="5107">
        <v>0.0</v>
      </c>
      <c r="P66" t="n" s="5108">
        <v>2.0</v>
      </c>
      <c r="Q66" t="n" s="5109">
        <v>17.3</v>
      </c>
      <c r="R66" t="n" s="5110">
        <v>8.0</v>
      </c>
      <c r="S66" t="n" s="5111">
        <v>92.32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h66+i66+j66+k66+l66+m66+n66+o66+w66+x66+y66</f>
      </c>
      <c r="AA66" t="n" s="5119">
        <v>325.0</v>
      </c>
      <c r="AB66" t="n" s="5120">
        <v>46.35</v>
      </c>
      <c r="AC66" t="n" s="5121">
        <v>5.3</v>
      </c>
      <c r="AD66" t="n" s="5122">
        <v>80.0</v>
      </c>
      <c r="AE66" t="n" s="5123">
        <f>ROUND((z66+aa66+ab66+ac66+ad66),2)</f>
      </c>
      <c r="AF66" t="n" s="5124">
        <f>ae66*0.06</f>
      </c>
      <c r="AG66" t="n" s="5125">
        <f>ae66+af66</f>
      </c>
      <c r="AH66" t="s" s="5126">
        <v>0</v>
      </c>
    </row>
    <row r="67">
      <c r="A67" t="s" s="5127">
        <v>287</v>
      </c>
      <c r="B67" t="s" s="5128">
        <v>288</v>
      </c>
      <c r="C67" t="s" s="5129">
        <v>289</v>
      </c>
      <c r="D67" t="s" s="5130">
        <v>290</v>
      </c>
      <c r="E67" t="s" s="5131">
        <v>229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2200.0</v>
      </c>
      <c r="L67" t="n" s="5138">
        <v>0.0</v>
      </c>
      <c r="M67" t="n" s="5139">
        <v>0.0</v>
      </c>
      <c r="N67" t="n" s="5140">
        <v>60.0</v>
      </c>
      <c r="O67" t="n" s="5141">
        <v>0.0</v>
      </c>
      <c r="P67" t="n" s="5142">
        <v>6.0</v>
      </c>
      <c r="Q67" t="n" s="5143">
        <v>51.9</v>
      </c>
      <c r="R67" t="n" s="5144">
        <v>8.0</v>
      </c>
      <c r="S67" t="n" s="5145">
        <v>92.32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h67+i67+j67+k67+l67+m67+n67+o67+w67+x67+y67</f>
      </c>
      <c r="AA67" t="n" s="5153">
        <v>463.0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ae67*0.06</f>
      </c>
      <c r="AG67" t="n" s="5159">
        <f>ae67+af67</f>
      </c>
      <c r="AH67" t="s" s="5160">
        <v>0</v>
      </c>
    </row>
    <row r="68">
      <c r="A68" t="s" s="5161">
        <v>291</v>
      </c>
      <c r="B68" t="s" s="5162">
        <v>292</v>
      </c>
      <c r="C68" t="s" s="5163">
        <v>293</v>
      </c>
      <c r="D68" t="s" s="5164">
        <v>294</v>
      </c>
      <c r="E68" t="s" s="5165">
        <v>229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10.0</v>
      </c>
      <c r="N68" t="n" s="5174">
        <v>60.0</v>
      </c>
      <c r="O68" t="n" s="5175">
        <v>0.0</v>
      </c>
      <c r="P68" t="n" s="5176">
        <v>8.0</v>
      </c>
      <c r="Q68" t="n" s="5177">
        <v>86.56</v>
      </c>
      <c r="R68" t="n" s="5178">
        <v>8.0</v>
      </c>
      <c r="S68" t="n" s="5179">
        <v>115.36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h68+i68+j68+k68+l68+m68+n68+o68+w68+x68+y68</f>
      </c>
      <c r="AA68" t="n" s="5187">
        <v>528.0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ae68*0.06</f>
      </c>
      <c r="AG68" t="n" s="5193">
        <f>ae68+af68</f>
      </c>
      <c r="AH68" t="s" s="5194">
        <v>0</v>
      </c>
    </row>
    <row r="69">
      <c r="A69" t="s" s="5195">
        <v>295</v>
      </c>
      <c r="B69" t="s" s="5196">
        <v>296</v>
      </c>
      <c r="C69" t="s" s="5197">
        <v>297</v>
      </c>
      <c r="D69" t="s" s="5198">
        <v>298</v>
      </c>
      <c r="E69" t="s" s="5199">
        <v>229</v>
      </c>
      <c r="F69" t="n" s="7395">
        <v>43327.0</v>
      </c>
      <c r="G69" t="s" s="7396">
        <v>0</v>
      </c>
      <c r="H69" t="n" s="5202">
        <v>1280.0</v>
      </c>
      <c r="I69" t="n" s="5203">
        <v>100.0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60.0</v>
      </c>
      <c r="O69" t="n" s="5209">
        <v>0.0</v>
      </c>
      <c r="P69" t="n" s="5210">
        <v>0.0</v>
      </c>
      <c r="Q69" t="n" s="5211">
        <v>0.0</v>
      </c>
      <c r="R69" t="n" s="5212">
        <v>8.0</v>
      </c>
      <c r="S69" t="n" s="5213">
        <v>98.48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h69+i69+j69+k69+l69+m69+n69+o69+w69+x69+y69</f>
      </c>
      <c r="AA69" t="n" s="5221">
        <v>500.0</v>
      </c>
      <c r="AB69" t="n" s="5222">
        <v>69.05</v>
      </c>
      <c r="AC69" t="n" s="5223">
        <v>7.9</v>
      </c>
      <c r="AD69" t="n" s="5224">
        <v>80.0</v>
      </c>
      <c r="AE69" t="n" s="5225">
        <f>ROUND((z69+aa69+ab69+ac69+ad69),2)</f>
      </c>
      <c r="AF69" t="n" s="5226">
        <f>ae69*0.06</f>
      </c>
      <c r="AG69" t="n" s="5227">
        <f>ae69+af69</f>
      </c>
      <c r="AH69" t="s" s="5228">
        <v>0</v>
      </c>
    </row>
    <row r="70">
      <c r="A70" t="s" s="5229">
        <v>299</v>
      </c>
      <c r="B70" t="s" s="5230">
        <v>300</v>
      </c>
      <c r="C70" t="s" s="5231">
        <v>301</v>
      </c>
      <c r="D70" t="s" s="5232">
        <v>302</v>
      </c>
      <c r="E70" t="s" s="5233">
        <v>303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1650.0</v>
      </c>
      <c r="L70" t="n" s="5240">
        <v>0.0</v>
      </c>
      <c r="M70" t="n" s="5241">
        <v>27.6</v>
      </c>
      <c r="N70" t="n" s="5242">
        <v>60.0</v>
      </c>
      <c r="O70" t="n" s="5243">
        <v>0.0</v>
      </c>
      <c r="P70" t="n" s="5244">
        <v>8.0</v>
      </c>
      <c r="Q70" t="n" s="5245">
        <v>77.92</v>
      </c>
      <c r="R70" t="n" s="5246">
        <v>8.0</v>
      </c>
      <c r="S70" t="n" s="5247">
        <v>103.84</v>
      </c>
      <c r="T70" t="n" s="5248">
        <v>1.0</v>
      </c>
      <c r="U70" t="n" s="5249">
        <v>19.47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h70+i70+j70+k70+l70+m70+n70+o70+w70+x70+y70</f>
      </c>
      <c r="AA70" t="n" s="5255">
        <v>422.0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ae70*0.06</f>
      </c>
      <c r="AG70" t="n" s="5261">
        <f>ae70+af70</f>
      </c>
      <c r="AH70" t="s" s="5262">
        <v>0</v>
      </c>
    </row>
    <row r="71">
      <c r="A71" t="s" s="5263">
        <v>304</v>
      </c>
      <c r="B71" t="s" s="5264">
        <v>305</v>
      </c>
      <c r="C71" t="s" s="5265">
        <v>306</v>
      </c>
      <c r="D71" t="s" s="5266">
        <v>307</v>
      </c>
      <c r="E71" t="s" s="5267">
        <v>303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60.0</v>
      </c>
      <c r="O71" t="n" s="5277">
        <v>0.0</v>
      </c>
      <c r="P71" t="n" s="5278">
        <v>0.0</v>
      </c>
      <c r="Q71" t="n" s="5279">
        <v>0.0</v>
      </c>
      <c r="R71" t="n" s="5280">
        <v>8.0</v>
      </c>
      <c r="S71" t="n" s="5281">
        <v>105.36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h71+i71+j71+k71+l71+m71+n71+o71+w71+x71+y71</f>
      </c>
      <c r="AA71" t="n" s="5289">
        <v>450.0</v>
      </c>
      <c r="AB71" t="n" s="5290">
        <v>62.15</v>
      </c>
      <c r="AC71" t="n" s="5291">
        <v>7.1</v>
      </c>
      <c r="AD71" t="n" s="5292">
        <v>80.0</v>
      </c>
      <c r="AE71" t="n" s="5293">
        <f>ROUND((z71+aa71+ab71+ac71+ad71),2)</f>
      </c>
      <c r="AF71" t="n" s="5294">
        <f>ae71*0.06</f>
      </c>
      <c r="AG71" t="n" s="5295">
        <f>ae71+af71</f>
      </c>
      <c r="AH71" t="s" s="5296">
        <v>0</v>
      </c>
    </row>
    <row r="72">
      <c r="A72" t="s" s="5297">
        <v>308</v>
      </c>
      <c r="B72" t="s" s="5298">
        <v>309</v>
      </c>
      <c r="C72" t="s" s="5299">
        <v>310</v>
      </c>
      <c r="D72" t="s" s="5300">
        <v>311</v>
      </c>
      <c r="E72" t="s" s="5301">
        <v>303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1050.0</v>
      </c>
      <c r="L72" t="n" s="5308">
        <v>0.0</v>
      </c>
      <c r="M72" t="n" s="5309">
        <v>10.0</v>
      </c>
      <c r="N72" t="n" s="5310">
        <v>60.0</v>
      </c>
      <c r="O72" t="n" s="5311">
        <v>0.0</v>
      </c>
      <c r="P72" t="n" s="5312">
        <v>0.0</v>
      </c>
      <c r="Q72" t="n" s="5313">
        <v>0.0</v>
      </c>
      <c r="R72" t="n" s="5314">
        <v>8.0</v>
      </c>
      <c r="S72" t="n" s="5315">
        <v>89.2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h72+i72+j72+k72+l72+m72+n72+o72+w72+x72+y72</f>
      </c>
      <c r="AA72" t="n" s="5323">
        <v>318.0</v>
      </c>
      <c r="AB72" t="n" s="5324">
        <v>44.65</v>
      </c>
      <c r="AC72" t="n" s="5325">
        <v>5.1</v>
      </c>
      <c r="AD72" t="n" s="5326">
        <v>80.0</v>
      </c>
      <c r="AE72" t="n" s="5327">
        <f>ROUND((z72+aa72+ab72+ac72+ad72),2)</f>
      </c>
      <c r="AF72" t="n" s="5328">
        <f>ae72*0.06</f>
      </c>
      <c r="AG72" t="n" s="5329">
        <f>ae72+af72</f>
      </c>
      <c r="AH72" t="s" s="5330">
        <v>0</v>
      </c>
    </row>
    <row r="73">
      <c r="A73" t="s" s="5331">
        <v>312</v>
      </c>
      <c r="B73" t="s" s="5332">
        <v>313</v>
      </c>
      <c r="C73" t="s" s="5333">
        <v>314</v>
      </c>
      <c r="D73" t="s" s="5334">
        <v>315</v>
      </c>
      <c r="E73" t="s" s="5335">
        <v>303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60.0</v>
      </c>
      <c r="O73" t="n" s="5345">
        <v>0.0</v>
      </c>
      <c r="P73" t="n" s="5346">
        <v>8.0</v>
      </c>
      <c r="Q73" t="n" s="5347">
        <v>86.0</v>
      </c>
      <c r="R73" t="n" s="5348">
        <v>8.0</v>
      </c>
      <c r="S73" t="n" s="5349">
        <v>114.64</v>
      </c>
      <c r="T73" t="n" s="5350">
        <v>3.0</v>
      </c>
      <c r="U73" t="n" s="5351">
        <v>64.47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h73+i73+j73+k73+l73+m73+n73+o73+w73+x73+y73</f>
      </c>
      <c r="AA73" t="n" s="5357">
        <v>539.0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ae73*0.06</f>
      </c>
      <c r="AG73" t="n" s="5363">
        <f>ae73+af73</f>
      </c>
      <c r="AH73" t="s" s="5364">
        <v>0</v>
      </c>
    </row>
    <row r="74">
      <c r="A74" t="s" s="5365">
        <v>316</v>
      </c>
      <c r="B74" t="s" s="5366">
        <v>317</v>
      </c>
      <c r="C74" t="s" s="5367">
        <v>318</v>
      </c>
      <c r="D74" t="s" s="5368">
        <v>319</v>
      </c>
      <c r="E74" t="s" s="5369">
        <v>303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1650.0</v>
      </c>
      <c r="L74" t="n" s="5376">
        <v>0.0</v>
      </c>
      <c r="M74" t="n" s="5377">
        <v>0.0</v>
      </c>
      <c r="N74" t="n" s="5378">
        <v>60.0</v>
      </c>
      <c r="O74" t="n" s="5379">
        <v>0.0</v>
      </c>
      <c r="P74" t="n" s="5380">
        <v>5.0</v>
      </c>
      <c r="Q74" t="n" s="5381">
        <v>42.2</v>
      </c>
      <c r="R74" t="n" s="5382">
        <v>8.0</v>
      </c>
      <c r="S74" t="n" s="5383">
        <v>90.0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h74+i74+j74+k74+l74+m74+n74+o74+w74+x74+y74</f>
      </c>
      <c r="AA74" t="n" s="5391">
        <v>396.0</v>
      </c>
      <c r="AB74" t="n" s="5392">
        <v>55.15</v>
      </c>
      <c r="AC74" t="n" s="5393">
        <v>6.3</v>
      </c>
      <c r="AD74" t="n" s="5394">
        <v>80.0</v>
      </c>
      <c r="AE74" t="n" s="5395">
        <f>ROUND((z74+aa74+ab74+ac74+ad74),2)</f>
      </c>
      <c r="AF74" t="n" s="5396">
        <f>ae74*0.06</f>
      </c>
      <c r="AG74" t="n" s="5397">
        <f>ae74+af74</f>
      </c>
      <c r="AH74" t="s" s="5398">
        <v>0</v>
      </c>
    </row>
    <row r="75">
      <c r="A75" t="s" s="5399">
        <v>320</v>
      </c>
      <c r="B75" t="s" s="5400">
        <v>321</v>
      </c>
      <c r="C75" t="s" s="5401">
        <v>322</v>
      </c>
      <c r="D75" t="s" s="5402">
        <v>323</v>
      </c>
      <c r="E75" t="s" s="5403">
        <v>303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1650.0</v>
      </c>
      <c r="L75" t="n" s="5410">
        <v>0.0</v>
      </c>
      <c r="M75" t="n" s="5411">
        <v>0.0</v>
      </c>
      <c r="N75" t="n" s="5412">
        <v>60.0</v>
      </c>
      <c r="O75" t="n" s="5413">
        <v>0.0</v>
      </c>
      <c r="P75" t="n" s="5414">
        <v>0.0</v>
      </c>
      <c r="Q75" t="n" s="5415">
        <v>0.0</v>
      </c>
      <c r="R75" t="n" s="5416">
        <v>8.0</v>
      </c>
      <c r="S75" t="n" s="5417">
        <v>94.64</v>
      </c>
      <c r="T75" t="n" s="5418">
        <v>1.0</v>
      </c>
      <c r="U75" t="n" s="5419">
        <v>17.74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h75+i75+j75+k75+l75+m75+n75+o75+w75+x75+y75</f>
      </c>
      <c r="AA75" t="n" s="5425">
        <v>406.0</v>
      </c>
      <c r="AB75" t="n" s="5426">
        <v>56.85</v>
      </c>
      <c r="AC75" t="n" s="5427">
        <v>6.5</v>
      </c>
      <c r="AD75" t="n" s="5428">
        <v>80.0</v>
      </c>
      <c r="AE75" t="n" s="5429">
        <f>ROUND((z75+aa75+ab75+ac75+ad75),2)</f>
      </c>
      <c r="AF75" t="n" s="5430">
        <f>ae75*0.06</f>
      </c>
      <c r="AG75" t="n" s="5431">
        <f>ae75+af75</f>
      </c>
      <c r="AH75" t="s" s="5432">
        <v>0</v>
      </c>
    </row>
    <row r="76">
      <c r="A76" t="s" s="5433">
        <v>324</v>
      </c>
      <c r="B76" t="s" s="5434">
        <v>325</v>
      </c>
      <c r="C76" t="s" s="5435">
        <v>326</v>
      </c>
      <c r="D76" t="s" s="5436">
        <v>327</v>
      </c>
      <c r="E76" t="s" s="5437">
        <v>303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1850.0</v>
      </c>
      <c r="L76" t="n" s="5444">
        <v>0.0</v>
      </c>
      <c r="M76" t="n" s="5445">
        <v>18.11</v>
      </c>
      <c r="N76" t="n" s="5446">
        <v>60.0</v>
      </c>
      <c r="O76" t="n" s="5447">
        <v>0.0</v>
      </c>
      <c r="P76" t="n" s="5448">
        <v>4.0</v>
      </c>
      <c r="Q76" t="n" s="5449">
        <v>36.92</v>
      </c>
      <c r="R76" t="n" s="5450">
        <v>8.0</v>
      </c>
      <c r="S76" t="n" s="5451">
        <v>98.48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h76+i76+j76+k76+l76+m76+n76+o76+w76+x76+y76</f>
      </c>
      <c r="AA76" t="n" s="5459">
        <v>437.0</v>
      </c>
      <c r="AB76" t="n" s="5460">
        <v>60.35</v>
      </c>
      <c r="AC76" t="n" s="5461">
        <v>6.9</v>
      </c>
      <c r="AD76" t="n" s="5462">
        <v>80.0</v>
      </c>
      <c r="AE76" t="n" s="5463">
        <f>ROUND((z76+aa76+ab76+ac76+ad76),2)</f>
      </c>
      <c r="AF76" t="n" s="5464">
        <f>ae76*0.06</f>
      </c>
      <c r="AG76" t="n" s="5465">
        <f>ae76+af76</f>
      </c>
      <c r="AH76" t="s" s="5466">
        <v>0</v>
      </c>
    </row>
    <row r="77">
      <c r="A77" t="s" s="5467">
        <v>328</v>
      </c>
      <c r="B77" t="s" s="5468">
        <v>329</v>
      </c>
      <c r="C77" t="s" s="5469">
        <v>330</v>
      </c>
      <c r="D77" t="s" s="5470">
        <v>331</v>
      </c>
      <c r="E77" t="s" s="5471">
        <v>303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2200.0</v>
      </c>
      <c r="L77" t="n" s="5478">
        <v>0.0</v>
      </c>
      <c r="M77" t="n" s="5479">
        <v>13.8</v>
      </c>
      <c r="N77" t="n" s="5480">
        <v>60.0</v>
      </c>
      <c r="O77" t="n" s="5481">
        <v>0.0</v>
      </c>
      <c r="P77" t="n" s="5482">
        <v>8.0</v>
      </c>
      <c r="Q77" t="n" s="5483">
        <v>69.84</v>
      </c>
      <c r="R77" t="n" s="5484">
        <v>8.0</v>
      </c>
      <c r="S77" t="n" s="5485">
        <v>93.04</v>
      </c>
      <c r="T77" t="n" s="5486">
        <v>1.0</v>
      </c>
      <c r="U77" t="n" s="5487">
        <v>17.45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h77+i77+j77+k77+l77+m77+n77+o77+w77+x77+y77</f>
      </c>
      <c r="AA77" t="n" s="5493">
        <v>474.0</v>
      </c>
      <c r="AB77" t="n" s="5494">
        <v>67.35</v>
      </c>
      <c r="AC77" t="n" s="5495">
        <v>7.7</v>
      </c>
      <c r="AD77" t="n" s="5496">
        <v>80.0</v>
      </c>
      <c r="AE77" t="n" s="5497">
        <f>ROUND((z77+aa77+ab77+ac77+ad77),2)</f>
      </c>
      <c r="AF77" t="n" s="5498">
        <f>ae77*0.06</f>
      </c>
      <c r="AG77" t="n" s="5499">
        <f>ae77+af77</f>
      </c>
      <c r="AH77" t="s" s="5500">
        <v>0</v>
      </c>
    </row>
    <row r="78">
      <c r="A78" t="s" s="5501">
        <v>332</v>
      </c>
      <c r="B78" t="s" s="5502">
        <v>333</v>
      </c>
      <c r="C78" t="s" s="5503">
        <v>334</v>
      </c>
      <c r="D78" t="s" s="5504">
        <v>335</v>
      </c>
      <c r="E78" t="s" s="5505">
        <v>303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1500.0</v>
      </c>
      <c r="L78" t="n" s="5512">
        <v>0.0</v>
      </c>
      <c r="M78" t="n" s="5513">
        <v>0.0</v>
      </c>
      <c r="N78" t="n" s="5514">
        <v>60.0</v>
      </c>
      <c r="O78" t="n" s="5515">
        <v>0.0</v>
      </c>
      <c r="P78" t="n" s="5516">
        <v>8.0</v>
      </c>
      <c r="Q78" t="n" s="5517">
        <v>107.92</v>
      </c>
      <c r="R78" t="n" s="5518">
        <v>8.0</v>
      </c>
      <c r="S78" t="n" s="5519">
        <v>143.84</v>
      </c>
      <c r="T78" t="n" s="5520">
        <v>2.0</v>
      </c>
      <c r="U78" t="n" s="5521">
        <v>53.94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h78+i78+j78+k78+l78+m78+n78+o78+w78+x78+y78</f>
      </c>
      <c r="AA78" t="n" s="5527">
        <v>474.0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ae78*0.06</f>
      </c>
      <c r="AG78" t="n" s="5533">
        <f>ae78+af78</f>
      </c>
      <c r="AH78" t="s" s="5534">
        <v>0</v>
      </c>
    </row>
    <row r="79">
      <c r="A79" t="s" s="5535">
        <v>336</v>
      </c>
      <c r="B79" t="s" s="5536">
        <v>337</v>
      </c>
      <c r="C79" t="s" s="5537">
        <v>338</v>
      </c>
      <c r="D79" t="s" s="5538">
        <v>339</v>
      </c>
      <c r="E79" t="s" s="5539">
        <v>303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1650.0</v>
      </c>
      <c r="L79" t="n" s="5546">
        <v>0.0</v>
      </c>
      <c r="M79" t="n" s="5547">
        <v>74.62</v>
      </c>
      <c r="N79" t="n" s="5548">
        <v>60.0</v>
      </c>
      <c r="O79" t="n" s="5549">
        <v>0.0</v>
      </c>
      <c r="P79" t="n" s="5550">
        <v>6.0</v>
      </c>
      <c r="Q79" t="n" s="5551">
        <v>56.7</v>
      </c>
      <c r="R79" t="n" s="5552">
        <v>8.0</v>
      </c>
      <c r="S79" t="n" s="5553">
        <v>100.8</v>
      </c>
      <c r="T79" t="n" s="5554">
        <v>1.0</v>
      </c>
      <c r="U79" t="n" s="5555">
        <v>18.89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h79+i79+j79+k79+l79+m79+n79+o79+w79+x79+y79</f>
      </c>
      <c r="AA79" t="n" s="5561">
        <v>416.0</v>
      </c>
      <c r="AB79" t="n" s="5562">
        <v>58.65</v>
      </c>
      <c r="AC79" t="n" s="5563">
        <v>6.7</v>
      </c>
      <c r="AD79" t="n" s="5564">
        <v>80.0</v>
      </c>
      <c r="AE79" t="n" s="5565">
        <f>ROUND((z79+aa79+ab79+ac79+ad79),2)</f>
      </c>
      <c r="AF79" t="n" s="5566">
        <f>ae79*0.06</f>
      </c>
      <c r="AG79" t="n" s="5567">
        <f>ae79+af79</f>
      </c>
      <c r="AH79" t="s" s="5568">
        <v>0</v>
      </c>
    </row>
    <row r="80">
      <c r="A80" t="s" s="5569">
        <v>340</v>
      </c>
      <c r="B80" t="s" s="5570">
        <v>341</v>
      </c>
      <c r="C80" t="s" s="5571">
        <v>342</v>
      </c>
      <c r="D80" t="s" s="5572">
        <v>343</v>
      </c>
      <c r="E80" t="s" s="5573">
        <v>303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2200.0</v>
      </c>
      <c r="L80" t="n" s="5580">
        <v>0.0</v>
      </c>
      <c r="M80" t="n" s="5581">
        <v>0.0</v>
      </c>
      <c r="N80" t="n" s="5582">
        <v>60.0</v>
      </c>
      <c r="O80" t="n" s="5583">
        <v>0.0</v>
      </c>
      <c r="P80" t="n" s="5584">
        <v>4.0</v>
      </c>
      <c r="Q80" t="n" s="5585">
        <v>34.04</v>
      </c>
      <c r="R80" t="n" s="5586">
        <v>8.0</v>
      </c>
      <c r="S80" t="n" s="5587">
        <v>90.8</v>
      </c>
      <c r="T80" t="n" s="5588">
        <v>2.0</v>
      </c>
      <c r="U80" t="n" s="5589">
        <v>34.04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h80+i80+j80+k80+l80+m80+n80+o80+w80+x80+y80</f>
      </c>
      <c r="AA80" t="n" s="5595">
        <v>468.0</v>
      </c>
      <c r="AB80" t="n" s="5596">
        <v>65.65</v>
      </c>
      <c r="AC80" t="n" s="5597">
        <v>7.5</v>
      </c>
      <c r="AD80" t="n" s="5598">
        <v>80.0</v>
      </c>
      <c r="AE80" t="n" s="5599">
        <f>ROUND((z80+aa80+ab80+ac80+ad80),2)</f>
      </c>
      <c r="AF80" t="n" s="5600">
        <f>ae80*0.06</f>
      </c>
      <c r="AG80" t="n" s="5601">
        <f>ae80+af80</f>
      </c>
      <c r="AH80" t="s" s="5602">
        <v>0</v>
      </c>
    </row>
    <row r="81">
      <c r="A81" t="s" s="5603">
        <v>344</v>
      </c>
      <c r="B81" t="s" s="5604">
        <v>345</v>
      </c>
      <c r="C81" t="s" s="5605">
        <v>346</v>
      </c>
      <c r="D81" t="s" s="5606">
        <v>347</v>
      </c>
      <c r="E81" t="s" s="5607">
        <v>303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2200.0</v>
      </c>
      <c r="L81" t="n" s="5614">
        <v>0.0</v>
      </c>
      <c r="M81" t="n" s="5615">
        <v>0.0</v>
      </c>
      <c r="N81" t="n" s="5616">
        <v>60.0</v>
      </c>
      <c r="O81" t="n" s="5617">
        <v>0.0</v>
      </c>
      <c r="P81" t="n" s="5618">
        <v>8.0</v>
      </c>
      <c r="Q81" t="n" s="5619">
        <v>72.08</v>
      </c>
      <c r="R81" t="n" s="5620">
        <v>8.0</v>
      </c>
      <c r="S81" t="n" s="5621">
        <v>96.16</v>
      </c>
      <c r="T81" t="n" s="5622">
        <v>1.0</v>
      </c>
      <c r="U81" t="n" s="5623">
        <v>18.03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h81+i81+j81+k81+l81+m81+n81+o81+w81+x81+y81</f>
      </c>
      <c r="AA81" t="n" s="5629">
        <v>481.0</v>
      </c>
      <c r="AB81" t="n" s="5630">
        <v>67.35</v>
      </c>
      <c r="AC81" t="n" s="5631">
        <v>7.7</v>
      </c>
      <c r="AD81" t="n" s="5632">
        <v>80.0</v>
      </c>
      <c r="AE81" t="n" s="5633">
        <f>ROUND((z81+aa81+ab81+ac81+ad81),2)</f>
      </c>
      <c r="AF81" t="n" s="5634">
        <f>ae81*0.06</f>
      </c>
      <c r="AG81" t="n" s="5635">
        <f>ae81+af81</f>
      </c>
      <c r="AH81" t="s" s="5636">
        <v>0</v>
      </c>
    </row>
    <row r="82">
      <c r="A82" t="s" s="5637">
        <v>348</v>
      </c>
      <c r="B82" t="s" s="5638">
        <v>349</v>
      </c>
      <c r="C82" t="s" s="5639">
        <v>350</v>
      </c>
      <c r="D82" t="s" s="5640">
        <v>351</v>
      </c>
      <c r="E82" t="s" s="5641">
        <v>303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1650.0</v>
      </c>
      <c r="L82" t="n" s="5648">
        <v>0.0</v>
      </c>
      <c r="M82" t="n" s="5649">
        <v>11.04</v>
      </c>
      <c r="N82" t="n" s="5650">
        <v>60.0</v>
      </c>
      <c r="O82" t="n" s="5651">
        <v>0.0</v>
      </c>
      <c r="P82" t="n" s="5652">
        <v>4.0</v>
      </c>
      <c r="Q82" t="n" s="5653">
        <v>33.16</v>
      </c>
      <c r="R82" t="n" s="5654">
        <v>8.0</v>
      </c>
      <c r="S82" t="n" s="5655">
        <v>88.48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h82+i82+j82+k82+l82+m82+n82+o82+w82+x82+y82</f>
      </c>
      <c r="AA82" t="n" s="5663">
        <v>393.0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ae82*0.06</f>
      </c>
      <c r="AG82" t="n" s="5669">
        <f>ae82+af82</f>
      </c>
      <c r="AH82" t="s" s="5670">
        <v>0</v>
      </c>
    </row>
    <row r="83">
      <c r="A83" t="s" s="5671">
        <v>352</v>
      </c>
      <c r="B83" t="s" s="5672">
        <v>353</v>
      </c>
      <c r="C83" t="s" s="5673">
        <v>354</v>
      </c>
      <c r="D83" t="s" s="5674">
        <v>355</v>
      </c>
      <c r="E83" t="s" s="5675">
        <v>356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2168.0</v>
      </c>
      <c r="L83" t="n" s="5682">
        <v>0.0</v>
      </c>
      <c r="M83" t="n" s="5683">
        <v>20.3</v>
      </c>
      <c r="N83" t="n" s="5684">
        <v>60.0</v>
      </c>
      <c r="O83" t="n" s="5685">
        <v>0.0</v>
      </c>
      <c r="P83" t="n" s="5686">
        <v>14.0</v>
      </c>
      <c r="Q83" t="n" s="5687">
        <v>152.46</v>
      </c>
      <c r="R83" t="n" s="5688">
        <v>8.0</v>
      </c>
      <c r="S83" t="n" s="5689">
        <v>116.16</v>
      </c>
      <c r="T83" t="n" s="5690">
        <v>4.0</v>
      </c>
      <c r="U83" t="n" s="5691">
        <v>87.12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h83+i83+j83+k83+l83+m83+n83+o83+w83+x83+y83</f>
      </c>
      <c r="AA83" t="n" s="5697">
        <v>510.0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ae83*0.06</f>
      </c>
      <c r="AG83" t="n" s="5703">
        <f>ae83+af83</f>
      </c>
      <c r="AH83" t="s" s="5704">
        <v>0</v>
      </c>
    </row>
    <row r="84">
      <c r="A84" t="s" s="5705">
        <v>357</v>
      </c>
      <c r="B84" t="s" s="5706">
        <v>358</v>
      </c>
      <c r="C84" t="s" s="5707">
        <v>359</v>
      </c>
      <c r="D84" t="s" s="5708">
        <v>360</v>
      </c>
      <c r="E84" t="s" s="5709">
        <v>356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2098.55</v>
      </c>
      <c r="L84" t="n" s="5716">
        <v>0.0</v>
      </c>
      <c r="M84" t="n" s="5717">
        <v>190.0</v>
      </c>
      <c r="N84" t="n" s="5718">
        <v>60.0</v>
      </c>
      <c r="O84" t="n" s="5719">
        <v>0.0</v>
      </c>
      <c r="P84" t="n" s="5720">
        <v>19.0</v>
      </c>
      <c r="Q84" t="n" s="5721">
        <v>253.46</v>
      </c>
      <c r="R84" t="n" s="5722">
        <v>8.0</v>
      </c>
      <c r="S84" t="n" s="5723">
        <v>142.32</v>
      </c>
      <c r="T84" t="n" s="5724">
        <v>4.0</v>
      </c>
      <c r="U84" t="n" s="5725">
        <v>106.72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h84+i84+j84+k84+l84+m84+n84+o84+w84+x84+y84</f>
      </c>
      <c r="AA84" t="n" s="5731">
        <v>544.0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ae84*0.06</f>
      </c>
      <c r="AG84" t="n" s="5737">
        <f>ae84+af84</f>
      </c>
      <c r="AH84" t="s" s="5738">
        <v>0</v>
      </c>
    </row>
    <row r="85">
      <c r="A85" t="s" s="5739">
        <v>361</v>
      </c>
      <c r="B85" t="s" s="5740">
        <v>362</v>
      </c>
      <c r="C85" t="s" s="5741">
        <v>363</v>
      </c>
      <c r="D85" t="s" s="5742">
        <v>364</v>
      </c>
      <c r="E85" t="s" s="5743">
        <v>356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1850.0</v>
      </c>
      <c r="L85" t="n" s="5750">
        <v>0.0</v>
      </c>
      <c r="M85" t="n" s="5751">
        <v>10.0</v>
      </c>
      <c r="N85" t="n" s="5752">
        <v>60.0</v>
      </c>
      <c r="O85" t="n" s="5753">
        <v>0.0</v>
      </c>
      <c r="P85" t="n" s="5754">
        <v>0.0</v>
      </c>
      <c r="Q85" t="n" s="5755">
        <v>0.0</v>
      </c>
      <c r="R85" t="n" s="5756">
        <v>8.0</v>
      </c>
      <c r="S85" t="n" s="5757">
        <v>117.68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h85+i85+j85+k85+l85+m85+n85+o85+w85+x85+y85</f>
      </c>
      <c r="AA85" t="n" s="5765">
        <v>471.0</v>
      </c>
      <c r="AB85" t="n" s="5766">
        <v>65.65</v>
      </c>
      <c r="AC85" t="n" s="5767">
        <v>7.5</v>
      </c>
      <c r="AD85" t="n" s="5768">
        <v>80.0</v>
      </c>
      <c r="AE85" t="n" s="5769">
        <f>ROUND((z85+aa85+ab85+ac85+ad85),2)</f>
      </c>
      <c r="AF85" t="n" s="5770">
        <f>ae85*0.06</f>
      </c>
      <c r="AG85" t="n" s="5771">
        <f>ae85+af85</f>
      </c>
      <c r="AH85" t="s" s="5772">
        <v>0</v>
      </c>
    </row>
    <row r="86">
      <c r="A86" t="s" s="5773">
        <v>365</v>
      </c>
      <c r="B86" t="s" s="5774">
        <v>366</v>
      </c>
      <c r="C86" t="s" s="5775">
        <v>367</v>
      </c>
      <c r="D86" t="s" s="5776">
        <v>368</v>
      </c>
      <c r="E86" t="s" s="5777">
        <v>356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2288.0</v>
      </c>
      <c r="L86" t="n" s="5784">
        <v>0.0</v>
      </c>
      <c r="M86" t="n" s="5785">
        <v>10.0</v>
      </c>
      <c r="N86" t="n" s="5786">
        <v>60.0</v>
      </c>
      <c r="O86" t="n" s="5787">
        <v>0.0</v>
      </c>
      <c r="P86" t="n" s="5788">
        <v>14.0</v>
      </c>
      <c r="Q86" t="n" s="5789">
        <v>140.28</v>
      </c>
      <c r="R86" t="n" s="5790">
        <v>8.0</v>
      </c>
      <c r="S86" t="n" s="5791">
        <v>106.96</v>
      </c>
      <c r="T86" t="n" s="5792">
        <v>4.0</v>
      </c>
      <c r="U86" t="n" s="5793">
        <v>80.2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h86+i86+j86+k86+l86+m86+n86+o86+w86+x86+y86</f>
      </c>
      <c r="AA86" t="n" s="5799">
        <v>510.0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ae86*0.06</f>
      </c>
      <c r="AG86" t="n" s="5805">
        <f>ae86+af86</f>
      </c>
      <c r="AH86" t="s" s="5806">
        <v>0</v>
      </c>
    </row>
    <row r="87">
      <c r="A87" t="s" s="5807">
        <v>369</v>
      </c>
      <c r="B87" t="s" s="5808">
        <v>370</v>
      </c>
      <c r="C87" t="s" s="5809">
        <v>371</v>
      </c>
      <c r="D87" t="s" s="5810">
        <v>372</v>
      </c>
      <c r="E87" t="s" s="5811">
        <v>356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1300.0</v>
      </c>
      <c r="L87" t="n" s="5818">
        <v>0.0</v>
      </c>
      <c r="M87" t="n" s="5819">
        <v>12.0</v>
      </c>
      <c r="N87" t="n" s="5820">
        <v>60.0</v>
      </c>
      <c r="O87" t="n" s="5821">
        <v>0.0</v>
      </c>
      <c r="P87" t="n" s="5822">
        <v>12.0</v>
      </c>
      <c r="Q87" t="n" s="5823">
        <v>160.08</v>
      </c>
      <c r="R87" t="n" s="5824">
        <v>8.0</v>
      </c>
      <c r="S87" t="n" s="5825">
        <v>142.32</v>
      </c>
      <c r="T87" t="n" s="5826">
        <v>1.0</v>
      </c>
      <c r="U87" t="n" s="5827">
        <v>26.68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h87+i87+j87+k87+l87+m87+n87+o87+w87+x87+y87</f>
      </c>
      <c r="AA87" t="n" s="5833">
        <v>442.0</v>
      </c>
      <c r="AB87" t="n" s="5834">
        <v>65.65</v>
      </c>
      <c r="AC87" t="n" s="5835">
        <v>7.5</v>
      </c>
      <c r="AD87" t="n" s="5836">
        <v>80.0</v>
      </c>
      <c r="AE87" t="n" s="5837">
        <f>ROUND((z87+aa87+ab87+ac87+ad87),2)</f>
      </c>
      <c r="AF87" t="n" s="5838">
        <f>ae87*0.06</f>
      </c>
      <c r="AG87" t="n" s="5839">
        <f>ae87+af87</f>
      </c>
      <c r="AH87" t="s" s="5840">
        <v>0</v>
      </c>
    </row>
    <row r="88">
      <c r="A88" t="s" s="5841">
        <v>373</v>
      </c>
      <c r="B88" t="s" s="5842">
        <v>374</v>
      </c>
      <c r="C88" t="s" s="5843">
        <v>375</v>
      </c>
      <c r="D88" t="s" s="5844">
        <v>376</v>
      </c>
      <c r="E88" t="s" s="5845">
        <v>356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2200.0</v>
      </c>
      <c r="L88" t="n" s="5852">
        <v>0.0</v>
      </c>
      <c r="M88" t="n" s="5853">
        <v>10.0</v>
      </c>
      <c r="N88" t="n" s="5854">
        <v>60.0</v>
      </c>
      <c r="O88" t="n" s="5855">
        <v>0.0</v>
      </c>
      <c r="P88" t="n" s="5856">
        <v>4.0</v>
      </c>
      <c r="Q88" t="n" s="5857">
        <v>46.44</v>
      </c>
      <c r="R88" t="n" s="5858">
        <v>8.0</v>
      </c>
      <c r="S88" t="n" s="5859">
        <v>123.84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h88+i88+j88+k88+l88+m88+n88+o88+w88+x88+y88</f>
      </c>
      <c r="AA88" t="n" s="5867">
        <v>523.0</v>
      </c>
      <c r="AB88" t="n" s="5868">
        <v>69.05</v>
      </c>
      <c r="AC88" t="n" s="5869">
        <v>7.9</v>
      </c>
      <c r="AD88" t="n" s="5870">
        <v>80.0</v>
      </c>
      <c r="AE88" t="n" s="5871">
        <f>ROUND((z88+aa88+ab88+ac88+ad88),2)</f>
      </c>
      <c r="AF88" t="n" s="5872">
        <f>ae88*0.06</f>
      </c>
      <c r="AG88" t="n" s="5873">
        <f>ae88+af88</f>
      </c>
      <c r="AH88" t="s" s="5874">
        <v>0</v>
      </c>
    </row>
    <row r="89">
      <c r="A89" t="s" s="5875">
        <v>377</v>
      </c>
      <c r="B89" t="s" s="5876">
        <v>378</v>
      </c>
      <c r="C89" t="s" s="5877">
        <v>379</v>
      </c>
      <c r="D89" t="s" s="5878">
        <v>380</v>
      </c>
      <c r="E89" t="s" s="5879">
        <v>356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1300.0</v>
      </c>
      <c r="L89" t="n" s="5886">
        <v>0.0</v>
      </c>
      <c r="M89" t="n" s="5887">
        <v>12.0</v>
      </c>
      <c r="N89" t="n" s="5888">
        <v>60.0</v>
      </c>
      <c r="O89" t="n" s="5889">
        <v>0.0</v>
      </c>
      <c r="P89" t="n" s="5890">
        <v>10.0</v>
      </c>
      <c r="Q89" t="n" s="5891">
        <v>119.0</v>
      </c>
      <c r="R89" t="n" s="5892">
        <v>8.0</v>
      </c>
      <c r="S89" t="n" s="5893">
        <v>126.96</v>
      </c>
      <c r="T89" t="n" s="5894">
        <v>4.0</v>
      </c>
      <c r="U89" t="n" s="5895">
        <v>95.2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h89+i89+j89+k89+l89+m89+n89+o89+w89+x89+y89</f>
      </c>
      <c r="AA89" t="n" s="5901">
        <v>416.0</v>
      </c>
      <c r="AB89" t="n" s="5902">
        <v>62.15</v>
      </c>
      <c r="AC89" t="n" s="5903">
        <v>7.1</v>
      </c>
      <c r="AD89" t="n" s="5904">
        <v>80.0</v>
      </c>
      <c r="AE89" t="n" s="5905">
        <f>ROUND((z89+aa89+ab89+ac89+ad89),2)</f>
      </c>
      <c r="AF89" t="n" s="5906">
        <f>ae89*0.06</f>
      </c>
      <c r="AG89" t="n" s="5907">
        <f>ae89+af89</f>
      </c>
      <c r="AH89" t="s" s="5908">
        <v>0</v>
      </c>
    </row>
    <row r="90">
      <c r="A90" t="s" s="5909">
        <v>381</v>
      </c>
      <c r="B90" t="s" s="5910">
        <v>382</v>
      </c>
      <c r="C90" t="s" s="5911">
        <v>383</v>
      </c>
      <c r="D90" t="s" s="5912">
        <v>384</v>
      </c>
      <c r="E90" t="s" s="5913">
        <v>356</v>
      </c>
      <c r="F90" t="n" s="7437">
        <v>42607.0</v>
      </c>
      <c r="G90" t="s" s="7438">
        <v>0</v>
      </c>
      <c r="H90" t="n" s="5916">
        <v>1540.0</v>
      </c>
      <c r="I90" t="n" s="5917">
        <v>100.0</v>
      </c>
      <c r="J90" t="n" s="5918">
        <v>0.0</v>
      </c>
      <c r="K90" t="n" s="5919">
        <v>1250.0</v>
      </c>
      <c r="L90" t="n" s="5920">
        <v>0.0</v>
      </c>
      <c r="M90" t="n" s="5921">
        <v>35.34</v>
      </c>
      <c r="N90" t="n" s="5922">
        <v>60.0</v>
      </c>
      <c r="O90" t="n" s="5923">
        <v>0.0</v>
      </c>
      <c r="P90" t="n" s="5924">
        <v>0.0</v>
      </c>
      <c r="Q90" t="n" s="5925">
        <v>0.0</v>
      </c>
      <c r="R90" t="n" s="5926">
        <v>8.0</v>
      </c>
      <c r="S90" t="n" s="5927">
        <v>114.64</v>
      </c>
      <c r="T90" t="n" s="5928">
        <v>0.0</v>
      </c>
      <c r="U90" t="n" s="5929">
        <v>0.0</v>
      </c>
      <c r="V90" t="n" s="5930">
        <f>q90+s90+u90</f>
      </c>
      <c r="W90" t="n" s="5931">
        <v>0.0</v>
      </c>
      <c r="X90" t="n" s="5932">
        <v>0.0</v>
      </c>
      <c r="Y90" t="n" s="5933">
        <v>0.0</v>
      </c>
      <c r="Z90" t="n" s="5934">
        <f>h90+i90+j90+k90+l90+m90+n90+o90+w90+x90+y90</f>
      </c>
      <c r="AA90" t="n" s="5935">
        <v>385.0</v>
      </c>
      <c r="AB90" t="n" s="5936">
        <v>53.35</v>
      </c>
      <c r="AC90" t="n" s="5937">
        <v>6.1</v>
      </c>
      <c r="AD90" t="n" s="5938">
        <v>80.0</v>
      </c>
      <c r="AE90" t="n" s="5939">
        <f>ROUND((z90+aa90+ab90+ac90+ad90),2)</f>
      </c>
      <c r="AF90" t="n" s="5940">
        <f>ae90*0.06</f>
      </c>
      <c r="AG90" t="n" s="5941">
        <f>ae90+af90</f>
      </c>
      <c r="AH90" t="s" s="5942">
        <v>0</v>
      </c>
    </row>
    <row r="91">
      <c r="A91" t="s" s="5943">
        <v>385</v>
      </c>
      <c r="B91" t="s" s="5944">
        <v>386</v>
      </c>
      <c r="C91" t="s" s="5945">
        <v>387</v>
      </c>
      <c r="D91" t="s" s="5946">
        <v>388</v>
      </c>
      <c r="E91" t="s" s="5947">
        <v>356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1000.0</v>
      </c>
      <c r="L91" t="n" s="5954">
        <v>0.0</v>
      </c>
      <c r="M91" t="n" s="5955">
        <v>10.0</v>
      </c>
      <c r="N91" t="n" s="5956">
        <v>60.0</v>
      </c>
      <c r="O91" t="n" s="5957">
        <v>0.0</v>
      </c>
      <c r="P91" t="n" s="5958">
        <v>0.0</v>
      </c>
      <c r="Q91" t="n" s="5959">
        <v>0.0</v>
      </c>
      <c r="R91" t="n" s="5960">
        <v>8.0</v>
      </c>
      <c r="S91" t="n" s="5961">
        <v>94.64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h91+i91+j91+k91+l91+m91+n91+o91+w91+x91+y91</f>
      </c>
      <c r="AA91" t="n" s="5969">
        <v>312.0</v>
      </c>
      <c r="AB91" t="n" s="5970">
        <v>42.85</v>
      </c>
      <c r="AC91" t="n" s="5971">
        <v>4.9</v>
      </c>
      <c r="AD91" t="n" s="5972">
        <v>80.0</v>
      </c>
      <c r="AE91" t="n" s="5973">
        <f>ROUND((z91+aa91+ab91+ac91+ad91),2)</f>
      </c>
      <c r="AF91" t="n" s="5974">
        <f>ae91*0.06</f>
      </c>
      <c r="AG91" t="n" s="5975">
        <f>ae91+af91</f>
      </c>
      <c r="AH91" t="s" s="5976">
        <v>0</v>
      </c>
    </row>
    <row r="92">
      <c r="A92" t="s" s="5977">
        <v>389</v>
      </c>
      <c r="B92" t="s" s="5978">
        <v>390</v>
      </c>
      <c r="C92" t="s" s="5979">
        <v>391</v>
      </c>
      <c r="D92" t="s" s="5980">
        <v>392</v>
      </c>
      <c r="E92" t="s" s="5981">
        <v>356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1250.0</v>
      </c>
      <c r="L92" t="n" s="5988">
        <v>0.0</v>
      </c>
      <c r="M92" t="n" s="5989">
        <v>10.0</v>
      </c>
      <c r="N92" t="n" s="5990">
        <v>60.0</v>
      </c>
      <c r="O92" t="n" s="5991">
        <v>0.0</v>
      </c>
      <c r="P92" t="n" s="5992">
        <v>0.0</v>
      </c>
      <c r="Q92" t="n" s="5993">
        <v>0.0</v>
      </c>
      <c r="R92" t="n" s="5994">
        <v>8.0</v>
      </c>
      <c r="S92" t="n" s="5995">
        <v>100.0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h92+i92+j92+k92+l92+m92+n92+o92+w92+x92+y92</f>
      </c>
      <c r="AA92" t="n" s="6003">
        <v>362.0</v>
      </c>
      <c r="AB92" t="n" s="6004">
        <v>49.85</v>
      </c>
      <c r="AC92" t="n" s="6005">
        <v>5.7</v>
      </c>
      <c r="AD92" t="n" s="6006">
        <v>80.0</v>
      </c>
      <c r="AE92" t="n" s="6007">
        <f>ROUND((z92+aa92+ab92+ac92+ad92),2)</f>
      </c>
      <c r="AF92" t="n" s="6008">
        <f>ae92*0.06</f>
      </c>
      <c r="AG92" t="n" s="6009">
        <f>ae92+af92</f>
      </c>
      <c r="AH92" t="s" s="6010">
        <v>0</v>
      </c>
    </row>
    <row r="93">
      <c r="A93" t="s" s="6011">
        <v>393</v>
      </c>
      <c r="B93" t="s" s="6012">
        <v>394</v>
      </c>
      <c r="C93" t="s" s="6013">
        <v>395</v>
      </c>
      <c r="D93" t="s" s="6014">
        <v>396</v>
      </c>
      <c r="E93" t="s" s="6015">
        <v>356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60.0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h93+i93+j93+k93+l93+m93+n93+o93+w93+x93+y93</f>
      </c>
      <c r="AA93" t="n" s="6037">
        <v>195.0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ae93*0.06</f>
      </c>
      <c r="AG93" t="n" s="6043">
        <f>ae93+af93</f>
      </c>
      <c r="AH93" t="s" s="6044">
        <v>0</v>
      </c>
    </row>
    <row r="94">
      <c r="A94" t="s" s="6045">
        <v>397</v>
      </c>
      <c r="B94" t="s" s="6046">
        <v>398</v>
      </c>
      <c r="C94" t="s" s="6047">
        <v>399</v>
      </c>
      <c r="D94" t="s" s="6048">
        <v>400</v>
      </c>
      <c r="E94" t="s" s="6049">
        <v>356</v>
      </c>
      <c r="F94" t="n" s="7445">
        <v>43213.0</v>
      </c>
      <c r="G94" t="n" s="7446">
        <v>43499.0</v>
      </c>
      <c r="H94" t="n" s="6052">
        <v>1650.0</v>
      </c>
      <c r="I94" t="n" s="6053">
        <v>100.0</v>
      </c>
      <c r="J94" t="n" s="6054">
        <v>0.0</v>
      </c>
      <c r="K94" t="n" s="6055">
        <v>1770.66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46.16</v>
      </c>
      <c r="R94" t="n" s="6062">
        <v>8.0</v>
      </c>
      <c r="S94" t="n" s="6063">
        <v>123.04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h94+i94+j94+k94+l94+m94+n94+o94+w94+x94+y94</f>
      </c>
      <c r="AA94" t="n" s="6071">
        <v>461.0</v>
      </c>
      <c r="AB94" t="n" s="6072">
        <v>63.85</v>
      </c>
      <c r="AC94" t="n" s="6073">
        <v>7.3</v>
      </c>
      <c r="AD94" t="n" s="6074">
        <v>80.0</v>
      </c>
      <c r="AE94" t="n" s="6075">
        <f>ROUND((z94+aa94+ab94+ac94+ad94),2)</f>
      </c>
      <c r="AF94" t="n" s="6076">
        <f>ae94*0.06</f>
      </c>
      <c r="AG94" t="n" s="6077">
        <f>ae94+af94</f>
      </c>
      <c r="AH94" t="s" s="6078">
        <v>0</v>
      </c>
    </row>
    <row r="95">
      <c r="A95" t="s" s="6079">
        <v>401</v>
      </c>
      <c r="B95" t="s" s="6080">
        <v>402</v>
      </c>
      <c r="C95" t="s" s="6081">
        <v>403</v>
      </c>
      <c r="D95" t="s" s="6082">
        <v>404</v>
      </c>
      <c r="E95" t="s" s="6083">
        <v>356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1600.0</v>
      </c>
      <c r="L95" t="n" s="6090">
        <v>0.0</v>
      </c>
      <c r="M95" t="n" s="6091">
        <v>10.0</v>
      </c>
      <c r="N95" t="n" s="6092">
        <v>60.0</v>
      </c>
      <c r="O95" t="n" s="6093">
        <v>0.0</v>
      </c>
      <c r="P95" t="n" s="6094">
        <v>0.0</v>
      </c>
      <c r="Q95" t="n" s="6095">
        <v>0.0</v>
      </c>
      <c r="R95" t="n" s="6096">
        <v>8.0</v>
      </c>
      <c r="S95" t="n" s="6097">
        <v>138.48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h95+i95+j95+k95+l95+m95+n95+o95+w95+x95+y95</f>
      </c>
      <c r="AA95" t="n" s="6105">
        <v>463.0</v>
      </c>
      <c r="AB95" t="n" s="6106">
        <v>63.85</v>
      </c>
      <c r="AC95" t="n" s="6107">
        <v>7.3</v>
      </c>
      <c r="AD95" t="n" s="6108">
        <v>80.0</v>
      </c>
      <c r="AE95" t="n" s="6109">
        <f>ROUND((z95+aa95+ab95+ac95+ad95),2)</f>
      </c>
      <c r="AF95" t="n" s="6110">
        <f>ae95*0.06</f>
      </c>
      <c r="AG95" t="n" s="6111">
        <f>ae95+af95</f>
      </c>
      <c r="AH95" t="s" s="6112">
        <v>0</v>
      </c>
    </row>
    <row r="96">
      <c r="A96" t="s" s="6113">
        <v>405</v>
      </c>
      <c r="B96" t="s" s="6114">
        <v>406</v>
      </c>
      <c r="C96" t="s" s="6115">
        <v>407</v>
      </c>
      <c r="D96" t="s" s="6116">
        <v>408</v>
      </c>
      <c r="E96" t="s" s="6117">
        <v>409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1850.0</v>
      </c>
      <c r="L96" t="n" s="6124">
        <v>0.0</v>
      </c>
      <c r="M96" t="n" s="6125">
        <v>17.55</v>
      </c>
      <c r="N96" t="n" s="6126">
        <v>60.0</v>
      </c>
      <c r="O96" t="n" s="6127">
        <v>0.0</v>
      </c>
      <c r="P96" t="n" s="6128">
        <v>6.0</v>
      </c>
      <c r="Q96" t="n" s="6129">
        <v>68.34</v>
      </c>
      <c r="R96" t="n" s="6130">
        <v>8.0</v>
      </c>
      <c r="S96" t="n" s="6131">
        <v>121.52</v>
      </c>
      <c r="T96" t="n" s="6132">
        <v>2.0</v>
      </c>
      <c r="U96" t="n" s="6133">
        <v>45.58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h96+i96+j96+k96+l96+m96+n96+o96+w96+x96+y96</f>
      </c>
      <c r="AA96" t="n" s="6139">
        <v>481.0</v>
      </c>
      <c r="AB96" t="n" s="6140">
        <v>69.05</v>
      </c>
      <c r="AC96" t="n" s="6141">
        <v>7.9</v>
      </c>
      <c r="AD96" t="n" s="6142">
        <v>80.0</v>
      </c>
      <c r="AE96" t="n" s="6143">
        <f>ROUND((z96+aa96+ab96+ac96+ad96),2)</f>
      </c>
      <c r="AF96" t="n" s="6144">
        <f>ae96*0.06</f>
      </c>
      <c r="AG96" t="n" s="6145">
        <f>ae96+af96</f>
      </c>
      <c r="AH96" t="s" s="6146">
        <v>0</v>
      </c>
    </row>
    <row r="97">
      <c r="A97" t="s" s="6147">
        <v>410</v>
      </c>
      <c r="B97" t="s" s="6148">
        <v>411</v>
      </c>
      <c r="C97" t="s" s="6149">
        <v>412</v>
      </c>
      <c r="D97" t="s" s="6150">
        <v>413</v>
      </c>
      <c r="E97" t="s" s="6151">
        <v>409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2400.0</v>
      </c>
      <c r="L97" t="n" s="6158">
        <v>0.0</v>
      </c>
      <c r="M97" t="n" s="6159">
        <v>18.4</v>
      </c>
      <c r="N97" t="n" s="6160">
        <v>60.0</v>
      </c>
      <c r="O97" t="n" s="6161">
        <v>0.0</v>
      </c>
      <c r="P97" t="n" s="6162">
        <v>7.0</v>
      </c>
      <c r="Q97" t="n" s="6163">
        <v>64.61</v>
      </c>
      <c r="R97" t="n" s="6164">
        <v>8.0</v>
      </c>
      <c r="S97" t="n" s="6165">
        <v>98.48</v>
      </c>
      <c r="T97" t="n" s="6166">
        <v>1.0</v>
      </c>
      <c r="U97" t="n" s="6167">
        <v>18.46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h97+i97+j97+k97+l97+m97+n97+o97+w97+x97+y97</f>
      </c>
      <c r="AA97" t="n" s="6173">
        <v>510.0</v>
      </c>
      <c r="AB97" t="n" s="6174">
        <v>69.05</v>
      </c>
      <c r="AC97" t="n" s="6175">
        <v>7.9</v>
      </c>
      <c r="AD97" t="n" s="6176">
        <v>80.0</v>
      </c>
      <c r="AE97" t="n" s="6177">
        <f>ROUND((z97+aa97+ab97+ac97+ad97),2)</f>
      </c>
      <c r="AF97" t="n" s="6178">
        <f>ae97*0.06</f>
      </c>
      <c r="AG97" t="n" s="6179">
        <f>ae97+af97</f>
      </c>
      <c r="AH97" t="s" s="6180">
        <v>0</v>
      </c>
    </row>
    <row r="98">
      <c r="A98" t="s" s="6181">
        <v>414</v>
      </c>
      <c r="B98" t="s" s="6182">
        <v>415</v>
      </c>
      <c r="C98" t="s" s="6183">
        <v>416</v>
      </c>
      <c r="D98" t="s" s="6184">
        <v>417</v>
      </c>
      <c r="E98" t="s" s="6185">
        <v>409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2400.0</v>
      </c>
      <c r="L98" t="n" s="6192">
        <v>0.0</v>
      </c>
      <c r="M98" t="n" s="6193">
        <v>18.9</v>
      </c>
      <c r="N98" t="n" s="6194">
        <v>60.0</v>
      </c>
      <c r="O98" t="n" s="6195">
        <v>0.0</v>
      </c>
      <c r="P98" t="n" s="6196">
        <v>5.0</v>
      </c>
      <c r="Q98" t="n" s="6197">
        <v>59.5</v>
      </c>
      <c r="R98" t="n" s="6198">
        <v>8.0</v>
      </c>
      <c r="S98" t="n" s="6199">
        <v>126.96</v>
      </c>
      <c r="T98" t="n" s="6200">
        <v>3.0</v>
      </c>
      <c r="U98" t="n" s="6201">
        <v>71.4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h98+i98+j98+k98+l98+m98+n98+o98+w98+x98+y98</f>
      </c>
      <c r="AA98" t="n" s="6207">
        <v>559.0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ae98*0.06</f>
      </c>
      <c r="AG98" t="n" s="6213">
        <f>ae98+af98</f>
      </c>
      <c r="AH98" t="s" s="6214">
        <v>0</v>
      </c>
    </row>
    <row r="99">
      <c r="A99" t="s" s="6215">
        <v>418</v>
      </c>
      <c r="B99" t="s" s="6216">
        <v>419</v>
      </c>
      <c r="C99" t="s" s="6217">
        <v>420</v>
      </c>
      <c r="D99" t="s" s="6218">
        <v>421</v>
      </c>
      <c r="E99" t="s" s="6219">
        <v>409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2400.0</v>
      </c>
      <c r="L99" t="n" s="6226">
        <v>0.0</v>
      </c>
      <c r="M99" t="n" s="6227">
        <v>10.0</v>
      </c>
      <c r="N99" t="n" s="6228">
        <v>60.0</v>
      </c>
      <c r="O99" t="n" s="6229">
        <v>0.0</v>
      </c>
      <c r="P99" t="n" s="6230">
        <v>7.0</v>
      </c>
      <c r="Q99" t="n" s="6231">
        <v>64.61</v>
      </c>
      <c r="R99" t="n" s="6232">
        <v>8.0</v>
      </c>
      <c r="S99" t="n" s="6233">
        <v>98.48</v>
      </c>
      <c r="T99" t="n" s="6234">
        <v>1.0</v>
      </c>
      <c r="U99" t="n" s="6235">
        <v>18.46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h99+i99+j99+k99+l99+m99+n99+o99+w99+x99+y99</f>
      </c>
      <c r="AA99" t="n" s="6241">
        <v>510.0</v>
      </c>
      <c r="AB99" t="n" s="6242">
        <v>69.05</v>
      </c>
      <c r="AC99" t="n" s="6243">
        <v>7.9</v>
      </c>
      <c r="AD99" t="n" s="6244">
        <v>80.0</v>
      </c>
      <c r="AE99" t="n" s="6245">
        <f>ROUND((z99+aa99+ab99+ac99+ad99),2)</f>
      </c>
      <c r="AF99" t="n" s="6246">
        <f>ae99*0.06</f>
      </c>
      <c r="AG99" t="n" s="6247">
        <f>ae99+af99</f>
      </c>
      <c r="AH99" t="s" s="6248">
        <v>0</v>
      </c>
    </row>
    <row r="100">
      <c r="A100" t="s" s="6249">
        <v>422</v>
      </c>
      <c r="B100" t="s" s="6250">
        <v>423</v>
      </c>
      <c r="C100" t="s" s="6251">
        <v>424</v>
      </c>
      <c r="D100" t="s" s="6252">
        <v>425</v>
      </c>
      <c r="E100" t="s" s="6253">
        <v>409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2400.0</v>
      </c>
      <c r="L100" t="n" s="6260">
        <v>0.0</v>
      </c>
      <c r="M100" t="n" s="6261">
        <v>0.0</v>
      </c>
      <c r="N100" t="n" s="6262">
        <v>60.0</v>
      </c>
      <c r="O100" t="n" s="6263">
        <v>0.0</v>
      </c>
      <c r="P100" t="n" s="6264">
        <v>6.0</v>
      </c>
      <c r="Q100" t="n" s="6265">
        <v>57.54</v>
      </c>
      <c r="R100" t="n" s="6266">
        <v>8.0</v>
      </c>
      <c r="S100" t="n" s="6267">
        <v>102.32</v>
      </c>
      <c r="T100" t="n" s="6268">
        <v>2.0</v>
      </c>
      <c r="U100" t="n" s="6269">
        <v>38.36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h100+i100+j100+k100+l100+m100+n100+o100+w100+x100+y100</f>
      </c>
      <c r="AA100" t="n" s="6275">
        <v>515.0</v>
      </c>
      <c r="AB100" t="n" s="6276">
        <v>69.05</v>
      </c>
      <c r="AC100" t="n" s="6277">
        <v>7.9</v>
      </c>
      <c r="AD100" t="n" s="6278">
        <v>80.0</v>
      </c>
      <c r="AE100" t="n" s="6279">
        <f>ROUND((z100+aa100+ab100+ac100+ad100),2)</f>
      </c>
      <c r="AF100" t="n" s="6280">
        <f>ae100*0.06</f>
      </c>
      <c r="AG100" t="n" s="6281">
        <f>ae100+af100</f>
      </c>
      <c r="AH100" t="s" s="6282">
        <v>0</v>
      </c>
    </row>
    <row r="101">
      <c r="A101" t="s" s="6283">
        <v>426</v>
      </c>
      <c r="B101" t="s" s="6284">
        <v>427</v>
      </c>
      <c r="C101" t="s" s="6285">
        <v>428</v>
      </c>
      <c r="D101" t="s" s="6286">
        <v>429</v>
      </c>
      <c r="E101" t="s" s="6287">
        <v>409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60.0</v>
      </c>
      <c r="O101" t="n" s="6297">
        <v>0.0</v>
      </c>
      <c r="P101" t="n" s="6298">
        <v>8.0</v>
      </c>
      <c r="Q101" t="n" s="6299">
        <v>73.84</v>
      </c>
      <c r="R101" t="n" s="6300">
        <v>8.0</v>
      </c>
      <c r="S101" t="n" s="6301">
        <v>98.48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h101+i101+j101+k101+l101+m101+n101+o101+w101+x101+y101</f>
      </c>
      <c r="AA101" t="n" s="6309">
        <v>328.0</v>
      </c>
      <c r="AB101" t="n" s="6310">
        <v>46.35</v>
      </c>
      <c r="AC101" t="n" s="6311">
        <v>5.3</v>
      </c>
      <c r="AD101" t="n" s="6312">
        <v>80.0</v>
      </c>
      <c r="AE101" t="n" s="6313">
        <f>ROUND((z101+aa101+ab101+ac101+ad101),2)</f>
      </c>
      <c r="AF101" t="n" s="6314">
        <f>ae101*0.06</f>
      </c>
      <c r="AG101" t="n" s="6315">
        <f>ae101+af101</f>
      </c>
      <c r="AH101" t="s" s="6316">
        <v>0</v>
      </c>
    </row>
    <row r="102">
      <c r="A102" t="s" s="6317">
        <v>430</v>
      </c>
      <c r="B102" t="s" s="6318">
        <v>431</v>
      </c>
      <c r="C102" t="s" s="6319">
        <v>432</v>
      </c>
      <c r="D102" t="s" s="6320">
        <v>433</v>
      </c>
      <c r="E102" t="s" s="6321">
        <v>434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2200.0</v>
      </c>
      <c r="L102" t="n" s="6328">
        <v>0.0</v>
      </c>
      <c r="M102" t="n" s="6329">
        <v>0.0</v>
      </c>
      <c r="N102" t="n" s="6330">
        <v>60.0</v>
      </c>
      <c r="O102" t="n" s="6331">
        <v>0.0</v>
      </c>
      <c r="P102" t="n" s="6332">
        <v>0.0</v>
      </c>
      <c r="Q102" t="n" s="6333">
        <v>0.0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h102+i102+j102+k102+l102+m102+n102+o102+w102+x102+y102</f>
      </c>
      <c r="AA102" t="n" s="6343">
        <v>455.0</v>
      </c>
      <c r="AB102" t="n" s="6344">
        <v>60.35</v>
      </c>
      <c r="AC102" t="n" s="6345">
        <v>6.9</v>
      </c>
      <c r="AD102" t="n" s="6346">
        <v>80.0</v>
      </c>
      <c r="AE102" t="n" s="6347">
        <f>ROUND((z102+aa102+ab102+ac102+ad102),2)</f>
      </c>
      <c r="AF102" t="n" s="6348">
        <f>ae102*0.06</f>
      </c>
      <c r="AG102" t="n" s="6349">
        <f>ae102+af102</f>
      </c>
      <c r="AH102" t="s" s="6350">
        <v>0</v>
      </c>
    </row>
    <row r="103">
      <c r="A103" t="s" s="6351">
        <v>435</v>
      </c>
      <c r="B103" t="s" s="6352">
        <v>436</v>
      </c>
      <c r="C103" t="s" s="6353">
        <v>437</v>
      </c>
      <c r="D103" t="s" s="6354">
        <v>438</v>
      </c>
      <c r="E103" t="s" s="6355">
        <v>434</v>
      </c>
      <c r="F103" t="n" s="7463">
        <v>41944.0</v>
      </c>
      <c r="G103" t="s" s="7464">
        <v>0</v>
      </c>
      <c r="H103" t="n" s="6358">
        <v>1300.0</v>
      </c>
      <c r="I103" t="n" s="6359">
        <v>100.0</v>
      </c>
      <c r="J103" t="n" s="6360">
        <v>-3.33</v>
      </c>
      <c r="K103" t="n" s="6361">
        <v>1600.0</v>
      </c>
      <c r="L103" t="n" s="6362">
        <v>0.0</v>
      </c>
      <c r="M103" t="n" s="6363">
        <v>0.0</v>
      </c>
      <c r="N103" t="n" s="6364">
        <v>60.0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-41.94</v>
      </c>
      <c r="X103" t="n" s="6374">
        <v>0.0</v>
      </c>
      <c r="Y103" t="n" s="6375">
        <v>0.0</v>
      </c>
      <c r="Z103" t="n" s="6376">
        <f>h103+i103+j103+k103+l103+m103+n103+o103+w103+x103+y103</f>
      </c>
      <c r="AA103" t="n" s="6377">
        <v>393.0</v>
      </c>
      <c r="AB103" t="n" s="6378">
        <v>53.35</v>
      </c>
      <c r="AC103" t="n" s="6379">
        <v>6.1</v>
      </c>
      <c r="AD103" t="n" s="6380">
        <v>80.0</v>
      </c>
      <c r="AE103" t="n" s="6381">
        <f>ROUND((z103+aa103+ab103+ac103+ad103),2)</f>
      </c>
      <c r="AF103" t="n" s="6382">
        <f>ae103*0.06</f>
      </c>
      <c r="AG103" t="n" s="6383">
        <f>ae103+af103</f>
      </c>
      <c r="AH103" t="s" s="6384">
        <v>439</v>
      </c>
    </row>
    <row r="104">
      <c r="A104" t="s" s="6385">
        <v>440</v>
      </c>
      <c r="B104" t="s" s="6386">
        <v>441</v>
      </c>
      <c r="C104" t="s" s="6387">
        <v>442</v>
      </c>
      <c r="D104" t="s" s="6388">
        <v>443</v>
      </c>
      <c r="E104" t="s" s="6389">
        <v>434</v>
      </c>
      <c r="F104" t="n" s="7465">
        <v>41944.0</v>
      </c>
      <c r="G104" t="s" s="7466">
        <v>0</v>
      </c>
      <c r="H104" t="n" s="6392">
        <v>1240.0</v>
      </c>
      <c r="I104" t="n" s="6393">
        <v>100.0</v>
      </c>
      <c r="J104" t="n" s="6394">
        <v>0.0</v>
      </c>
      <c r="K104" t="n" s="6395">
        <v>1400.0</v>
      </c>
      <c r="L104" t="n" s="6396">
        <v>0.0</v>
      </c>
      <c r="M104" t="n" s="6397">
        <v>22.0</v>
      </c>
      <c r="N104" t="n" s="6398">
        <v>60.0</v>
      </c>
      <c r="O104" t="n" s="6399">
        <v>0.0</v>
      </c>
      <c r="P104" t="n" s="6400">
        <v>2.0</v>
      </c>
      <c r="Q104" t="n" s="6401">
        <v>17.02</v>
      </c>
      <c r="R104" t="n" s="6402">
        <v>8.0</v>
      </c>
      <c r="S104" t="n" s="6403">
        <v>90.8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h104+i104+j104+k104+l104+m104+n104+o104+w104+x104+y104</f>
      </c>
      <c r="AA104" t="n" s="6411">
        <v>364.0</v>
      </c>
      <c r="AB104" t="n" s="6412">
        <v>51.65</v>
      </c>
      <c r="AC104" t="n" s="6413">
        <v>5.9</v>
      </c>
      <c r="AD104" t="n" s="6414">
        <v>80.0</v>
      </c>
      <c r="AE104" t="n" s="6415">
        <f>ROUND((z104+aa104+ab104+ac104+ad104),2)</f>
      </c>
      <c r="AF104" t="n" s="6416">
        <f>ae104*0.06</f>
      </c>
      <c r="AG104" t="n" s="6417">
        <f>ae104+af104</f>
      </c>
      <c r="AH104" t="s" s="6418">
        <v>0</v>
      </c>
    </row>
    <row r="105">
      <c r="A105" t="s" s="6419">
        <v>444</v>
      </c>
      <c r="B105" t="s" s="6420">
        <v>445</v>
      </c>
      <c r="C105" t="s" s="6421">
        <v>446</v>
      </c>
      <c r="D105" t="s" s="6422">
        <v>447</v>
      </c>
      <c r="E105" t="s" s="6423">
        <v>434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60.0</v>
      </c>
      <c r="O105" t="n" s="6433">
        <v>0.0</v>
      </c>
      <c r="P105" t="n" s="6434">
        <v>8.0</v>
      </c>
      <c r="Q105" t="n" s="6435">
        <v>65.76</v>
      </c>
      <c r="R105" t="n" s="6436">
        <v>8.0</v>
      </c>
      <c r="S105" t="n" s="6437">
        <v>87.68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h105+i105+j105+k105+l105+m105+n105+o105+w105+x105+y105</f>
      </c>
      <c r="AA105" t="n" s="6445">
        <v>419.0</v>
      </c>
      <c r="AB105" t="n" s="6446">
        <v>58.65</v>
      </c>
      <c r="AC105" t="n" s="6447">
        <v>6.7</v>
      </c>
      <c r="AD105" t="n" s="6448">
        <v>80.0</v>
      </c>
      <c r="AE105" t="n" s="6449">
        <f>ROUND((z105+aa105+ab105+ac105+ad105),2)</f>
      </c>
      <c r="AF105" t="n" s="6450">
        <f>ae105*0.06</f>
      </c>
      <c r="AG105" t="n" s="6451">
        <f>ae105+af105</f>
      </c>
      <c r="AH105" t="s" s="6452">
        <v>0</v>
      </c>
    </row>
    <row r="106">
      <c r="A106" t="s" s="6453">
        <v>448</v>
      </c>
      <c r="B106" t="s" s="6454">
        <v>449</v>
      </c>
      <c r="C106" t="s" s="6455">
        <v>450</v>
      </c>
      <c r="D106" t="s" s="6456">
        <v>451</v>
      </c>
      <c r="E106" t="s" s="6457">
        <v>434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32.34</v>
      </c>
      <c r="N106" t="n" s="6466">
        <v>60.0</v>
      </c>
      <c r="O106" t="n" s="6467">
        <v>0.0</v>
      </c>
      <c r="P106" t="n" s="6468">
        <v>6.0</v>
      </c>
      <c r="Q106" t="n" s="6469">
        <v>48.48</v>
      </c>
      <c r="R106" t="n" s="6470">
        <v>8.0</v>
      </c>
      <c r="S106" t="n" s="6471">
        <v>86.16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h106+i106+j106+k106+l106+m106+n106+o106+w106+x106+y106</f>
      </c>
      <c r="AA106" t="n" s="6479">
        <v>487.0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ae106*0.06</f>
      </c>
      <c r="AG106" t="n" s="6485">
        <f>ae106+af106</f>
      </c>
      <c r="AH106" t="s" s="6486">
        <v>0</v>
      </c>
    </row>
    <row r="107">
      <c r="A107" t="s" s="6487">
        <v>452</v>
      </c>
      <c r="B107" t="s" s="6488">
        <v>453</v>
      </c>
      <c r="C107" t="s" s="6489">
        <v>454</v>
      </c>
      <c r="D107" t="s" s="6490">
        <v>455</v>
      </c>
      <c r="E107" t="s" s="6491">
        <v>434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ae107*0.06</f>
      </c>
      <c r="AG107" t="n" s="6519">
        <f>ae107+af107</f>
      </c>
      <c r="AH107" t="s" s="6520">
        <v>0</v>
      </c>
    </row>
    <row r="108">
      <c r="A108" t="s" s="6521">
        <v>456</v>
      </c>
      <c r="B108" t="s" s="6522">
        <v>457</v>
      </c>
      <c r="C108" t="s" s="6523">
        <v>458</v>
      </c>
      <c r="D108" t="s" s="6524">
        <v>459</v>
      </c>
      <c r="E108" t="s" s="6525">
        <v>434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2200.0</v>
      </c>
      <c r="L108" t="n" s="6532">
        <v>0.0</v>
      </c>
      <c r="M108" t="n" s="6533">
        <v>0.0</v>
      </c>
      <c r="N108" t="n" s="6534">
        <v>60.0</v>
      </c>
      <c r="O108" t="n" s="6535">
        <v>0.0</v>
      </c>
      <c r="P108" t="n" s="6536">
        <v>8.0</v>
      </c>
      <c r="Q108" t="n" s="6537">
        <v>65.76</v>
      </c>
      <c r="R108" t="n" s="6538">
        <v>8.0</v>
      </c>
      <c r="S108" t="n" s="6539">
        <v>87.68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h108+i108+j108+k108+l108+m108+n108+o108+w108+x108+y108</f>
      </c>
      <c r="AA108" t="n" s="6547">
        <v>463.0</v>
      </c>
      <c r="AB108" t="n" s="6548">
        <v>65.65</v>
      </c>
      <c r="AC108" t="n" s="6549">
        <v>7.5</v>
      </c>
      <c r="AD108" t="n" s="6550">
        <v>80.0</v>
      </c>
      <c r="AE108" t="n" s="6551">
        <f>ROUND((z108+aa108+ab108+ac108+ad108),2)</f>
      </c>
      <c r="AF108" t="n" s="6552">
        <f>ae108*0.06</f>
      </c>
      <c r="AG108" t="n" s="6553">
        <f>ae108+af108</f>
      </c>
      <c r="AH108" t="s" s="6554">
        <v>0</v>
      </c>
    </row>
    <row r="109">
      <c r="A109" t="s" s="6555">
        <v>460</v>
      </c>
      <c r="B109" t="s" s="6556">
        <v>461</v>
      </c>
      <c r="C109" t="s" s="6557">
        <v>462</v>
      </c>
      <c r="D109" t="s" s="6558">
        <v>463</v>
      </c>
      <c r="E109" t="s" s="6559">
        <v>434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31.45</v>
      </c>
      <c r="N109" t="n" s="6568">
        <v>60.0</v>
      </c>
      <c r="O109" t="n" s="6569">
        <v>0.0</v>
      </c>
      <c r="P109" t="n" s="6570">
        <v>0.0</v>
      </c>
      <c r="Q109" t="n" s="6571">
        <v>0.0</v>
      </c>
      <c r="R109" t="n" s="6572">
        <v>8.0</v>
      </c>
      <c r="S109" t="n" s="6573">
        <v>101.52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h109+i109+j109+k109+l109+m109+n109+o109+w109+x109+y109</f>
      </c>
      <c r="AA109" t="n" s="6581">
        <v>442.0</v>
      </c>
      <c r="AB109" t="n" s="6582">
        <v>62.15</v>
      </c>
      <c r="AC109" t="n" s="6583">
        <v>7.1</v>
      </c>
      <c r="AD109" t="n" s="6584">
        <v>80.0</v>
      </c>
      <c r="AE109" t="n" s="6585">
        <f>ROUND((z109+aa109+ab109+ac109+ad109),2)</f>
      </c>
      <c r="AF109" t="n" s="6586">
        <f>ae109*0.06</f>
      </c>
      <c r="AG109" t="n" s="6587">
        <f>ae109+af109</f>
      </c>
      <c r="AH109" t="s" s="6588">
        <v>0</v>
      </c>
    </row>
    <row r="110">
      <c r="A110" t="s" s="6589">
        <v>464</v>
      </c>
      <c r="B110" t="s" s="6590">
        <v>465</v>
      </c>
      <c r="C110" t="s" s="6591">
        <v>466</v>
      </c>
      <c r="D110" t="s" s="6592">
        <v>467</v>
      </c>
      <c r="E110" t="s" s="6593">
        <v>434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2200.0</v>
      </c>
      <c r="L110" t="n" s="6600">
        <v>0.0</v>
      </c>
      <c r="M110" t="n" s="6601">
        <v>10.0</v>
      </c>
      <c r="N110" t="n" s="6602">
        <v>60.0</v>
      </c>
      <c r="O110" t="n" s="6603">
        <v>0.0</v>
      </c>
      <c r="P110" t="n" s="6604">
        <v>3.0</v>
      </c>
      <c r="Q110" t="n" s="6605">
        <v>23.79</v>
      </c>
      <c r="R110" t="n" s="6606">
        <v>8.0</v>
      </c>
      <c r="S110" t="n" s="6607">
        <v>84.64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h110+i110+j110+k110+l110+m110+n110+o110+w110+x110+y110</f>
      </c>
      <c r="AA110" t="n" s="6615">
        <v>458.0</v>
      </c>
      <c r="AB110" t="n" s="6616">
        <v>63.85</v>
      </c>
      <c r="AC110" t="n" s="6617">
        <v>7.3</v>
      </c>
      <c r="AD110" t="n" s="6618">
        <v>80.0</v>
      </c>
      <c r="AE110" t="n" s="6619">
        <f>ROUND((z110+aa110+ab110+ac110+ad110),2)</f>
      </c>
      <c r="AF110" t="n" s="6620">
        <f>ae110*0.06</f>
      </c>
      <c r="AG110" t="n" s="6621">
        <f>ae110+af110</f>
      </c>
      <c r="AH110" t="s" s="6622">
        <v>0</v>
      </c>
    </row>
    <row r="111">
      <c r="A111" t="s" s="6623">
        <v>468</v>
      </c>
      <c r="B111" t="s" s="6624">
        <v>469</v>
      </c>
      <c r="C111" t="s" s="6625">
        <v>470</v>
      </c>
      <c r="D111" t="s" s="6626">
        <v>471</v>
      </c>
      <c r="E111" t="s" s="6627">
        <v>434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1650.0</v>
      </c>
      <c r="L111" t="n" s="6634">
        <v>0.0</v>
      </c>
      <c r="M111" t="n" s="6635">
        <v>0.0</v>
      </c>
      <c r="N111" t="n" s="6636">
        <v>60.0</v>
      </c>
      <c r="O111" t="n" s="6637">
        <v>0.0</v>
      </c>
      <c r="P111" t="n" s="6638">
        <v>7.0</v>
      </c>
      <c r="Q111" t="n" s="6639">
        <v>53.48</v>
      </c>
      <c r="R111" t="n" s="6640">
        <v>8.0</v>
      </c>
      <c r="S111" t="n" s="6641">
        <v>81.52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h111+i111+j111+k111+l111+m111+n111+o111+w111+x111+y111</f>
      </c>
      <c r="AA111" t="n" s="6649">
        <v>383.0</v>
      </c>
      <c r="AB111" t="n" s="6650">
        <v>53.35</v>
      </c>
      <c r="AC111" t="n" s="6651">
        <v>6.1</v>
      </c>
      <c r="AD111" t="n" s="6652">
        <v>80.0</v>
      </c>
      <c r="AE111" t="n" s="6653">
        <f>ROUND((z111+aa111+ab111+ac111+ad111),2)</f>
      </c>
      <c r="AF111" t="n" s="6654">
        <f>ae111*0.06</f>
      </c>
      <c r="AG111" t="n" s="6655">
        <f>ae111+af111</f>
      </c>
      <c r="AH111" t="s" s="6656">
        <v>0</v>
      </c>
    </row>
    <row r="112">
      <c r="A112" t="s" s="6657">
        <v>472</v>
      </c>
      <c r="B112" t="s" s="6658">
        <v>473</v>
      </c>
      <c r="C112" t="s" s="6659">
        <v>474</v>
      </c>
      <c r="D112" t="s" s="6660">
        <v>475</v>
      </c>
      <c r="E112" t="s" s="6661">
        <v>434</v>
      </c>
      <c r="F112" t="n" s="7481">
        <v>41944.0</v>
      </c>
      <c r="G112" t="s" s="7482">
        <v>0</v>
      </c>
      <c r="H112" t="n" s="6664">
        <v>1280.0</v>
      </c>
      <c r="I112" t="n" s="6665">
        <v>100.0</v>
      </c>
      <c r="J112" t="n" s="6666">
        <v>0.0</v>
      </c>
      <c r="K112" t="n" s="6667">
        <v>1600.0</v>
      </c>
      <c r="L112" t="n" s="6668">
        <v>0.0</v>
      </c>
      <c r="M112" t="n" s="6669">
        <v>0.0</v>
      </c>
      <c r="N112" t="n" s="6670">
        <v>60.0</v>
      </c>
      <c r="O112" t="n" s="6671">
        <v>0.0</v>
      </c>
      <c r="P112" t="n" s="6672">
        <v>8.0</v>
      </c>
      <c r="Q112" t="n" s="6673">
        <v>69.84</v>
      </c>
      <c r="R112" t="n" s="6674">
        <v>8.0</v>
      </c>
      <c r="S112" t="n" s="6675">
        <v>93.04</v>
      </c>
      <c r="T112" t="n" s="6676">
        <v>0.0</v>
      </c>
      <c r="U112" t="n" s="6677">
        <v>0.0</v>
      </c>
      <c r="V112" t="n" s="6678">
        <f>q112+s112+u112</f>
      </c>
      <c r="W112" t="n" s="6679">
        <v>0.0</v>
      </c>
      <c r="X112" t="n" s="6680">
        <v>0.0</v>
      </c>
      <c r="Y112" t="n" s="6681">
        <v>0.0</v>
      </c>
      <c r="Z112" t="n" s="6682">
        <f>h112+i112+j112+k112+l112+m112+n112+o112+w112+x112+y112</f>
      </c>
      <c r="AA112" t="n" s="6683">
        <v>396.0</v>
      </c>
      <c r="AB112" t="n" s="6684">
        <v>56.85</v>
      </c>
      <c r="AC112" t="n" s="6685">
        <v>6.5</v>
      </c>
      <c r="AD112" t="n" s="6686">
        <v>80.0</v>
      </c>
      <c r="AE112" t="n" s="6687">
        <f>ROUND((z112+aa112+ab112+ac112+ad112),2)</f>
      </c>
      <c r="AF112" t="n" s="6688">
        <f>ae112*0.06</f>
      </c>
      <c r="AG112" t="n" s="6689">
        <f>ae112+af112</f>
      </c>
      <c r="AH112" t="s" s="6690">
        <v>0</v>
      </c>
    </row>
    <row r="113">
      <c r="A113" t="s" s="6691">
        <v>476</v>
      </c>
      <c r="B113" t="s" s="6692">
        <v>477</v>
      </c>
      <c r="C113" t="s" s="6693">
        <v>478</v>
      </c>
      <c r="D113" t="s" s="6694">
        <v>479</v>
      </c>
      <c r="E113" t="s" s="6695">
        <v>434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1850.0</v>
      </c>
      <c r="L113" t="n" s="6702">
        <v>0.0</v>
      </c>
      <c r="M113" t="n" s="6703">
        <v>19.24</v>
      </c>
      <c r="N113" t="n" s="6704">
        <v>60.0</v>
      </c>
      <c r="O113" t="n" s="6705">
        <v>0.0</v>
      </c>
      <c r="P113" t="n" s="6706">
        <v>0.0</v>
      </c>
      <c r="Q113" t="n" s="6707">
        <v>0.0</v>
      </c>
      <c r="R113" t="n" s="6708">
        <v>8.0</v>
      </c>
      <c r="S113" t="n" s="6709">
        <v>86.96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h113+i113+j113+k113+l113+m113+n113+o113+w113+x113+y113</f>
      </c>
      <c r="AA113" t="n" s="6717">
        <v>414.0</v>
      </c>
      <c r="AB113" t="n" s="6718">
        <v>56.85</v>
      </c>
      <c r="AC113" t="n" s="6719">
        <v>6.5</v>
      </c>
      <c r="AD113" t="n" s="6720">
        <v>80.0</v>
      </c>
      <c r="AE113" t="n" s="6721">
        <f>ROUND((z113+aa113+ab113+ac113+ad113),2)</f>
      </c>
      <c r="AF113" t="n" s="6722">
        <f>ae113*0.06</f>
      </c>
      <c r="AG113" t="n" s="6723">
        <f>ae113+af113</f>
      </c>
      <c r="AH113" t="s" s="6724">
        <v>0</v>
      </c>
    </row>
    <row r="114">
      <c r="A114" t="s" s="6725">
        <v>480</v>
      </c>
      <c r="B114" t="s" s="6726">
        <v>481</v>
      </c>
      <c r="C114" t="s" s="6727">
        <v>482</v>
      </c>
      <c r="D114" t="s" s="6728">
        <v>483</v>
      </c>
      <c r="E114" t="s" s="6729">
        <v>434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60.0</v>
      </c>
      <c r="O114" t="n" s="6739">
        <v>0.0</v>
      </c>
      <c r="P114" t="n" s="6740">
        <v>0.0</v>
      </c>
      <c r="Q114" t="n" s="6741">
        <v>0.0</v>
      </c>
      <c r="R114" t="n" s="6742">
        <v>8.0</v>
      </c>
      <c r="S114" t="n" s="6743">
        <v>83.84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h114+i114+j114+k114+l114+m114+n114+o114+w114+x114+y114</f>
      </c>
      <c r="AA114" t="n" s="6751">
        <v>411.0</v>
      </c>
      <c r="AB114" t="n" s="6752">
        <v>56.85</v>
      </c>
      <c r="AC114" t="n" s="6753">
        <v>6.5</v>
      </c>
      <c r="AD114" t="n" s="6754">
        <v>80.0</v>
      </c>
      <c r="AE114" t="n" s="6755">
        <f>ROUND((z114+aa114+ab114+ac114+ad114),2)</f>
      </c>
      <c r="AF114" t="n" s="6756">
        <f>ae114*0.06</f>
      </c>
      <c r="AG114" t="n" s="6757">
        <f>ae114+af114</f>
      </c>
      <c r="AH114" t="s" s="6758">
        <v>0</v>
      </c>
    </row>
    <row r="115">
      <c r="A115" t="s" s="6759">
        <v>484</v>
      </c>
      <c r="B115" t="s" s="6760">
        <v>485</v>
      </c>
      <c r="C115" t="s" s="6761">
        <v>486</v>
      </c>
      <c r="D115" t="s" s="6762">
        <v>487</v>
      </c>
      <c r="E115" t="s" s="6763">
        <v>434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2200.0</v>
      </c>
      <c r="L115" t="n" s="6770">
        <v>0.0</v>
      </c>
      <c r="M115" t="n" s="6771">
        <v>10.0</v>
      </c>
      <c r="N115" t="n" s="6772">
        <v>60.0</v>
      </c>
      <c r="O115" t="n" s="6773">
        <v>0.0</v>
      </c>
      <c r="P115" t="n" s="6774">
        <v>0.0</v>
      </c>
      <c r="Q115" t="n" s="6775">
        <v>0.0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h115+i115+j115+k115+l115+m115+n115+o115+w115+x115+y115</f>
      </c>
      <c r="AA115" t="n" s="6785">
        <v>515.0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ae115*0.06</f>
      </c>
      <c r="AG115" t="n" s="6791">
        <f>ae115+af115</f>
      </c>
      <c r="AH115" t="s" s="6792">
        <v>0</v>
      </c>
    </row>
    <row r="116">
      <c r="A116" t="s" s="6793">
        <v>488</v>
      </c>
      <c r="B116" t="s" s="6794">
        <v>489</v>
      </c>
      <c r="C116" t="s" s="6795">
        <v>490</v>
      </c>
      <c r="D116" t="s" s="6796">
        <v>491</v>
      </c>
      <c r="E116" t="s" s="6797">
        <v>434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1600.0</v>
      </c>
      <c r="L116" t="n" s="6804">
        <v>0.0</v>
      </c>
      <c r="M116" t="n" s="6805">
        <v>0.0</v>
      </c>
      <c r="N116" t="n" s="6806">
        <v>60.0</v>
      </c>
      <c r="O116" t="n" s="6807">
        <v>0.0</v>
      </c>
      <c r="P116" t="n" s="6808">
        <v>8.0</v>
      </c>
      <c r="Q116" t="n" s="6809">
        <v>60.0</v>
      </c>
      <c r="R116" t="n" s="6810">
        <v>8.0</v>
      </c>
      <c r="S116" t="n" s="6811">
        <v>80.0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h116+i116+j116+k116+l116+m116+n116+o116+w116+x116+y116</f>
      </c>
      <c r="AA116" t="n" s="6819">
        <v>372.0</v>
      </c>
      <c r="AB116" t="n" s="6820">
        <v>51.65</v>
      </c>
      <c r="AC116" t="n" s="6821">
        <v>5.9</v>
      </c>
      <c r="AD116" t="n" s="6822">
        <v>80.0</v>
      </c>
      <c r="AE116" t="n" s="6823">
        <f>ROUND((z116+aa116+ab116+ac116+ad116),2)</f>
      </c>
      <c r="AF116" t="n" s="6824">
        <f>ae116*0.06</f>
      </c>
      <c r="AG116" t="n" s="6825">
        <f>ae116+af116</f>
      </c>
      <c r="AH116" t="s" s="6826">
        <v>0</v>
      </c>
    </row>
    <row r="117">
      <c r="A117" t="s" s="6827">
        <v>492</v>
      </c>
      <c r="B117" t="s" s="6828">
        <v>493</v>
      </c>
      <c r="C117" t="s" s="6829">
        <v>494</v>
      </c>
      <c r="D117" t="s" s="6830">
        <v>495</v>
      </c>
      <c r="E117" t="s" s="6831">
        <v>434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1400.0</v>
      </c>
      <c r="L117" t="n" s="6838">
        <v>0.0</v>
      </c>
      <c r="M117" t="n" s="6839">
        <v>53.7</v>
      </c>
      <c r="N117" t="n" s="6840">
        <v>60.0</v>
      </c>
      <c r="O117" t="n" s="6841">
        <v>0.0</v>
      </c>
      <c r="P117" t="n" s="6842">
        <v>3.0</v>
      </c>
      <c r="Q117" t="n" s="6843">
        <v>28.14</v>
      </c>
      <c r="R117" t="n" s="6844">
        <v>8.0</v>
      </c>
      <c r="S117" t="n" s="6845">
        <v>100.0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h117+i117+j117+k117+l117+m117+n117+o117+w117+x117+y117</f>
      </c>
      <c r="AA117" t="n" s="6853">
        <v>372.0</v>
      </c>
      <c r="AB117" t="n" s="6854">
        <v>51.65</v>
      </c>
      <c r="AC117" t="n" s="6855">
        <v>5.9</v>
      </c>
      <c r="AD117" t="n" s="6856">
        <v>80.0</v>
      </c>
      <c r="AE117" t="n" s="6857">
        <f>ROUND((z117+aa117+ab117+ac117+ad117),2)</f>
      </c>
      <c r="AF117" t="n" s="6858">
        <f>ae117*0.06</f>
      </c>
      <c r="AG117" t="n" s="6859">
        <f>ae117+af117</f>
      </c>
      <c r="AH117" t="s" s="6860">
        <v>0</v>
      </c>
    </row>
    <row r="118">
      <c r="A118" t="s" s="6861">
        <v>496</v>
      </c>
      <c r="B118" t="s" s="6862">
        <v>497</v>
      </c>
      <c r="C118" t="s" s="6863">
        <v>498</v>
      </c>
      <c r="D118" t="s" s="6864">
        <v>499</v>
      </c>
      <c r="E118" t="s" s="6865">
        <v>500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-3.23</v>
      </c>
      <c r="K118" t="n" s="6871">
        <v>1850.0</v>
      </c>
      <c r="L118" t="n" s="6872">
        <v>0.0</v>
      </c>
      <c r="M118" t="n" s="6873">
        <v>23.0</v>
      </c>
      <c r="N118" t="n" s="6874">
        <v>60.0</v>
      </c>
      <c r="O118" t="n" s="6875">
        <v>0.0</v>
      </c>
      <c r="P118" t="n" s="6876">
        <v>0.0</v>
      </c>
      <c r="Q118" t="n" s="6877">
        <v>0.0</v>
      </c>
      <c r="R118" t="n" s="6878">
        <v>8.0</v>
      </c>
      <c r="S118" t="n" s="6879">
        <v>96.96</v>
      </c>
      <c r="T118" t="n" s="6880">
        <v>0.0</v>
      </c>
      <c r="U118" t="n" s="6881">
        <v>0.0</v>
      </c>
      <c r="V118" t="n" s="6882">
        <f>q118+s118+u118</f>
      </c>
      <c r="W118" t="n" s="6883">
        <v>-42.9</v>
      </c>
      <c r="X118" t="n" s="6884">
        <v>0.0</v>
      </c>
      <c r="Y118" t="n" s="6885">
        <v>0.0</v>
      </c>
      <c r="Z118" t="n" s="6886">
        <f>h118+i118+j118+k118+l118+m118+n118+o118+w118+x118+y118</f>
      </c>
      <c r="AA118" t="n" s="6887">
        <v>429.0</v>
      </c>
      <c r="AB118" t="n" s="6888">
        <v>58.65</v>
      </c>
      <c r="AC118" t="n" s="6889">
        <v>6.7</v>
      </c>
      <c r="AD118" t="n" s="6890">
        <v>80.0</v>
      </c>
      <c r="AE118" t="n" s="6891">
        <f>ROUND((z118+aa118+ab118+ac118+ad118),2)</f>
      </c>
      <c r="AF118" t="n" s="6892">
        <f>ae118*0.06</f>
      </c>
      <c r="AG118" t="n" s="6893">
        <f>ae118+af118</f>
      </c>
      <c r="AH118" t="s" s="6894">
        <v>501</v>
      </c>
    </row>
    <row r="119">
      <c r="A119" t="s" s="6895">
        <v>502</v>
      </c>
      <c r="B119" t="s" s="6896">
        <v>503</v>
      </c>
      <c r="C119" t="s" s="6897">
        <v>504</v>
      </c>
      <c r="D119" t="s" s="6898">
        <v>505</v>
      </c>
      <c r="E119" t="s" s="6899">
        <v>500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1850.0</v>
      </c>
      <c r="L119" t="n" s="6906">
        <v>0.0</v>
      </c>
      <c r="M119" t="n" s="6907">
        <v>10.0</v>
      </c>
      <c r="N119" t="n" s="6908">
        <v>60.0</v>
      </c>
      <c r="O119" t="n" s="6909">
        <v>0.0</v>
      </c>
      <c r="P119" t="n" s="6910">
        <v>0.0</v>
      </c>
      <c r="Q119" t="n" s="6911">
        <v>0.0</v>
      </c>
      <c r="R119" t="n" s="6912">
        <v>8.0</v>
      </c>
      <c r="S119" t="n" s="6913">
        <v>88.48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h119+i119+j119+k119+l119+m119+n119+o119+w119+x119+y119</f>
      </c>
      <c r="AA119" t="n" s="6921">
        <v>419.0</v>
      </c>
      <c r="AB119" t="n" s="6922">
        <v>58.65</v>
      </c>
      <c r="AC119" t="n" s="6923">
        <v>6.7</v>
      </c>
      <c r="AD119" t="n" s="6924">
        <v>80.0</v>
      </c>
      <c r="AE119" t="n" s="6925">
        <f>ROUND((z119+aa119+ab119+ac119+ad119),2)</f>
      </c>
      <c r="AF119" t="n" s="6926">
        <f>ae119*0.06</f>
      </c>
      <c r="AG119" t="n" s="6927">
        <f>ae119+af119</f>
      </c>
      <c r="AH119" t="s" s="6928">
        <v>0</v>
      </c>
    </row>
    <row r="120">
      <c r="A120" t="s" s="6929">
        <v>506</v>
      </c>
      <c r="B120" t="s" s="6930">
        <v>507</v>
      </c>
      <c r="C120" t="s" s="6931">
        <v>508</v>
      </c>
      <c r="D120" t="s" s="6932">
        <v>509</v>
      </c>
      <c r="E120" t="s" s="6933">
        <v>500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2200.0</v>
      </c>
      <c r="L120" t="n" s="6940">
        <v>0.0</v>
      </c>
      <c r="M120" t="n" s="6941">
        <v>10.0</v>
      </c>
      <c r="N120" t="n" s="6942">
        <v>60.0</v>
      </c>
      <c r="O120" t="n" s="6943">
        <v>0.0</v>
      </c>
      <c r="P120" t="n" s="6944">
        <v>0.0</v>
      </c>
      <c r="Q120" t="n" s="6945">
        <v>0.0</v>
      </c>
      <c r="R120" t="n" s="6946">
        <v>8.0</v>
      </c>
      <c r="S120" t="n" s="6947">
        <v>98.48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h120+i120+j120+k120+l120+m120+n120+o120+w120+x120+y120</f>
      </c>
      <c r="AA120" t="n" s="6955">
        <v>484.0</v>
      </c>
      <c r="AB120" t="n" s="6956">
        <v>67.35</v>
      </c>
      <c r="AC120" t="n" s="6957">
        <v>7.7</v>
      </c>
      <c r="AD120" t="n" s="6958">
        <v>80.0</v>
      </c>
      <c r="AE120" t="n" s="6959">
        <f>ROUND((z120+aa120+ab120+ac120+ad120),2)</f>
      </c>
      <c r="AF120" t="n" s="6960">
        <f>ae120*0.06</f>
      </c>
      <c r="AG120" t="n" s="6961">
        <f>ae120+af120</f>
      </c>
      <c r="AH120" t="s" s="6962">
        <v>0</v>
      </c>
    </row>
    <row r="121">
      <c r="A121" t="s" s="6963">
        <v>510</v>
      </c>
      <c r="B121" t="s" s="6964">
        <v>511</v>
      </c>
      <c r="C121" t="s" s="6965">
        <v>512</v>
      </c>
      <c r="D121" t="s" s="6966">
        <v>513</v>
      </c>
      <c r="E121" t="s" s="6967">
        <v>500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18.0</v>
      </c>
      <c r="N121" t="n" s="6976">
        <v>60.0</v>
      </c>
      <c r="O121" t="n" s="6977">
        <v>0.0</v>
      </c>
      <c r="P121" t="n" s="6978">
        <v>0.0</v>
      </c>
      <c r="Q121" t="n" s="6979">
        <v>0.0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h121+i121+j121+k121+l121+m121+n121+o121+w121+x121+y121</f>
      </c>
      <c r="AA121" t="n" s="6989">
        <v>531.0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ae121*0.06</f>
      </c>
      <c r="AG121" t="n" s="6995">
        <f>ae121+af121</f>
      </c>
      <c r="AH121" t="s" s="6996">
        <v>0</v>
      </c>
    </row>
    <row r="122">
      <c r="A122" t="s" s="6997">
        <v>514</v>
      </c>
      <c r="B122" t="s" s="6998">
        <v>515</v>
      </c>
      <c r="C122" t="s" s="6999">
        <v>516</v>
      </c>
      <c r="D122" t="s" s="7000">
        <v>517</v>
      </c>
      <c r="E122" t="s" s="7001">
        <v>500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-19.38</v>
      </c>
      <c r="K122" t="n" s="7007">
        <v>2400.0</v>
      </c>
      <c r="L122" t="n" s="7008">
        <v>0.0</v>
      </c>
      <c r="M122" t="n" s="7009">
        <v>0.0</v>
      </c>
      <c r="N122" t="n" s="7010">
        <v>60.0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-255.48</v>
      </c>
      <c r="X122" t="n" s="7020">
        <v>0.0</v>
      </c>
      <c r="Y122" t="n" s="7021">
        <v>0.0</v>
      </c>
      <c r="Z122" t="n" s="7022">
        <f>h122+i122+j122+k122+l122+m122+n122+o122+w122+x122+y122</f>
      </c>
      <c r="AA122" t="n" s="7023">
        <v>471.0</v>
      </c>
      <c r="AB122" t="n" s="7024">
        <v>63.85</v>
      </c>
      <c r="AC122" t="n" s="7025">
        <v>7.3</v>
      </c>
      <c r="AD122" t="n" s="7026">
        <v>80.0</v>
      </c>
      <c r="AE122" t="n" s="7027">
        <f>ROUND((z122+aa122+ab122+ac122+ad122),2)</f>
      </c>
      <c r="AF122" t="n" s="7028">
        <f>ae122*0.06</f>
      </c>
      <c r="AG122" t="n" s="7029">
        <f>ae122+af122</f>
      </c>
      <c r="AH122" t="s" s="7030">
        <v>518</v>
      </c>
    </row>
    <row r="123">
      <c r="A123" t="s" s="7031">
        <v>519</v>
      </c>
      <c r="B123" t="s" s="7032">
        <v>520</v>
      </c>
      <c r="C123" t="s" s="7033">
        <v>521</v>
      </c>
      <c r="D123" t="s" s="7034">
        <v>522</v>
      </c>
      <c r="E123" t="s" s="7035">
        <v>500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-6.46</v>
      </c>
      <c r="K123" t="n" s="7041">
        <v>1850.0</v>
      </c>
      <c r="L123" t="n" s="7042">
        <v>0.0</v>
      </c>
      <c r="M123" t="n" s="7043">
        <v>26.3</v>
      </c>
      <c r="N123" t="n" s="7044">
        <v>60.0</v>
      </c>
      <c r="O123" t="n" s="7045">
        <v>0.0</v>
      </c>
      <c r="P123" t="n" s="7046">
        <v>0.0</v>
      </c>
      <c r="Q123" t="n" s="7047">
        <v>0.0</v>
      </c>
      <c r="R123" t="n" s="7048">
        <v>8.0</v>
      </c>
      <c r="S123" t="n" s="7049">
        <v>86.96</v>
      </c>
      <c r="T123" t="n" s="7050">
        <v>0.0</v>
      </c>
      <c r="U123" t="n" s="7051">
        <v>0.0</v>
      </c>
      <c r="V123" t="n" s="7052">
        <f>q123+s123+u123</f>
      </c>
      <c r="W123" t="n" s="7053">
        <v>-76.78</v>
      </c>
      <c r="X123" t="n" s="7054">
        <v>0.0</v>
      </c>
      <c r="Y123" t="n" s="7055">
        <v>0.0</v>
      </c>
      <c r="Z123" t="n" s="7056">
        <f>h123+i123+j123+k123+l123+m123+n123+o123+w123+x123+y123</f>
      </c>
      <c r="AA123" t="n" s="7057">
        <v>406.0</v>
      </c>
      <c r="AB123" t="n" s="7058">
        <v>56.85</v>
      </c>
      <c r="AC123" t="n" s="7059">
        <v>6.5</v>
      </c>
      <c r="AD123" t="n" s="7060">
        <v>80.0</v>
      </c>
      <c r="AE123" t="n" s="7061">
        <f>ROUND((z123+aa123+ab123+ac123+ad123),2)</f>
      </c>
      <c r="AF123" t="n" s="7062">
        <f>ae123*0.06</f>
      </c>
      <c r="AG123" t="n" s="7063">
        <f>ae123+af123</f>
      </c>
      <c r="AH123" t="s" s="7064">
        <v>523</v>
      </c>
    </row>
    <row r="124">
      <c r="A124" t="s" s="7065">
        <v>524</v>
      </c>
      <c r="B124" t="s" s="7066">
        <v>525</v>
      </c>
      <c r="C124" t="s" s="7067">
        <v>526</v>
      </c>
      <c r="D124" t="s" s="7068">
        <v>527</v>
      </c>
      <c r="E124" t="s" s="7069">
        <v>500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88.3</v>
      </c>
      <c r="N124" t="n" s="7078">
        <v>60.0</v>
      </c>
      <c r="O124" t="n" s="7079">
        <v>0.0</v>
      </c>
      <c r="P124" t="n" s="7080">
        <v>0.0</v>
      </c>
      <c r="Q124" t="n" s="7081">
        <v>0.0</v>
      </c>
      <c r="R124" t="n" s="7082">
        <v>8.0</v>
      </c>
      <c r="S124" t="n" s="7083">
        <v>100.0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h124+i124+j124+k124+l124+m124+n124+o124+w124+x124+y124</f>
      </c>
      <c r="AA124" t="n" s="7091">
        <v>396.0</v>
      </c>
      <c r="AB124" t="n" s="7092">
        <v>55.15</v>
      </c>
      <c r="AC124" t="n" s="7093">
        <v>6.3</v>
      </c>
      <c r="AD124" t="n" s="7094">
        <v>80.0</v>
      </c>
      <c r="AE124" t="n" s="7095">
        <f>ROUND((z124+aa124+ab124+ac124+ad124),2)</f>
      </c>
      <c r="AF124" t="n" s="7096">
        <f>ae124*0.06</f>
      </c>
      <c r="AG124" t="n" s="7097">
        <f>ae124+af124</f>
      </c>
      <c r="AH124" t="s" s="7098">
        <v>0</v>
      </c>
    </row>
    <row r="125">
      <c r="A125" t="s" s="7099">
        <v>528</v>
      </c>
      <c r="B125" t="s" s="7100">
        <v>529</v>
      </c>
      <c r="C125" t="s" s="7101">
        <v>530</v>
      </c>
      <c r="D125" t="s" s="7102">
        <v>531</v>
      </c>
      <c r="E125" t="s" s="7103">
        <v>500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60.0</v>
      </c>
      <c r="O125" t="n" s="7113">
        <v>0.0</v>
      </c>
      <c r="P125" t="n" s="7114">
        <v>0.0</v>
      </c>
      <c r="Q125" t="n" s="7115">
        <v>0.0</v>
      </c>
      <c r="R125" t="n" s="7116">
        <v>8.0</v>
      </c>
      <c r="S125" t="n" s="7117">
        <v>80.0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h125+i125+j125+k125+l125+m125+n125+o125+w125+x125+y125</f>
      </c>
      <c r="AA125" t="n" s="7125">
        <v>406.0</v>
      </c>
      <c r="AB125" t="n" s="7126">
        <v>55.15</v>
      </c>
      <c r="AC125" t="n" s="7127">
        <v>6.3</v>
      </c>
      <c r="AD125" t="n" s="7128">
        <v>80.0</v>
      </c>
      <c r="AE125" t="n" s="7129">
        <f>ROUND((z125+aa125+ab125+ac125+ad125),2)</f>
      </c>
      <c r="AF125" t="n" s="7130">
        <f>ae125*0.06</f>
      </c>
      <c r="AG125" t="n" s="7131">
        <f>ae125+af125</f>
      </c>
      <c r="AH125" t="s" s="7132">
        <v>0</v>
      </c>
    </row>
    <row r="126">
      <c r="A126" t="s" s="7133">
        <v>532</v>
      </c>
      <c r="B126" t="s" s="7134">
        <v>533</v>
      </c>
      <c r="C126" t="s" s="7135">
        <v>534</v>
      </c>
      <c r="D126" t="s" s="7136">
        <v>535</v>
      </c>
      <c r="E126" t="s" s="7137">
        <v>500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1691.63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ae126*0.06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536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2018.0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1300.0</v>
      </c>
      <c r="L8" t="n" s="7627">
        <v>0.0</v>
      </c>
      <c r="M8" t="n" s="7628">
        <v>22.35</v>
      </c>
      <c r="N8" t="n" s="7629">
        <v>60.0</v>
      </c>
      <c r="O8" t="n" s="7630">
        <v>0.0</v>
      </c>
      <c r="P8" t="n" s="7631">
        <v>6.0</v>
      </c>
      <c r="Q8" t="n" s="7632">
        <v>60.6</v>
      </c>
      <c r="R8" t="n" s="7633">
        <v>8.0</v>
      </c>
      <c r="S8" t="n" s="7634">
        <v>107.68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h8+i8+j8+k8+l8+m8+n8+o8+w8+x8+y8</f>
      </c>
      <c r="AA8" t="n" s="7642">
        <v>372.0</v>
      </c>
      <c r="AB8" t="n" s="7643">
        <v>53.35</v>
      </c>
      <c r="AC8" t="n" s="7644">
        <v>6.1</v>
      </c>
      <c r="AD8" t="n" s="7645">
        <v>80.0</v>
      </c>
      <c r="AE8" s="7646">
        <f>ROUND((z8+aa8+ab8+ac8+ad8),2)</f>
      </c>
      <c r="AF8" s="7647">
        <f>ae8*0.06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s" s="7656">
        <v>0</v>
      </c>
      <c r="H9" t="n" s="7657">
        <v>1750.0</v>
      </c>
      <c r="I9" t="n" s="7658">
        <v>100.0</v>
      </c>
      <c r="J9" t="n" s="7659">
        <v>0.0</v>
      </c>
      <c r="K9" t="n" s="7660">
        <v>2400.0</v>
      </c>
      <c r="L9" t="n" s="7661">
        <v>0.0</v>
      </c>
      <c r="M9" t="n" s="7662">
        <v>0.0</v>
      </c>
      <c r="N9" t="n" s="7663">
        <v>60.0</v>
      </c>
      <c r="O9" t="n" s="7664">
        <v>0.0</v>
      </c>
      <c r="P9" t="n" s="7665">
        <v>2.0</v>
      </c>
      <c r="Q9" t="n" s="7666">
        <v>23.94</v>
      </c>
      <c r="R9" t="n" s="7667">
        <v>16.0</v>
      </c>
      <c r="S9" t="n" s="7668">
        <v>255.36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h9+i9+j9+k9+l9+m9+n9+o9+w9+x9+y9</f>
      </c>
      <c r="AA9" t="n" s="7676">
        <v>562.0</v>
      </c>
      <c r="AB9" t="n" s="7677">
        <v>69.05</v>
      </c>
      <c r="AC9" t="n" s="7678">
        <v>7.9</v>
      </c>
      <c r="AD9" t="n" s="7679">
        <v>80.0</v>
      </c>
      <c r="AE9" s="7680">
        <f>ROUND((z9+aa9+ab9+ac9+ad9),2)</f>
      </c>
      <c r="AF9" s="7681">
        <f>ae9*0.06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1500.0</v>
      </c>
      <c r="L10" t="n" s="7695">
        <v>0.0</v>
      </c>
      <c r="M10" t="n" s="7696">
        <v>0.0</v>
      </c>
      <c r="N10" t="n" s="7697">
        <v>60.0</v>
      </c>
      <c r="O10" t="n" s="7698">
        <v>0.0</v>
      </c>
      <c r="P10" t="n" s="7699">
        <v>0.0</v>
      </c>
      <c r="Q10" t="n" s="7700">
        <v>0.0</v>
      </c>
      <c r="R10" t="n" s="7701">
        <v>8.0</v>
      </c>
      <c r="S10" t="n" s="7702">
        <v>107.68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h10+i10+j10+k10+l10+m10+n10+o10+w10+x10+y10</f>
      </c>
      <c r="AA10" t="n" s="7710">
        <v>409.0</v>
      </c>
      <c r="AB10" t="n" s="7711">
        <v>56.85</v>
      </c>
      <c r="AC10" t="n" s="7712">
        <v>6.5</v>
      </c>
      <c r="AD10" t="n" s="7713">
        <v>80.0</v>
      </c>
      <c r="AE10" s="7714">
        <f>ROUND((z10+aa10+ab10+ac10+ad10),2)</f>
      </c>
      <c r="AF10" s="7715">
        <f>ae10*0.06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2400.0</v>
      </c>
      <c r="L11" t="n" s="7729">
        <v>0.0</v>
      </c>
      <c r="M11" t="n" s="7730">
        <v>11.6</v>
      </c>
      <c r="N11" t="n" s="7731">
        <v>60.0</v>
      </c>
      <c r="O11" t="n" s="7732">
        <v>0.0</v>
      </c>
      <c r="P11" t="n" s="7733">
        <v>3.0</v>
      </c>
      <c r="Q11" t="n" s="7734">
        <v>29.64</v>
      </c>
      <c r="R11" t="n" s="7735">
        <v>8.0</v>
      </c>
      <c r="S11" t="n" s="7736">
        <v>109.2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h11+i11+j11+k11+l11+m11+n11+o11+w11+x11+y11</f>
      </c>
      <c r="AA11" t="n" s="7744">
        <v>518.0</v>
      </c>
      <c r="AB11" t="n" s="7745">
        <v>69.05</v>
      </c>
      <c r="AC11" t="n" s="7746">
        <v>7.9</v>
      </c>
      <c r="AD11" t="n" s="7747">
        <v>80.0</v>
      </c>
      <c r="AE11" s="7748">
        <f>ROUND((z11+aa11+ab11+ac11+ad11),2)</f>
      </c>
      <c r="AF11" s="7749">
        <f>ae11*0.06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2000.0</v>
      </c>
      <c r="L12" t="n" s="7763">
        <v>0.0</v>
      </c>
      <c r="M12" t="n" s="7764">
        <v>0.0</v>
      </c>
      <c r="N12" t="n" s="7765">
        <v>60.0</v>
      </c>
      <c r="O12" t="n" s="7766">
        <v>0.0</v>
      </c>
      <c r="P12" t="n" s="7767">
        <v>11.0</v>
      </c>
      <c r="Q12" t="n" s="7768">
        <v>101.53</v>
      </c>
      <c r="R12" t="n" s="7769">
        <v>16.0</v>
      </c>
      <c r="S12" t="n" s="7770">
        <v>196.96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h12+i12+j12+k12+l12+m12+n12+o12+w12+x12+y12</f>
      </c>
      <c r="AA12" t="n" s="7778">
        <v>458.0</v>
      </c>
      <c r="AB12" t="n" s="7779">
        <v>67.35</v>
      </c>
      <c r="AC12" t="n" s="7780">
        <v>7.7</v>
      </c>
      <c r="AD12" t="n" s="7781">
        <v>80.0</v>
      </c>
      <c r="AE12" s="7782">
        <f>ROUND((z12+aa12+ab12+ac12+ad12),2)</f>
      </c>
      <c r="AF12" s="7783">
        <f>ae12*0.06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-6.56</v>
      </c>
      <c r="K13" t="n" s="7796">
        <v>1650.0</v>
      </c>
      <c r="L13" t="n" s="7797">
        <v>0.0</v>
      </c>
      <c r="M13" t="n" s="7798">
        <v>10.0</v>
      </c>
      <c r="N13" t="n" s="7799">
        <v>60.0</v>
      </c>
      <c r="O13" t="n" s="7800">
        <v>0.0</v>
      </c>
      <c r="P13" t="n" s="7801">
        <v>4.0</v>
      </c>
      <c r="Q13" t="n" s="7802">
        <v>35.76</v>
      </c>
      <c r="R13" t="n" s="7803">
        <v>16.0</v>
      </c>
      <c r="S13" t="n" s="7804">
        <v>190.72</v>
      </c>
      <c r="T13" t="n" s="7805">
        <v>0.0</v>
      </c>
      <c r="U13" t="n" s="7806">
        <v>0.0</v>
      </c>
      <c r="V13" s="7807">
        <f>q13+s13+u13</f>
      </c>
      <c r="W13" t="n" s="7808">
        <v>-41.29</v>
      </c>
      <c r="X13" t="n" s="7809">
        <v>0.0</v>
      </c>
      <c r="Y13" t="n" s="7810">
        <v>0.0</v>
      </c>
      <c r="Z13" s="7811">
        <f>h13+i13+j13+k13+l13+m13+n13+o13+w13+x13+y13</f>
      </c>
      <c r="AA13" t="n" s="7812">
        <v>398.0</v>
      </c>
      <c r="AB13" t="n" s="7813">
        <v>56.85</v>
      </c>
      <c r="AC13" t="n" s="7814">
        <v>6.5</v>
      </c>
      <c r="AD13" t="n" s="7815">
        <v>80.0</v>
      </c>
      <c r="AE13" s="7816">
        <f>ROUND((z13+aa13+ab13+ac13+ad13),2)</f>
      </c>
      <c r="AF13" s="7817">
        <f>ae13*0.06</f>
      </c>
      <c r="AG13" s="7818">
        <f>ae13+af13</f>
      </c>
      <c r="AH13" t="s" s="7819">
        <v>66</v>
      </c>
    </row>
    <row r="14" ht="15.0" customHeight="true">
      <c r="A14" t="s" s="7820">
        <v>67</v>
      </c>
      <c r="B14" t="s" s="7821">
        <v>68</v>
      </c>
      <c r="C14" t="s" s="7822">
        <v>69</v>
      </c>
      <c r="D14" t="s" s="7823">
        <v>70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1500.0</v>
      </c>
      <c r="L14" t="n" s="7831">
        <v>0.0</v>
      </c>
      <c r="M14" t="n" s="7832">
        <v>0.0</v>
      </c>
      <c r="N14" t="n" s="7833">
        <v>60.0</v>
      </c>
      <c r="O14" t="n" s="7834">
        <v>0.0</v>
      </c>
      <c r="P14" t="n" s="7835">
        <v>4.0</v>
      </c>
      <c r="Q14" t="n" s="7836">
        <v>49.32</v>
      </c>
      <c r="R14" t="n" s="7837">
        <v>8.0</v>
      </c>
      <c r="S14" t="n" s="7838">
        <v>131.52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h14+i14+j14+k14+l14+m14+n14+o14+w14+x14+y14</f>
      </c>
      <c r="AA14" t="n" s="7846">
        <v>440.0</v>
      </c>
      <c r="AB14" t="n" s="7847">
        <v>62.15</v>
      </c>
      <c r="AC14" t="n" s="7848">
        <v>7.1</v>
      </c>
      <c r="AD14" t="n" s="7849">
        <v>80.0</v>
      </c>
      <c r="AE14" s="7850">
        <f>ROUND((z14+aa14+ab14+ac14+ad14),2)</f>
      </c>
      <c r="AF14" s="7851">
        <f>ae14*0.06</f>
      </c>
      <c r="AG14" s="7852">
        <f>ae14+af14</f>
      </c>
      <c r="AH14" t="s" s="7853">
        <v>0</v>
      </c>
    </row>
    <row r="15" ht="15.0" customHeight="true">
      <c r="A15" t="s" s="7854">
        <v>71</v>
      </c>
      <c r="B15" t="s" s="7855">
        <v>72</v>
      </c>
      <c r="C15" t="s" s="7856">
        <v>73</v>
      </c>
      <c r="D15" t="s" s="7857">
        <v>74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1300.0</v>
      </c>
      <c r="L15" t="n" s="7865">
        <v>0.0</v>
      </c>
      <c r="M15" t="n" s="7866">
        <v>0.0</v>
      </c>
      <c r="N15" t="n" s="7867">
        <v>60.0</v>
      </c>
      <c r="O15" t="n" s="7868">
        <v>0.0</v>
      </c>
      <c r="P15" t="n" s="7869">
        <v>2.5</v>
      </c>
      <c r="Q15" t="n" s="7870">
        <v>25.78</v>
      </c>
      <c r="R15" t="n" s="7871">
        <v>8.0</v>
      </c>
      <c r="S15" t="n" s="7872">
        <v>110.0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h15+i15+j15+k15+l15+m15+n15+o15+w15+x15+y15</f>
      </c>
      <c r="AA15" t="n" s="7880">
        <v>377.0</v>
      </c>
      <c r="AB15" t="n" s="7881">
        <v>53.35</v>
      </c>
      <c r="AC15" t="n" s="7882">
        <v>6.1</v>
      </c>
      <c r="AD15" t="n" s="7883">
        <v>80.0</v>
      </c>
      <c r="AE15" s="7884">
        <f>ROUND((z15+aa15+ab15+ac15+ad15),2)</f>
      </c>
      <c r="AF15" s="7885">
        <f>ae15*0.06</f>
      </c>
      <c r="AG15" s="7886">
        <f>ae15+af15</f>
      </c>
      <c r="AH15" t="s" s="7887">
        <v>0</v>
      </c>
    </row>
    <row r="16" ht="15.0" customHeight="true">
      <c r="A16" t="s" s="7888">
        <v>75</v>
      </c>
      <c r="B16" t="s" s="7889">
        <v>76</v>
      </c>
      <c r="C16" t="s" s="7890">
        <v>77</v>
      </c>
      <c r="D16" t="s" s="7891">
        <v>78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2000.0</v>
      </c>
      <c r="L16" t="n" s="7899">
        <v>0.0</v>
      </c>
      <c r="M16" t="n" s="7900">
        <v>19.9</v>
      </c>
      <c r="N16" t="n" s="7901">
        <v>60.0</v>
      </c>
      <c r="O16" t="n" s="7902">
        <v>0.0</v>
      </c>
      <c r="P16" t="n" s="7903">
        <v>8.0</v>
      </c>
      <c r="Q16" t="n" s="7904">
        <v>87.12</v>
      </c>
      <c r="R16" t="n" s="7905">
        <v>8.0</v>
      </c>
      <c r="S16" t="n" s="7906">
        <v>116.16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h16+i16+j16+k16+l16+m16+n16+o16+w16+x16+y16</f>
      </c>
      <c r="AA16" t="n" s="7914">
        <v>479.0</v>
      </c>
      <c r="AB16" t="n" s="7915">
        <v>67.35</v>
      </c>
      <c r="AC16" t="n" s="7916">
        <v>7.7</v>
      </c>
      <c r="AD16" t="n" s="7917">
        <v>80.0</v>
      </c>
      <c r="AE16" s="7918">
        <f>ROUND((z16+aa16+ab16+ac16+ad16),2)</f>
      </c>
      <c r="AF16" s="7919">
        <f>ae16*0.06</f>
      </c>
      <c r="AG16" s="7920">
        <f>ae16+af16</f>
      </c>
      <c r="AH16" t="s" s="7921">
        <v>0</v>
      </c>
    </row>
    <row r="17" ht="15.0" customHeight="true">
      <c r="A17" t="s" s="7922">
        <v>79</v>
      </c>
      <c r="B17" t="s" s="7923">
        <v>80</v>
      </c>
      <c r="C17" t="s" s="7924">
        <v>81</v>
      </c>
      <c r="D17" t="s" s="7925">
        <v>82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1850.0</v>
      </c>
      <c r="L17" t="n" s="7933">
        <v>0.0</v>
      </c>
      <c r="M17" t="n" s="7934">
        <v>18.95</v>
      </c>
      <c r="N17" t="n" s="7935">
        <v>60.0</v>
      </c>
      <c r="O17" t="n" s="7936">
        <v>0.0</v>
      </c>
      <c r="P17" t="n" s="7937">
        <v>5.0</v>
      </c>
      <c r="Q17" t="n" s="7938">
        <v>50.1</v>
      </c>
      <c r="R17" t="n" s="7939">
        <v>16.0</v>
      </c>
      <c r="S17" t="n" s="7940">
        <v>213.92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h17+i17+j17+k17+l17+m17+n17+o17+w17+x17+y17</f>
      </c>
      <c r="AA17" t="n" s="7948">
        <v>442.0</v>
      </c>
      <c r="AB17" t="n" s="7949">
        <v>63.85</v>
      </c>
      <c r="AC17" t="n" s="7950">
        <v>7.3</v>
      </c>
      <c r="AD17" t="n" s="7951">
        <v>80.0</v>
      </c>
      <c r="AE17" s="7952">
        <f>ROUND((z17+aa17+ab17+ac17+ad17),2)</f>
      </c>
      <c r="AF17" s="7953">
        <f>ae17*0.06</f>
      </c>
      <c r="AG17" s="7954">
        <f>ae17+af17</f>
      </c>
      <c r="AH17" t="s" s="7955">
        <v>0</v>
      </c>
    </row>
    <row r="18" ht="15.0" customHeight="true">
      <c r="A18" t="s" s="7956">
        <v>83</v>
      </c>
      <c r="B18" t="s" s="7957">
        <v>84</v>
      </c>
      <c r="C18" t="s" s="7958">
        <v>85</v>
      </c>
      <c r="D18" t="s" s="7959">
        <v>86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100.0</v>
      </c>
      <c r="J18" t="n" s="7965">
        <v>-9.99</v>
      </c>
      <c r="K18" t="n" s="7966">
        <v>700.0</v>
      </c>
      <c r="L18" t="n" s="7967">
        <v>0.0</v>
      </c>
      <c r="M18" t="n" s="7968">
        <v>10.0</v>
      </c>
      <c r="N18" t="n" s="7969">
        <v>60.0</v>
      </c>
      <c r="O18" t="n" s="7970">
        <v>0.0</v>
      </c>
      <c r="P18" t="n" s="7971">
        <v>0.0</v>
      </c>
      <c r="Q18" t="n" s="7972">
        <v>0.0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-135.48</v>
      </c>
      <c r="X18" t="n" s="7979">
        <v>0.0</v>
      </c>
      <c r="Y18" t="n" s="7980">
        <v>0.0</v>
      </c>
      <c r="Z18" s="7981">
        <f>h18+i18+j18+k18+l18+m18+n18+o18+w18+x18+y18</f>
      </c>
      <c r="AA18" t="n" s="7982">
        <v>276.0</v>
      </c>
      <c r="AB18" t="n" s="7983">
        <v>37.65</v>
      </c>
      <c r="AC18" t="n" s="7984">
        <v>4.3</v>
      </c>
      <c r="AD18" t="n" s="7985">
        <v>80.0</v>
      </c>
      <c r="AE18" s="7986">
        <f>ROUND((z18+aa18+ab18+ac18+ad18),2)</f>
      </c>
      <c r="AF18" s="7987">
        <f>ae18*0.06</f>
      </c>
      <c r="AG18" s="7988">
        <f>ae18+af18</f>
      </c>
      <c r="AH18" t="s" s="7989">
        <v>87</v>
      </c>
    </row>
    <row r="19" ht="15.0" customHeight="true">
      <c r="A19" t="s" s="7990">
        <v>88</v>
      </c>
      <c r="B19" t="s" s="7991">
        <v>89</v>
      </c>
      <c r="C19" t="s" s="7992">
        <v>90</v>
      </c>
      <c r="D19" t="s" s="7993">
        <v>91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-3.23</v>
      </c>
      <c r="K19" t="n" s="8000">
        <v>2000.0</v>
      </c>
      <c r="L19" t="n" s="8001">
        <v>0.0</v>
      </c>
      <c r="M19" t="n" s="8002">
        <v>0.0</v>
      </c>
      <c r="N19" t="n" s="8003">
        <v>60.0</v>
      </c>
      <c r="O19" t="n" s="8004">
        <v>0.0</v>
      </c>
      <c r="P19" t="n" s="8005">
        <v>0.0</v>
      </c>
      <c r="Q19" t="n" s="8006">
        <v>0.0</v>
      </c>
      <c r="R19" t="n" s="8007">
        <v>16.0</v>
      </c>
      <c r="S19" t="n" s="8008">
        <v>201.6</v>
      </c>
      <c r="T19" t="n" s="8009">
        <v>0.0</v>
      </c>
      <c r="U19" t="n" s="8010">
        <v>0.0</v>
      </c>
      <c r="V19" s="8011">
        <f>q19+s19+u19</f>
      </c>
      <c r="W19" t="n" s="8012">
        <v>-46.77</v>
      </c>
      <c r="X19" t="n" s="8013">
        <v>0.0</v>
      </c>
      <c r="Y19" t="n" s="8014">
        <v>0.0</v>
      </c>
      <c r="Z19" s="8015">
        <f>h19+i19+j19+k19+l19+m19+n19+o19+w19+x19+y19</f>
      </c>
      <c r="AA19" t="n" s="8016">
        <v>463.0</v>
      </c>
      <c r="AB19" t="n" s="8017">
        <v>65.65</v>
      </c>
      <c r="AC19" t="n" s="8018">
        <v>7.5</v>
      </c>
      <c r="AD19" t="n" s="8019">
        <v>80.0</v>
      </c>
      <c r="AE19" s="8020">
        <f>ROUND((z19+aa19+ab19+ac19+ad19),2)</f>
      </c>
      <c r="AF19" s="8021">
        <f>ae19*0.06</f>
      </c>
      <c r="AG19" s="8022">
        <f>ae19+af19</f>
      </c>
      <c r="AH19" t="s" s="8023">
        <v>92</v>
      </c>
    </row>
    <row r="20" ht="15.0" customHeight="true">
      <c r="A20" t="s" s="8024">
        <v>93</v>
      </c>
      <c r="B20" t="s" s="8025">
        <v>94</v>
      </c>
      <c r="C20" t="s" s="8026">
        <v>95</v>
      </c>
      <c r="D20" t="s" s="8027">
        <v>96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2400.0</v>
      </c>
      <c r="L20" t="n" s="8035">
        <v>0.0</v>
      </c>
      <c r="M20" t="n" s="8036">
        <v>10.0</v>
      </c>
      <c r="N20" t="n" s="8037">
        <v>60.0</v>
      </c>
      <c r="O20" t="n" s="8038">
        <v>0.0</v>
      </c>
      <c r="P20" t="n" s="8039">
        <v>7.5</v>
      </c>
      <c r="Q20" t="n" s="8040">
        <v>87.6</v>
      </c>
      <c r="R20" t="n" s="8041">
        <v>16.0</v>
      </c>
      <c r="S20" t="n" s="8042">
        <v>236.96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h20+i20+j20+k20+l20+m20+n20+o20+w20+x20+y20</f>
      </c>
      <c r="AA20" t="n" s="8050">
        <v>544.0</v>
      </c>
      <c r="AB20" t="n" s="8051">
        <v>69.05</v>
      </c>
      <c r="AC20" t="n" s="8052">
        <v>7.9</v>
      </c>
      <c r="AD20" t="n" s="8053">
        <v>80.0</v>
      </c>
      <c r="AE20" s="8054">
        <f>ROUND((z20+aa20+ab20+ac20+ad20),2)</f>
      </c>
      <c r="AF20" s="8055">
        <f>ae20*0.06</f>
      </c>
      <c r="AG20" s="8056">
        <f>ae20+af20</f>
      </c>
      <c r="AH20" t="s" s="8057">
        <v>0</v>
      </c>
    </row>
    <row r="21" ht="15.0" customHeight="true">
      <c r="A21" t="s" s="8058">
        <v>97</v>
      </c>
      <c r="B21" t="s" s="8059">
        <v>98</v>
      </c>
      <c r="C21" t="s" s="8060">
        <v>99</v>
      </c>
      <c r="D21" t="s" s="8061">
        <v>100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1300.0</v>
      </c>
      <c r="L21" t="n" s="8069">
        <v>0.0</v>
      </c>
      <c r="M21" t="n" s="8070">
        <v>36.05</v>
      </c>
      <c r="N21" t="n" s="8071">
        <v>60.0</v>
      </c>
      <c r="O21" t="n" s="8072">
        <v>0.0</v>
      </c>
      <c r="P21" t="n" s="8073">
        <v>9.5</v>
      </c>
      <c r="Q21" t="n" s="8074">
        <v>107.54</v>
      </c>
      <c r="R21" t="n" s="8075">
        <v>8.0</v>
      </c>
      <c r="S21" t="n" s="8076">
        <v>120.8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h21+i21+j21+k21+l21+m21+n21+o21+w21+x21+y21</f>
      </c>
      <c r="AA21" t="n" s="8084">
        <v>406.0</v>
      </c>
      <c r="AB21" t="n" s="8085">
        <v>58.65</v>
      </c>
      <c r="AC21" t="n" s="8086">
        <v>6.7</v>
      </c>
      <c r="AD21" t="n" s="8087">
        <v>80.0</v>
      </c>
      <c r="AE21" s="8088">
        <f>ROUND((z21+aa21+ab21+ac21+ad21),2)</f>
      </c>
      <c r="AF21" s="8089">
        <f>ae21*0.06</f>
      </c>
      <c r="AG21" s="8090">
        <f>ae21+af21</f>
      </c>
      <c r="AH21" t="s" s="8091">
        <v>0</v>
      </c>
    </row>
    <row r="22" ht="15.0" customHeight="true">
      <c r="A22" t="s" s="8092">
        <v>101</v>
      </c>
      <c r="B22" t="s" s="8093">
        <v>102</v>
      </c>
      <c r="C22" t="s" s="8094">
        <v>103</v>
      </c>
      <c r="D22" t="s" s="8095">
        <v>104</v>
      </c>
      <c r="E22" t="s" s="8096">
        <v>45</v>
      </c>
      <c r="F22" t="n" s="8097">
        <v>41944.0</v>
      </c>
      <c r="G22" t="s" s="8098">
        <v>0</v>
      </c>
      <c r="H22" t="n" s="8099">
        <v>1340.0</v>
      </c>
      <c r="I22" t="n" s="8100">
        <v>100.0</v>
      </c>
      <c r="J22" t="n" s="8101">
        <v>0.0</v>
      </c>
      <c r="K22" t="n" s="8102">
        <v>1300.0</v>
      </c>
      <c r="L22" t="n" s="8103">
        <v>0.0</v>
      </c>
      <c r="M22" t="n" s="8104">
        <v>0.0</v>
      </c>
      <c r="N22" t="n" s="8105">
        <v>60.0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100.0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0.0</v>
      </c>
      <c r="Y22" t="n" s="8116">
        <v>0.0</v>
      </c>
      <c r="Z22" s="8117">
        <f>h22+i22+j22+k22+l22+m22+n22+o22+w22+x22+y22</f>
      </c>
      <c r="AA22" t="n" s="8118">
        <v>364.0</v>
      </c>
      <c r="AB22" t="n" s="8119">
        <v>49.85</v>
      </c>
      <c r="AC22" t="n" s="8120">
        <v>5.7</v>
      </c>
      <c r="AD22" t="n" s="8121">
        <v>80.0</v>
      </c>
      <c r="AE22" s="8122">
        <f>ROUND((z22+aa22+ab22+ac22+ad22),2)</f>
      </c>
      <c r="AF22" s="8123">
        <f>ae22*0.06</f>
      </c>
      <c r="AG22" s="8124">
        <f>ae22+af22</f>
      </c>
      <c r="AH22" t="s" s="8125">
        <v>0</v>
      </c>
    </row>
    <row r="23" ht="15.0" customHeight="true">
      <c r="A23" t="s" s="8126">
        <v>105</v>
      </c>
      <c r="B23" t="s" s="8127">
        <v>106</v>
      </c>
      <c r="C23" t="s" s="8128">
        <v>107</v>
      </c>
      <c r="D23" t="s" s="8129">
        <v>108</v>
      </c>
      <c r="E23" t="s" s="8130">
        <v>45</v>
      </c>
      <c r="F23" t="n" s="8131">
        <v>41944.0</v>
      </c>
      <c r="G23" t="s" s="8132">
        <v>0</v>
      </c>
      <c r="H23" t="n" s="8133">
        <v>1440.0</v>
      </c>
      <c r="I23" t="n" s="8134">
        <v>100.0</v>
      </c>
      <c r="J23" t="n" s="8135">
        <v>0.0</v>
      </c>
      <c r="K23" t="n" s="8136">
        <v>1050.0</v>
      </c>
      <c r="L23" t="n" s="8137">
        <v>0.0</v>
      </c>
      <c r="M23" t="n" s="8138">
        <v>0.0</v>
      </c>
      <c r="N23" t="n" s="8139">
        <v>60.0</v>
      </c>
      <c r="O23" t="n" s="8140">
        <v>0.0</v>
      </c>
      <c r="P23" t="n" s="8141">
        <v>8.0</v>
      </c>
      <c r="Q23" t="n" s="8142">
        <v>80.16</v>
      </c>
      <c r="R23" t="n" s="8143">
        <v>8.0</v>
      </c>
      <c r="S23" t="n" s="8144">
        <v>106.96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h23+i23+j23+k23+l23+m23+n23+o23+w23+x23+y23</f>
      </c>
      <c r="AA23" t="n" s="8152">
        <v>346.0</v>
      </c>
      <c r="AB23" t="n" s="8153">
        <v>49.85</v>
      </c>
      <c r="AC23" t="n" s="8154">
        <v>5.7</v>
      </c>
      <c r="AD23" t="n" s="8155">
        <v>80.0</v>
      </c>
      <c r="AE23" s="8156">
        <f>ROUND((z23+aa23+ab23+ac23+ad23),2)</f>
      </c>
      <c r="AF23" s="8157">
        <f>ae23*0.06</f>
      </c>
      <c r="AG23" s="8158">
        <f>ae23+af23</f>
      </c>
      <c r="AH23" t="s" s="8159">
        <v>0</v>
      </c>
    </row>
    <row r="24" ht="15.0" customHeight="true">
      <c r="A24" t="s" s="8160">
        <v>109</v>
      </c>
      <c r="B24" t="s" s="8161">
        <v>110</v>
      </c>
      <c r="C24" t="s" s="8162">
        <v>111</v>
      </c>
      <c r="D24" t="s" s="8163">
        <v>112</v>
      </c>
      <c r="E24" t="s" s="8164">
        <v>45</v>
      </c>
      <c r="F24" t="n" s="8165">
        <v>41944.0</v>
      </c>
      <c r="G24" t="s" s="8166">
        <v>0</v>
      </c>
      <c r="H24" t="n" s="8167">
        <v>1420.0</v>
      </c>
      <c r="I24" t="n" s="8168">
        <v>100.0</v>
      </c>
      <c r="J24" t="n" s="8169">
        <v>-3.23</v>
      </c>
      <c r="K24" t="n" s="8170">
        <v>2400.0</v>
      </c>
      <c r="L24" t="n" s="8171">
        <v>0.0</v>
      </c>
      <c r="M24" t="n" s="8172">
        <v>0.0</v>
      </c>
      <c r="N24" t="n" s="8173">
        <v>60.0</v>
      </c>
      <c r="O24" t="n" s="8174">
        <v>0.0</v>
      </c>
      <c r="P24" t="n" s="8175">
        <v>2.0</v>
      </c>
      <c r="Q24" t="n" s="8176">
        <v>19.48</v>
      </c>
      <c r="R24" t="n" s="8177">
        <v>8.0</v>
      </c>
      <c r="S24" t="n" s="8178">
        <v>103.84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h24+i24+j24+k24+l24+m24+n24+o24+w24+x24+y24</f>
      </c>
      <c r="AA24" t="n" s="8186">
        <v>518.0</v>
      </c>
      <c r="AB24" t="n" s="8187">
        <v>69.05</v>
      </c>
      <c r="AC24" t="n" s="8188">
        <v>7.9</v>
      </c>
      <c r="AD24" t="n" s="8189">
        <v>80.0</v>
      </c>
      <c r="AE24" s="8190">
        <f>ROUND((z24+aa24+ab24+ac24+ad24),2)</f>
      </c>
      <c r="AF24" s="8191">
        <f>ae24*0.06</f>
      </c>
      <c r="AG24" s="8192">
        <f>ae24+af24</f>
      </c>
      <c r="AH24" t="s" s="8193">
        <v>113</v>
      </c>
    </row>
    <row r="25" ht="15.0" customHeight="true">
      <c r="A25" t="s" s="8194">
        <v>114</v>
      </c>
      <c r="B25" t="s" s="8195">
        <v>115</v>
      </c>
      <c r="C25" t="s" s="8196">
        <v>116</v>
      </c>
      <c r="D25" t="s" s="8197">
        <v>117</v>
      </c>
      <c r="E25" t="s" s="8198">
        <v>45</v>
      </c>
      <c r="F25" t="n" s="8199">
        <v>41944.0</v>
      </c>
      <c r="G25" t="s" s="8200">
        <v>0</v>
      </c>
      <c r="H25" t="n" s="8201">
        <v>1370.0</v>
      </c>
      <c r="I25" t="n" s="8202">
        <v>100.0</v>
      </c>
      <c r="J25" t="n" s="8203">
        <v>0.0</v>
      </c>
      <c r="K25" t="n" s="8204">
        <v>2400.0</v>
      </c>
      <c r="L25" t="n" s="8205">
        <v>0.0</v>
      </c>
      <c r="M25" t="n" s="8206">
        <v>22.8</v>
      </c>
      <c r="N25" t="n" s="8207">
        <v>60.0</v>
      </c>
      <c r="O25" t="n" s="8208">
        <v>0.0</v>
      </c>
      <c r="P25" t="n" s="8209">
        <v>6.0</v>
      </c>
      <c r="Q25" t="n" s="8210">
        <v>56.28</v>
      </c>
      <c r="R25" t="n" s="8211">
        <v>16.0</v>
      </c>
      <c r="S25" t="n" s="8212">
        <v>200.0</v>
      </c>
      <c r="T25" t="n" s="8213">
        <v>0.0</v>
      </c>
      <c r="U25" t="n" s="8214">
        <v>0.0</v>
      </c>
      <c r="V25" s="8215">
        <f>q25+s25+u25</f>
      </c>
      <c r="W25" t="n" s="8216">
        <v>0.0</v>
      </c>
      <c r="X25" t="n" s="8217">
        <v>0.0</v>
      </c>
      <c r="Y25" t="n" s="8218">
        <v>0.0</v>
      </c>
      <c r="Z25" s="8219">
        <f>h25+i25+j25+k25+l25+m25+n25+o25+w25+x25+y25</f>
      </c>
      <c r="AA25" t="n" s="8220">
        <v>513.0</v>
      </c>
      <c r="AB25" t="n" s="8221">
        <v>69.05</v>
      </c>
      <c r="AC25" t="n" s="8222">
        <v>7.9</v>
      </c>
      <c r="AD25" t="n" s="8223">
        <v>80.0</v>
      </c>
      <c r="AE25" s="8224">
        <f>ROUND((z25+aa25+ab25+ac25+ad25),2)</f>
      </c>
      <c r="AF25" s="8225">
        <f>ae25*0.06</f>
      </c>
      <c r="AG25" s="8226">
        <f>ae25+af25</f>
      </c>
      <c r="AH25" t="s" s="8227">
        <v>0</v>
      </c>
    </row>
    <row r="26" ht="15.0" customHeight="true">
      <c r="A26" t="s" s="8228">
        <v>118</v>
      </c>
      <c r="B26" t="s" s="8229">
        <v>119</v>
      </c>
      <c r="C26" t="s" s="8230">
        <v>120</v>
      </c>
      <c r="D26" t="s" s="8231">
        <v>121</v>
      </c>
      <c r="E26" t="s" s="8232">
        <v>45</v>
      </c>
      <c r="F26" t="n" s="8233">
        <v>41944.0</v>
      </c>
      <c r="G26" t="s" s="8234">
        <v>0</v>
      </c>
      <c r="H26" t="n" s="8235">
        <v>1540.0</v>
      </c>
      <c r="I26" t="n" s="8236">
        <v>100.0</v>
      </c>
      <c r="J26" t="n" s="8237">
        <v>0.0</v>
      </c>
      <c r="K26" t="n" s="8238">
        <v>1850.0</v>
      </c>
      <c r="L26" t="n" s="8239">
        <v>0.0</v>
      </c>
      <c r="M26" t="n" s="8240">
        <v>0.0</v>
      </c>
      <c r="N26" t="n" s="8241">
        <v>60.0</v>
      </c>
      <c r="O26" t="n" s="8242">
        <v>0.0</v>
      </c>
      <c r="P26" t="n" s="8243">
        <v>0.0</v>
      </c>
      <c r="Q26" t="n" s="8244">
        <v>0.0</v>
      </c>
      <c r="R26" t="n" s="8245">
        <v>8.0</v>
      </c>
      <c r="S26" t="n" s="8246">
        <v>114.64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h26+i26+j26+k26+l26+m26+n26+o26+w26+x26+y26</f>
      </c>
      <c r="AA26" t="n" s="8254">
        <v>463.0</v>
      </c>
      <c r="AB26" t="n" s="8255">
        <v>63.85</v>
      </c>
      <c r="AC26" t="n" s="8256">
        <v>7.3</v>
      </c>
      <c r="AD26" t="n" s="8257">
        <v>80.0</v>
      </c>
      <c r="AE26" s="8258">
        <f>ROUND((z26+aa26+ab26+ac26+ad26),2)</f>
      </c>
      <c r="AF26" s="8259">
        <f>ae26*0.06</f>
      </c>
      <c r="AG26" s="8260">
        <f>ae26+af26</f>
      </c>
      <c r="AH26" t="s" s="8261">
        <v>0</v>
      </c>
    </row>
    <row r="27" ht="15.0" customHeight="true">
      <c r="A27" t="s" s="8262">
        <v>122</v>
      </c>
      <c r="B27" t="s" s="8263">
        <v>123</v>
      </c>
      <c r="C27" t="s" s="8264">
        <v>124</v>
      </c>
      <c r="D27" t="s" s="8265">
        <v>125</v>
      </c>
      <c r="E27" t="s" s="8266">
        <v>45</v>
      </c>
      <c r="F27" t="n" s="8267">
        <v>42005.0</v>
      </c>
      <c r="G27" t="s" s="8268">
        <v>0</v>
      </c>
      <c r="H27" t="n" s="8269">
        <v>1400.0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60.0</v>
      </c>
      <c r="O27" t="n" s="8276">
        <v>0.0</v>
      </c>
      <c r="P27" t="n" s="8277">
        <v>21.0</v>
      </c>
      <c r="Q27" t="n" s="8278">
        <v>201.39</v>
      </c>
      <c r="R27" t="n" s="8279">
        <v>8.0</v>
      </c>
      <c r="S27" t="n" s="8280">
        <v>102.32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h27+i27+j27+k27+l27+m27+n27+o27+w27+x27+y27</f>
      </c>
      <c r="AA27" t="n" s="8288">
        <v>515.0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ae27*0.06</f>
      </c>
      <c r="AG27" s="8294">
        <f>ae27+af27</f>
      </c>
      <c r="AH27" t="s" s="8295">
        <v>0</v>
      </c>
    </row>
    <row r="28" ht="15.0" customHeight="true">
      <c r="A28" t="s" s="8296">
        <v>126</v>
      </c>
      <c r="B28" t="s" s="8297">
        <v>127</v>
      </c>
      <c r="C28" t="s" s="8298">
        <v>128</v>
      </c>
      <c r="D28" t="s" s="8299">
        <v>129</v>
      </c>
      <c r="E28" t="s" s="8300">
        <v>45</v>
      </c>
      <c r="F28" t="n" s="8301">
        <v>41944.0</v>
      </c>
      <c r="G28" t="s" s="8302">
        <v>0</v>
      </c>
      <c r="H28" t="n" s="8303">
        <v>1340.0</v>
      </c>
      <c r="I28" t="n" s="8304">
        <v>100.0</v>
      </c>
      <c r="J28" t="n" s="8305">
        <v>0.0</v>
      </c>
      <c r="K28" t="n" s="8306">
        <v>1700.0</v>
      </c>
      <c r="L28" t="n" s="8307">
        <v>0.0</v>
      </c>
      <c r="M28" t="n" s="8308">
        <v>0.0</v>
      </c>
      <c r="N28" t="n" s="8309">
        <v>60.0</v>
      </c>
      <c r="O28" t="n" s="8310">
        <v>0.0</v>
      </c>
      <c r="P28" t="n" s="8311">
        <v>9.0</v>
      </c>
      <c r="Q28" t="n" s="8312">
        <v>84.42</v>
      </c>
      <c r="R28" t="n" s="8313">
        <v>8.0</v>
      </c>
      <c r="S28" t="n" s="8314">
        <v>100.0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h28+i28+j28+k28+l28+m28+n28+o28+w28+x28+y28</f>
      </c>
      <c r="AA28" t="n" s="8322">
        <v>416.0</v>
      </c>
      <c r="AB28" t="n" s="8323">
        <v>58.65</v>
      </c>
      <c r="AC28" t="n" s="8324">
        <v>6.7</v>
      </c>
      <c r="AD28" t="n" s="8325">
        <v>80.0</v>
      </c>
      <c r="AE28" s="8326">
        <f>ROUND((z28+aa28+ab28+ac28+ad28),2)</f>
      </c>
      <c r="AF28" s="8327">
        <f>ae28*0.06</f>
      </c>
      <c r="AG28" s="8328">
        <f>ae28+af28</f>
      </c>
      <c r="AH28" t="s" s="8329">
        <v>0</v>
      </c>
    </row>
    <row r="29" ht="15.0" customHeight="true">
      <c r="A29" t="s" s="8330">
        <v>130</v>
      </c>
      <c r="B29" t="s" s="8331">
        <v>131</v>
      </c>
      <c r="C29" t="s" s="8332">
        <v>132</v>
      </c>
      <c r="D29" t="s" s="8333">
        <v>133</v>
      </c>
      <c r="E29" t="s" s="8334">
        <v>45</v>
      </c>
      <c r="F29" t="n" s="8335">
        <v>41944.0</v>
      </c>
      <c r="G29" t="s" s="8336">
        <v>0</v>
      </c>
      <c r="H29" t="n" s="8337">
        <v>1490.0</v>
      </c>
      <c r="I29" t="n" s="8338">
        <v>100.0</v>
      </c>
      <c r="J29" t="n" s="8339">
        <v>0.0</v>
      </c>
      <c r="K29" t="n" s="8340">
        <v>1300.0</v>
      </c>
      <c r="L29" t="n" s="8341">
        <v>0.0</v>
      </c>
      <c r="M29" t="n" s="8342">
        <v>48.15</v>
      </c>
      <c r="N29" t="n" s="8343">
        <v>60.0</v>
      </c>
      <c r="O29" t="n" s="8344">
        <v>0.0</v>
      </c>
      <c r="P29" t="n" s="8345">
        <v>0.0</v>
      </c>
      <c r="Q29" t="n" s="8346">
        <v>0.0</v>
      </c>
      <c r="R29" t="n" s="8347">
        <v>8.0</v>
      </c>
      <c r="S29" t="n" s="8348">
        <v>110.8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h29+i29+j29+k29+l29+m29+n29+o29+w29+x29+y29</f>
      </c>
      <c r="AA29" t="n" s="8356">
        <v>385.0</v>
      </c>
      <c r="AB29" t="n" s="8357">
        <v>53.35</v>
      </c>
      <c r="AC29" t="n" s="8358">
        <v>6.1</v>
      </c>
      <c r="AD29" t="n" s="8359">
        <v>80.0</v>
      </c>
      <c r="AE29" s="8360">
        <f>ROUND((z29+aa29+ab29+ac29+ad29),2)</f>
      </c>
      <c r="AF29" s="8361">
        <f>ae29*0.06</f>
      </c>
      <c r="AG29" s="8362">
        <f>ae29+af29</f>
      </c>
      <c r="AH29" t="s" s="8363">
        <v>0</v>
      </c>
    </row>
    <row r="30" ht="15.0" customHeight="true">
      <c r="A30" t="s" s="8364">
        <v>134</v>
      </c>
      <c r="B30" t="s" s="8365">
        <v>135</v>
      </c>
      <c r="C30" t="s" s="8366">
        <v>136</v>
      </c>
      <c r="D30" t="s" s="8367">
        <v>137</v>
      </c>
      <c r="E30" t="s" s="8368">
        <v>45</v>
      </c>
      <c r="F30" t="n" s="8369">
        <v>41944.0</v>
      </c>
      <c r="G30" t="n" s="8370">
        <v>43474.0</v>
      </c>
      <c r="H30" t="n" s="8371">
        <v>0.0</v>
      </c>
      <c r="I30" t="n" s="8372">
        <v>0.0</v>
      </c>
      <c r="J30" t="n" s="8373">
        <v>-19.38</v>
      </c>
      <c r="K30" t="n" s="8374">
        <v>2400.0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0.0</v>
      </c>
      <c r="Q30" t="n" s="8380">
        <v>0.0</v>
      </c>
      <c r="R30" t="n" s="8381">
        <v>8.0</v>
      </c>
      <c r="S30" t="n" s="8382">
        <v>103.04</v>
      </c>
      <c r="T30" t="n" s="8383">
        <v>0.0</v>
      </c>
      <c r="U30" t="n" s="8384">
        <v>0.0</v>
      </c>
      <c r="V30" s="8385">
        <f>q30+s30+u30</f>
      </c>
      <c r="W30" t="n" s="8386">
        <v>-272.88</v>
      </c>
      <c r="X30" t="n" s="8387">
        <v>0.0</v>
      </c>
      <c r="Y30" t="n" s="8388">
        <v>0.0</v>
      </c>
      <c r="Z30" s="8389">
        <f>h30+i30+j30+k30+l30+m30+n30+o30+w30+x30+y30</f>
      </c>
      <c r="AA30" t="n" s="8390">
        <v>276.0</v>
      </c>
      <c r="AB30" t="n" s="8391">
        <v>39.35</v>
      </c>
      <c r="AC30" t="n" s="8392">
        <v>4.5</v>
      </c>
      <c r="AD30" t="n" s="8393">
        <v>80.0</v>
      </c>
      <c r="AE30" s="8394">
        <f>ROUND((z30+aa30+ab30+ac30+ad30),2)</f>
      </c>
      <c r="AF30" s="8395">
        <f>ae30*0.06</f>
      </c>
      <c r="AG30" s="8396">
        <f>ae30+af30</f>
      </c>
      <c r="AH30" t="s" s="8397">
        <v>138</v>
      </c>
    </row>
    <row r="31" ht="15.0" customHeight="true">
      <c r="A31" t="s" s="8398">
        <v>139</v>
      </c>
      <c r="B31" t="s" s="8399">
        <v>140</v>
      </c>
      <c r="C31" t="s" s="8400">
        <v>141</v>
      </c>
      <c r="D31" t="s" s="8401">
        <v>142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21.1</v>
      </c>
      <c r="N31" t="n" s="8411">
        <v>60.0</v>
      </c>
      <c r="O31" t="n" s="8412">
        <v>0.0</v>
      </c>
      <c r="P31" t="n" s="8413">
        <v>5.0</v>
      </c>
      <c r="Q31" t="n" s="8414">
        <v>63.8</v>
      </c>
      <c r="R31" t="n" s="8415">
        <v>16.0</v>
      </c>
      <c r="S31" t="n" s="8416">
        <v>272.32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h31+i31+j31+k31+l31+m31+n31+o31+w31+x31+y31</f>
      </c>
      <c r="AA31" t="n" s="8424">
        <v>497.0</v>
      </c>
      <c r="AB31" t="n" s="8425">
        <v>69.05</v>
      </c>
      <c r="AC31" t="n" s="8426">
        <v>7.9</v>
      </c>
      <c r="AD31" t="n" s="8427">
        <v>80.0</v>
      </c>
      <c r="AE31" s="8428">
        <f>ROUND((z31+aa31+ab31+ac31+ad31),2)</f>
      </c>
      <c r="AF31" s="8429">
        <f>ae31*0.06</f>
      </c>
      <c r="AG31" s="8430">
        <f>ae31+af31</f>
      </c>
      <c r="AH31" t="s" s="8431">
        <v>0</v>
      </c>
    </row>
    <row r="32" ht="15.0" customHeight="true">
      <c r="A32" t="s" s="8432">
        <v>143</v>
      </c>
      <c r="B32" t="s" s="8433">
        <v>144</v>
      </c>
      <c r="C32" t="s" s="8434">
        <v>145</v>
      </c>
      <c r="D32" t="s" s="8435">
        <v>146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500.0</v>
      </c>
      <c r="L32" t="n" s="8443">
        <v>0.0</v>
      </c>
      <c r="M32" t="n" s="8444">
        <v>0.0</v>
      </c>
      <c r="N32" t="n" s="8445">
        <v>60.0</v>
      </c>
      <c r="O32" t="n" s="8446">
        <v>0.0</v>
      </c>
      <c r="P32" t="n" s="8447">
        <v>3.0</v>
      </c>
      <c r="Q32" t="n" s="8448">
        <v>26.4</v>
      </c>
      <c r="R32" t="n" s="8449">
        <v>8.0</v>
      </c>
      <c r="S32" t="n" s="8450">
        <v>93.84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h32+i32+j32+k32+l32+m32+n32+o32+w32+x32+y32</f>
      </c>
      <c r="AA32" t="n" s="8458">
        <v>250.0</v>
      </c>
      <c r="AB32" t="n" s="8459">
        <v>35.85</v>
      </c>
      <c r="AC32" t="n" s="8460">
        <v>4.1</v>
      </c>
      <c r="AD32" t="n" s="8461">
        <v>80.0</v>
      </c>
      <c r="AE32" s="8462">
        <f>ROUND((z32+aa32+ab32+ac32+ad32),2)</f>
      </c>
      <c r="AF32" s="8463">
        <f>ae32*0.06</f>
      </c>
      <c r="AG32" s="8464">
        <f>ae32+af32</f>
      </c>
      <c r="AH32" t="s" s="8465">
        <v>0</v>
      </c>
    </row>
    <row r="33" ht="15.0" customHeight="true">
      <c r="A33" t="s" s="8466">
        <v>147</v>
      </c>
      <c r="B33" t="s" s="8467">
        <v>148</v>
      </c>
      <c r="C33" t="s" s="8468">
        <v>149</v>
      </c>
      <c r="D33" t="s" s="8469">
        <v>150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1400.0</v>
      </c>
      <c r="L33" t="n" s="8477">
        <v>0.0</v>
      </c>
      <c r="M33" t="n" s="8478">
        <v>10.0</v>
      </c>
      <c r="N33" t="n" s="8479">
        <v>60.0</v>
      </c>
      <c r="O33" t="n" s="8480">
        <v>0.0</v>
      </c>
      <c r="P33" t="n" s="8481">
        <v>6.5</v>
      </c>
      <c r="Q33" t="n" s="8482">
        <v>61.88</v>
      </c>
      <c r="R33" t="n" s="8483">
        <v>8.0</v>
      </c>
      <c r="S33" t="n" s="8484">
        <v>101.52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h33+i33+j33+k33+l33+m33+n33+o33+w33+x33+y33</f>
      </c>
      <c r="AA33" t="n" s="8492">
        <v>393.0</v>
      </c>
      <c r="AB33" t="n" s="8493">
        <v>55.15</v>
      </c>
      <c r="AC33" t="n" s="8494">
        <v>6.3</v>
      </c>
      <c r="AD33" t="n" s="8495">
        <v>80.0</v>
      </c>
      <c r="AE33" s="8496">
        <f>ROUND((z33+aa33+ab33+ac33+ad33),2)</f>
      </c>
      <c r="AF33" s="8497">
        <f>ae33*0.06</f>
      </c>
      <c r="AG33" s="8498">
        <f>ae33+af33</f>
      </c>
      <c r="AH33" t="s" s="8499">
        <v>0</v>
      </c>
    </row>
    <row r="34" ht="15.0" customHeight="true">
      <c r="A34" t="s" s="8500">
        <v>151</v>
      </c>
      <c r="B34" t="s" s="8501">
        <v>152</v>
      </c>
      <c r="C34" t="s" s="8502">
        <v>153</v>
      </c>
      <c r="D34" t="s" s="8503">
        <v>154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2400.0</v>
      </c>
      <c r="L34" t="n" s="8511">
        <v>0.0</v>
      </c>
      <c r="M34" t="n" s="8512">
        <v>10.0</v>
      </c>
      <c r="N34" t="n" s="8513">
        <v>60.0</v>
      </c>
      <c r="O34" t="n" s="8514">
        <v>0.0</v>
      </c>
      <c r="P34" t="n" s="8515">
        <v>3.0</v>
      </c>
      <c r="Q34" t="n" s="8516">
        <v>27.27</v>
      </c>
      <c r="R34" t="n" s="8517">
        <v>8.0</v>
      </c>
      <c r="S34" t="n" s="8518">
        <v>100.0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h34+i34+j34+k34+l34+m34+n34+o34+w34+x34+y34</f>
      </c>
      <c r="AA34" t="n" s="8526">
        <v>502.0</v>
      </c>
      <c r="AB34" t="n" s="8527">
        <v>69.05</v>
      </c>
      <c r="AC34" t="n" s="8528">
        <v>7.9</v>
      </c>
      <c r="AD34" t="n" s="8529">
        <v>80.0</v>
      </c>
      <c r="AE34" s="8530">
        <f>ROUND((z34+aa34+ab34+ac34+ad34),2)</f>
      </c>
      <c r="AF34" s="8531">
        <f>ae34*0.06</f>
      </c>
      <c r="AG34" s="8532">
        <f>ae34+af34</f>
      </c>
      <c r="AH34" t="s" s="8533">
        <v>0</v>
      </c>
    </row>
    <row r="35" ht="15.0" customHeight="true">
      <c r="A35" t="s" s="8534">
        <v>155</v>
      </c>
      <c r="B35" t="s" s="8535">
        <v>156</v>
      </c>
      <c r="C35" t="s" s="8536">
        <v>157</v>
      </c>
      <c r="D35" t="s" s="8537">
        <v>158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1300.0</v>
      </c>
      <c r="L35" t="n" s="8545">
        <v>0.0</v>
      </c>
      <c r="M35" t="n" s="8546">
        <v>40.0</v>
      </c>
      <c r="N35" t="n" s="8547">
        <v>60.0</v>
      </c>
      <c r="O35" t="n" s="8548">
        <v>0.0</v>
      </c>
      <c r="P35" t="n" s="8549">
        <v>7.5</v>
      </c>
      <c r="Q35" t="n" s="8550">
        <v>72.45</v>
      </c>
      <c r="R35" t="n" s="8551">
        <v>8.0</v>
      </c>
      <c r="S35" t="n" s="8552">
        <v>106.96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h35+i35+j35+k35+l35+m35+n35+o35+w35+x35+y35</f>
      </c>
      <c r="AA35" t="n" s="8560">
        <v>372.0</v>
      </c>
      <c r="AB35" t="n" s="8561">
        <v>53.35</v>
      </c>
      <c r="AC35" t="n" s="8562">
        <v>6.1</v>
      </c>
      <c r="AD35" t="n" s="8563">
        <v>80.0</v>
      </c>
      <c r="AE35" s="8564">
        <f>ROUND((z35+aa35+ab35+ac35+ad35),2)</f>
      </c>
      <c r="AF35" s="8565">
        <f>ae35*0.06</f>
      </c>
      <c r="AG35" s="8566">
        <f>ae35+af35</f>
      </c>
      <c r="AH35" t="s" s="8567">
        <v>0</v>
      </c>
    </row>
    <row r="36" ht="15.0" customHeight="true">
      <c r="A36" t="s" s="8568">
        <v>159</v>
      </c>
      <c r="B36" t="s" s="8569">
        <v>160</v>
      </c>
      <c r="C36" t="s" s="8570">
        <v>161</v>
      </c>
      <c r="D36" t="s" s="8571">
        <v>162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1500.0</v>
      </c>
      <c r="L36" t="n" s="8579">
        <v>0.0</v>
      </c>
      <c r="M36" t="n" s="8580">
        <v>0.0</v>
      </c>
      <c r="N36" t="n" s="8581">
        <v>60.0</v>
      </c>
      <c r="O36" t="n" s="8582">
        <v>0.0</v>
      </c>
      <c r="P36" t="n" s="8583">
        <v>0.0</v>
      </c>
      <c r="Q36" t="n" s="8584">
        <v>0.0</v>
      </c>
      <c r="R36" t="n" s="8585">
        <v>16.0</v>
      </c>
      <c r="S36" t="n" s="8586">
        <v>189.28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h36+i36+j36+k36+l36+m36+n36+o36+w36+x36+y36</f>
      </c>
      <c r="AA36" t="n" s="8594">
        <v>377.0</v>
      </c>
      <c r="AB36" t="n" s="8595">
        <v>53.35</v>
      </c>
      <c r="AC36" t="n" s="8596">
        <v>6.1</v>
      </c>
      <c r="AD36" t="n" s="8597">
        <v>80.0</v>
      </c>
      <c r="AE36" s="8598">
        <f>ROUND((z36+aa36+ab36+ac36+ad36),2)</f>
      </c>
      <c r="AF36" s="8599">
        <f>ae36*0.06</f>
      </c>
      <c r="AG36" s="8600">
        <f>ae36+af36</f>
      </c>
      <c r="AH36" t="s" s="8601">
        <v>0</v>
      </c>
    </row>
    <row r="37" ht="15.0" customHeight="true">
      <c r="A37" t="s" s="8602">
        <v>163</v>
      </c>
      <c r="B37" t="s" s="8603">
        <v>164</v>
      </c>
      <c r="C37" t="s" s="8604">
        <v>165</v>
      </c>
      <c r="D37" t="s" s="8605">
        <v>166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-3.23</v>
      </c>
      <c r="K37" t="n" s="8612">
        <v>2400.0</v>
      </c>
      <c r="L37" t="n" s="8613">
        <v>0.0</v>
      </c>
      <c r="M37" t="n" s="8614">
        <v>0.0</v>
      </c>
      <c r="N37" t="n" s="8615">
        <v>60.0</v>
      </c>
      <c r="O37" t="n" s="8616">
        <v>0.0</v>
      </c>
      <c r="P37" t="n" s="8617">
        <v>0.0</v>
      </c>
      <c r="Q37" t="n" s="8618">
        <v>0.0</v>
      </c>
      <c r="R37" t="n" s="8619">
        <v>8.0</v>
      </c>
      <c r="S37" t="n" s="8620">
        <v>92.32</v>
      </c>
      <c r="T37" t="n" s="8621">
        <v>0.0</v>
      </c>
      <c r="U37" t="n" s="8622">
        <v>0.0</v>
      </c>
      <c r="V37" s="8623">
        <f>q37+s37+u37</f>
      </c>
      <c r="W37" t="n" s="8624">
        <v>-39.68</v>
      </c>
      <c r="X37" t="n" s="8625">
        <v>0.0</v>
      </c>
      <c r="Y37" t="n" s="8626">
        <v>0.0</v>
      </c>
      <c r="Z37" s="8627">
        <f>h37+i37+j37+k37+l37+m37+n37+o37+w37+x37+y37</f>
      </c>
      <c r="AA37" t="n" s="8628">
        <v>489.0</v>
      </c>
      <c r="AB37" t="n" s="8629">
        <v>67.35</v>
      </c>
      <c r="AC37" t="n" s="8630">
        <v>7.7</v>
      </c>
      <c r="AD37" t="n" s="8631">
        <v>80.0</v>
      </c>
      <c r="AE37" s="8632">
        <f>ROUND((z37+aa37+ab37+ac37+ad37),2)</f>
      </c>
      <c r="AF37" s="8633">
        <f>ae37*0.06</f>
      </c>
      <c r="AG37" s="8634">
        <f>ae37+af37</f>
      </c>
      <c r="AH37" t="s" s="8635">
        <v>167</v>
      </c>
    </row>
    <row r="38" ht="15.0" customHeight="true">
      <c r="A38" t="s" s="8636">
        <v>168</v>
      </c>
      <c r="B38" t="s" s="8637">
        <v>169</v>
      </c>
      <c r="C38" t="s" s="8638">
        <v>170</v>
      </c>
      <c r="D38" t="s" s="8639">
        <v>171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1300.0</v>
      </c>
      <c r="L38" t="n" s="8647">
        <v>0.0</v>
      </c>
      <c r="M38" t="n" s="8648">
        <v>10.0</v>
      </c>
      <c r="N38" t="n" s="8649">
        <v>60.0</v>
      </c>
      <c r="O38" t="n" s="8650">
        <v>0.0</v>
      </c>
      <c r="P38" t="n" s="8651">
        <v>0.0</v>
      </c>
      <c r="Q38" t="n" s="8652">
        <v>0.0</v>
      </c>
      <c r="R38" t="n" s="8653">
        <v>16.0</v>
      </c>
      <c r="S38" t="n" s="8654">
        <v>184.64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h38+i38+j38+k38+l38+m38+n38+o38+w38+x38+y38</f>
      </c>
      <c r="AA38" t="n" s="8662">
        <v>351.0</v>
      </c>
      <c r="AB38" t="n" s="8663">
        <v>49.85</v>
      </c>
      <c r="AC38" t="n" s="8664">
        <v>5.7</v>
      </c>
      <c r="AD38" t="n" s="8665">
        <v>80.0</v>
      </c>
      <c r="AE38" s="8666">
        <f>ROUND((z38+aa38+ab38+ac38+ad38),2)</f>
      </c>
      <c r="AF38" s="8667">
        <f>ae38*0.06</f>
      </c>
      <c r="AG38" s="8668">
        <f>ae38+af38</f>
      </c>
      <c r="AH38" t="s" s="8669">
        <v>0</v>
      </c>
    </row>
    <row r="39" ht="15.0" customHeight="true">
      <c r="A39" t="s" s="8670">
        <v>172</v>
      </c>
      <c r="B39" t="s" s="8671">
        <v>173</v>
      </c>
      <c r="C39" t="s" s="8672">
        <v>174</v>
      </c>
      <c r="D39" t="s" s="8673">
        <v>175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2000.0</v>
      </c>
      <c r="L39" t="n" s="8681">
        <v>0.0</v>
      </c>
      <c r="M39" t="n" s="8682">
        <v>10.0</v>
      </c>
      <c r="N39" t="n" s="8683">
        <v>60.0</v>
      </c>
      <c r="O39" t="n" s="8684">
        <v>0.0</v>
      </c>
      <c r="P39" t="n" s="8685">
        <v>6.0</v>
      </c>
      <c r="Q39" t="n" s="8686">
        <v>60.6</v>
      </c>
      <c r="R39" t="n" s="8687">
        <v>8.0</v>
      </c>
      <c r="S39" t="n" s="8688">
        <v>107.68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h39+i39+j39+k39+l39+m39+n39+o39+w39+x39+y39</f>
      </c>
      <c r="AA39" t="n" s="8696">
        <v>463.0</v>
      </c>
      <c r="AB39" t="n" s="8697">
        <v>65.65</v>
      </c>
      <c r="AC39" t="n" s="8698">
        <v>7.5</v>
      </c>
      <c r="AD39" t="n" s="8699">
        <v>80.0</v>
      </c>
      <c r="AE39" s="8700">
        <f>ROUND((z39+aa39+ab39+ac39+ad39),2)</f>
      </c>
      <c r="AF39" s="8701">
        <f>ae39*0.06</f>
      </c>
      <c r="AG39" s="8702">
        <f>ae39+af39</f>
      </c>
      <c r="AH39" t="s" s="8703">
        <v>0</v>
      </c>
    </row>
    <row r="40" ht="15.0" customHeight="true">
      <c r="A40" t="s" s="8704">
        <v>176</v>
      </c>
      <c r="B40" t="s" s="8705">
        <v>177</v>
      </c>
      <c r="C40" t="s" s="8706">
        <v>178</v>
      </c>
      <c r="D40" t="s" s="8707">
        <v>179</v>
      </c>
      <c r="E40" t="s" s="8708">
        <v>45</v>
      </c>
      <c r="F40" t="n" s="8709">
        <v>43388.0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0.0</v>
      </c>
      <c r="L40" t="n" s="8715">
        <v>0.0</v>
      </c>
      <c r="M40" t="n" s="8716">
        <v>0.0</v>
      </c>
      <c r="N40" t="n" s="8717">
        <v>60.0</v>
      </c>
      <c r="O40" t="n" s="8718">
        <v>0.0</v>
      </c>
      <c r="P40" t="n" s="8719">
        <v>0.0</v>
      </c>
      <c r="Q40" t="n" s="8720">
        <v>0.0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h40+i40+j40+k40+l40+m40+n40+o40+w40+x40+y40</f>
      </c>
      <c r="AA40" t="n" s="8730">
        <v>502.0</v>
      </c>
      <c r="AB40" t="n" s="8731">
        <v>69.05</v>
      </c>
      <c r="AC40" t="n" s="8732">
        <v>7.9</v>
      </c>
      <c r="AD40" t="n" s="8733">
        <v>80.0</v>
      </c>
      <c r="AE40" s="8734">
        <f>ROUND((z40+aa40+ab40+ac40+ad40),2)</f>
      </c>
      <c r="AF40" s="8735">
        <f>ae40*0.06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536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2018.0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180</v>
      </c>
      <c r="B8" t="s" s="8880">
        <v>181</v>
      </c>
      <c r="C8" t="s" s="8881">
        <v>182</v>
      </c>
      <c r="D8" t="s" s="8882">
        <v>183</v>
      </c>
      <c r="E8" t="s" s="8883">
        <v>184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1850.0</v>
      </c>
      <c r="L8" t="n" s="8890">
        <v>0.0</v>
      </c>
      <c r="M8" t="n" s="8891">
        <v>10.0</v>
      </c>
      <c r="N8" t="n" s="8892">
        <v>60.0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100.0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h8+i8+j8+k8+l8+m8+n8+o8+w8+x8+y8</f>
      </c>
      <c r="AA8" t="n" s="8905">
        <v>440.0</v>
      </c>
      <c r="AB8" t="n" s="8906">
        <v>60.35</v>
      </c>
      <c r="AC8" t="n" s="8907">
        <v>6.9</v>
      </c>
      <c r="AD8" t="n" s="8908">
        <v>80.0</v>
      </c>
      <c r="AE8" s="8909">
        <f>ROUND((z8+aa8+ab8+ac8+ad8),2)</f>
      </c>
      <c r="AF8" s="8910">
        <f>ae8*0.06</f>
      </c>
      <c r="AG8" s="8911">
        <f>ae8+af8</f>
      </c>
      <c r="AH8" t="s" s="8912">
        <v>0</v>
      </c>
    </row>
    <row r="9" ht="15.0" customHeight="true">
      <c r="A9" t="s" s="8913">
        <v>185</v>
      </c>
      <c r="B9" t="s" s="8914">
        <v>186</v>
      </c>
      <c r="C9" t="s" s="8915">
        <v>187</v>
      </c>
      <c r="D9" t="s" s="8916">
        <v>188</v>
      </c>
      <c r="E9" t="s" s="8917">
        <v>184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2200.0</v>
      </c>
      <c r="L9" t="n" s="8924">
        <v>0.0</v>
      </c>
      <c r="M9" t="n" s="8925">
        <v>10.0</v>
      </c>
      <c r="N9" t="n" s="8926">
        <v>60.0</v>
      </c>
      <c r="O9" t="n" s="8927">
        <v>0.0</v>
      </c>
      <c r="P9" t="n" s="8928">
        <v>8.0</v>
      </c>
      <c r="Q9" t="n" s="8929">
        <v>114.8</v>
      </c>
      <c r="R9" t="n" s="8930">
        <v>8.0</v>
      </c>
      <c r="S9" t="n" s="8931">
        <v>153.04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h9+i9+j9+k9+l9+m9+n9+o9+w9+x9+y9</f>
      </c>
      <c r="AA9" t="n" s="8939">
        <v>292.0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ae9*0.06</f>
      </c>
      <c r="AG9" s="8945">
        <f>ae9+af9</f>
      </c>
      <c r="AH9" t="s" s="8946">
        <v>0</v>
      </c>
    </row>
    <row r="10" ht="15.0" customHeight="true">
      <c r="A10" t="s" s="8947">
        <v>189</v>
      </c>
      <c r="B10" t="s" s="8948">
        <v>190</v>
      </c>
      <c r="C10" t="s" s="8949">
        <v>191</v>
      </c>
      <c r="D10" t="s" s="8950">
        <v>192</v>
      </c>
      <c r="E10" t="s" s="8951">
        <v>184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2000.0</v>
      </c>
      <c r="L10" t="n" s="8958">
        <v>0.0</v>
      </c>
      <c r="M10" t="n" s="8959">
        <v>10.0</v>
      </c>
      <c r="N10" t="n" s="8960">
        <v>60.0</v>
      </c>
      <c r="O10" t="n" s="8961">
        <v>0.0</v>
      </c>
      <c r="P10" t="n" s="8962">
        <v>0.0</v>
      </c>
      <c r="Q10" t="n" s="8963">
        <v>0.0</v>
      </c>
      <c r="R10" t="n" s="8964">
        <v>8.0</v>
      </c>
      <c r="S10" t="n" s="8965">
        <v>98.48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h10+i10+j10+k10+l10+m10+n10+o10+w10+x10+y10</f>
      </c>
      <c r="AA10" t="n" s="8973">
        <v>458.0</v>
      </c>
      <c r="AB10" t="n" s="8974">
        <v>63.85</v>
      </c>
      <c r="AC10" t="n" s="8975">
        <v>7.3</v>
      </c>
      <c r="AD10" t="n" s="8976">
        <v>80.0</v>
      </c>
      <c r="AE10" s="8977">
        <f>ROUND((z10+aa10+ab10+ac10+ad10),2)</f>
      </c>
      <c r="AF10" s="8978">
        <f>ae10*0.06</f>
      </c>
      <c r="AG10" s="8979">
        <f>ae10+af10</f>
      </c>
      <c r="AH10" t="s" s="8980">
        <v>0</v>
      </c>
    </row>
    <row r="11" ht="15.0" customHeight="true">
      <c r="A11" t="s" s="8981">
        <v>193</v>
      </c>
      <c r="B11" t="s" s="8982">
        <v>194</v>
      </c>
      <c r="C11" t="s" s="8983">
        <v>195</v>
      </c>
      <c r="D11" t="s" s="8984">
        <v>196</v>
      </c>
      <c r="E11" t="s" s="8985">
        <v>184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2400.0</v>
      </c>
      <c r="L11" t="n" s="8992">
        <v>0.0</v>
      </c>
      <c r="M11" t="n" s="8993">
        <v>10.0</v>
      </c>
      <c r="N11" t="n" s="8994">
        <v>60.0</v>
      </c>
      <c r="O11" t="n" s="8995">
        <v>0.0</v>
      </c>
      <c r="P11" t="n" s="8996">
        <v>0.0</v>
      </c>
      <c r="Q11" t="n" s="8997">
        <v>0.0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h11+i11+j11+k11+l11+m11+n11+o11+w11+x11+y11</f>
      </c>
      <c r="AA11" t="n" s="9007">
        <v>510.0</v>
      </c>
      <c r="AB11" t="n" s="9008">
        <v>69.05</v>
      </c>
      <c r="AC11" t="n" s="9009">
        <v>7.9</v>
      </c>
      <c r="AD11" t="n" s="9010">
        <v>80.0</v>
      </c>
      <c r="AE11" s="9011">
        <f>ROUND((z11+aa11+ab11+ac11+ad11),2)</f>
      </c>
      <c r="AF11" s="9012">
        <f>ae11*0.06</f>
      </c>
      <c r="AG11" s="9013">
        <f>ae11+af11</f>
      </c>
      <c r="AH11" t="s" s="9014">
        <v>0</v>
      </c>
    </row>
    <row r="12" ht="15.0" customHeight="true">
      <c r="A12" t="s" s="9015">
        <v>197</v>
      </c>
      <c r="B12" t="s" s="9016">
        <v>198</v>
      </c>
      <c r="C12" t="s" s="9017">
        <v>199</v>
      </c>
      <c r="D12" t="s" s="9018">
        <v>200</v>
      </c>
      <c r="E12" t="s" s="9019">
        <v>184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1850.0</v>
      </c>
      <c r="L12" t="n" s="9026">
        <v>0.0</v>
      </c>
      <c r="M12" t="n" s="9027">
        <v>0.0</v>
      </c>
      <c r="N12" t="n" s="9028">
        <v>60.0</v>
      </c>
      <c r="O12" t="n" s="9029">
        <v>0.0</v>
      </c>
      <c r="P12" t="n" s="9030">
        <v>0.0</v>
      </c>
      <c r="Q12" t="n" s="9031">
        <v>0.0</v>
      </c>
      <c r="R12" t="n" s="9032">
        <v>8.0</v>
      </c>
      <c r="S12" t="n" s="9033">
        <v>101.52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h12+i12+j12+k12+l12+m12+n12+o12+w12+x12+y12</f>
      </c>
      <c r="AA12" t="n" s="9041">
        <v>442.0</v>
      </c>
      <c r="AB12" t="n" s="9042">
        <v>62.15</v>
      </c>
      <c r="AC12" t="n" s="9043">
        <v>7.1</v>
      </c>
      <c r="AD12" t="n" s="9044">
        <v>80.0</v>
      </c>
      <c r="AE12" s="9045">
        <f>ROUND((z12+aa12+ab12+ac12+ad12),2)</f>
      </c>
      <c r="AF12" s="9046">
        <f>ae12*0.06</f>
      </c>
      <c r="AG12" s="9047">
        <f>ae12+af12</f>
      </c>
      <c r="AH12" t="s" s="9048">
        <v>0</v>
      </c>
    </row>
    <row r="13" ht="15.0" customHeight="true">
      <c r="A13" t="s" s="9049">
        <v>201</v>
      </c>
      <c r="B13" t="s" s="9050">
        <v>202</v>
      </c>
      <c r="C13" t="s" s="9051">
        <v>203</v>
      </c>
      <c r="D13" t="s" s="9052">
        <v>204</v>
      </c>
      <c r="E13" t="s" s="9053">
        <v>184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1650.0</v>
      </c>
      <c r="L13" t="n" s="9060">
        <v>0.0</v>
      </c>
      <c r="M13" t="n" s="9061">
        <v>10.0</v>
      </c>
      <c r="N13" t="n" s="9062">
        <v>60.0</v>
      </c>
      <c r="O13" t="n" s="9063">
        <v>0.0</v>
      </c>
      <c r="P13" t="n" s="9064">
        <v>0.0</v>
      </c>
      <c r="Q13" t="n" s="9065">
        <v>0.0</v>
      </c>
      <c r="R13" t="n" s="9066">
        <v>8.0</v>
      </c>
      <c r="S13" t="n" s="9067">
        <v>112.32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h13+i13+j13+k13+l13+m13+n13+o13+w13+x13+y13</f>
      </c>
      <c r="AA13" t="n" s="9075">
        <v>437.0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ae13*0.06</f>
      </c>
      <c r="AG13" s="9081">
        <f>ae13+af13</f>
      </c>
      <c r="AH13" t="s" s="9082">
        <v>0</v>
      </c>
    </row>
    <row r="14" ht="15.0" customHeight="true">
      <c r="A14" t="s" s="9083">
        <v>205</v>
      </c>
      <c r="B14" t="s" s="9084">
        <v>206</v>
      </c>
      <c r="C14" t="s" s="9085">
        <v>207</v>
      </c>
      <c r="D14" t="s" s="9086">
        <v>208</v>
      </c>
      <c r="E14" t="s" s="9087">
        <v>184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1850.0</v>
      </c>
      <c r="L14" t="n" s="9094">
        <v>0.0</v>
      </c>
      <c r="M14" t="n" s="9095">
        <v>11.0</v>
      </c>
      <c r="N14" t="n" s="9096">
        <v>60.0</v>
      </c>
      <c r="O14" t="n" s="9097">
        <v>0.0</v>
      </c>
      <c r="P14" t="n" s="9098">
        <v>0.0</v>
      </c>
      <c r="Q14" t="n" s="9099">
        <v>0.0</v>
      </c>
      <c r="R14" t="n" s="9100">
        <v>8.0</v>
      </c>
      <c r="S14" t="n" s="9101">
        <v>105.36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h14+i14+j14+k14+l14+m14+n14+o14+w14+x14+y14</f>
      </c>
      <c r="AA14" t="n" s="9109">
        <v>453.0</v>
      </c>
      <c r="AB14" t="n" s="9110">
        <v>62.15</v>
      </c>
      <c r="AC14" t="n" s="9111">
        <v>7.1</v>
      </c>
      <c r="AD14" t="n" s="9112">
        <v>80.0</v>
      </c>
      <c r="AE14" s="9113">
        <f>ROUND((z14+aa14+ab14+ac14+ad14),2)</f>
      </c>
      <c r="AF14" s="9114">
        <f>ae14*0.06</f>
      </c>
      <c r="AG14" s="9115">
        <f>ae14+af14</f>
      </c>
      <c r="AH14" t="s" s="9116">
        <v>0</v>
      </c>
    </row>
    <row r="15" ht="15.0" customHeight="true">
      <c r="A15" t="s" s="9117">
        <v>209</v>
      </c>
      <c r="B15" t="s" s="9118">
        <v>210</v>
      </c>
      <c r="C15" t="s" s="9119">
        <v>211</v>
      </c>
      <c r="D15" t="s" s="9120">
        <v>212</v>
      </c>
      <c r="E15" t="s" s="9121">
        <v>184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60.0</v>
      </c>
      <c r="O15" t="n" s="9131">
        <v>0.0</v>
      </c>
      <c r="P15" t="n" s="9132">
        <v>0.0</v>
      </c>
      <c r="Q15" t="n" s="9133">
        <v>0.0</v>
      </c>
      <c r="R15" t="n" s="9134">
        <v>8.0</v>
      </c>
      <c r="S15" t="n" s="9135">
        <v>98.48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h15+i15+j15+k15+l15+m15+n15+o15+w15+x15+y15</f>
      </c>
      <c r="AA15" t="n" s="9143">
        <v>411.0</v>
      </c>
      <c r="AB15" t="n" s="9144">
        <v>56.85</v>
      </c>
      <c r="AC15" t="n" s="9145">
        <v>6.5</v>
      </c>
      <c r="AD15" t="n" s="9146">
        <v>80.0</v>
      </c>
      <c r="AE15" s="9147">
        <f>ROUND((z15+aa15+ab15+ac15+ad15),2)</f>
      </c>
      <c r="AF15" s="9148">
        <f>ae15*0.06</f>
      </c>
      <c r="AG15" s="9149">
        <f>ae15+af15</f>
      </c>
      <c r="AH15" t="s" s="9150">
        <v>0</v>
      </c>
    </row>
    <row r="16" ht="15.0" customHeight="true">
      <c r="A16" t="s" s="9151">
        <v>213</v>
      </c>
      <c r="B16" t="s" s="9152">
        <v>214</v>
      </c>
      <c r="C16" t="s" s="9153">
        <v>215</v>
      </c>
      <c r="D16" t="s" s="9154">
        <v>216</v>
      </c>
      <c r="E16" t="s" s="9155">
        <v>184</v>
      </c>
      <c r="F16" t="n" s="9156">
        <v>42733.0</v>
      </c>
      <c r="G16" t="s" s="9157">
        <v>0</v>
      </c>
      <c r="H16" t="n" s="9158">
        <v>1360.0</v>
      </c>
      <c r="I16" t="n" s="9159">
        <v>100.0</v>
      </c>
      <c r="J16" t="n" s="9160">
        <v>0.0</v>
      </c>
      <c r="K16" t="n" s="9161">
        <v>1200.0</v>
      </c>
      <c r="L16" t="n" s="9162">
        <v>0.0</v>
      </c>
      <c r="M16" t="n" s="9163">
        <v>18.5</v>
      </c>
      <c r="N16" t="n" s="9164">
        <v>60.0</v>
      </c>
      <c r="O16" t="n" s="9165">
        <v>0.0</v>
      </c>
      <c r="P16" t="n" s="9166">
        <v>0.0</v>
      </c>
      <c r="Q16" t="n" s="9167">
        <v>0.0</v>
      </c>
      <c r="R16" t="n" s="9168">
        <v>8.0</v>
      </c>
      <c r="S16" t="n" s="9169">
        <v>99.2</v>
      </c>
      <c r="T16" t="n" s="9170">
        <v>0.0</v>
      </c>
      <c r="U16" t="n" s="9171">
        <v>0.0</v>
      </c>
      <c r="V16" s="9172">
        <f>q16+s16+u16</f>
      </c>
      <c r="W16" t="n" s="9173">
        <v>0.0</v>
      </c>
      <c r="X16" t="n" s="9174">
        <v>0.0</v>
      </c>
      <c r="Y16" t="n" s="9175">
        <v>0.0</v>
      </c>
      <c r="Z16" s="9176">
        <f>h16+i16+j16+k16+l16+m16+n16+o16+w16+x16+y16</f>
      </c>
      <c r="AA16" t="n" s="9177">
        <v>354.0</v>
      </c>
      <c r="AB16" t="n" s="9178">
        <v>49.85</v>
      </c>
      <c r="AC16" t="n" s="9179">
        <v>5.7</v>
      </c>
      <c r="AD16" t="n" s="9180">
        <v>80.0</v>
      </c>
      <c r="AE16" s="9181">
        <f>ROUND((z16+aa16+ab16+ac16+ad16),2)</f>
      </c>
      <c r="AF16" s="9182">
        <f>ae16*0.06</f>
      </c>
      <c r="AG16" s="9183">
        <f>ae16+af16</f>
      </c>
      <c r="AH16" t="s" s="9184">
        <v>0</v>
      </c>
    </row>
    <row r="17" ht="15.0" customHeight="true">
      <c r="A17" t="s" s="9185">
        <v>217</v>
      </c>
      <c r="B17" t="s" s="9186">
        <v>218</v>
      </c>
      <c r="C17" t="s" s="9187">
        <v>219</v>
      </c>
      <c r="D17" t="s" s="9188">
        <v>220</v>
      </c>
      <c r="E17" t="s" s="9189">
        <v>184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60.0</v>
      </c>
      <c r="O17" t="n" s="9199">
        <v>0.0</v>
      </c>
      <c r="P17" t="n" s="9200">
        <v>0.0</v>
      </c>
      <c r="Q17" t="n" s="9201">
        <v>0.0</v>
      </c>
      <c r="R17" t="n" s="9202">
        <v>8.0</v>
      </c>
      <c r="S17" t="n" s="9203">
        <v>98.48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h17+i17+j17+k17+l17+m17+n17+o17+w17+x17+y17</f>
      </c>
      <c r="AA17" t="n" s="9211">
        <v>419.0</v>
      </c>
      <c r="AB17" t="n" s="9212">
        <v>58.65</v>
      </c>
      <c r="AC17" t="n" s="9213">
        <v>6.7</v>
      </c>
      <c r="AD17" t="n" s="9214">
        <v>80.0</v>
      </c>
      <c r="AE17" s="9215">
        <f>ROUND((z17+aa17+ab17+ac17+ad17),2)</f>
      </c>
      <c r="AF17" s="9216">
        <f>ae17*0.06</f>
      </c>
      <c r="AG17" s="9217">
        <f>ae17+af17</f>
      </c>
      <c r="AH17" t="s" s="9218">
        <v>0</v>
      </c>
    </row>
    <row r="18" ht="15.0" customHeight="true">
      <c r="A18" t="s" s="9219">
        <v>221</v>
      </c>
      <c r="B18" t="s" s="9220">
        <v>222</v>
      </c>
      <c r="C18" t="s" s="9221">
        <v>223</v>
      </c>
      <c r="D18" t="s" s="9222">
        <v>224</v>
      </c>
      <c r="E18" t="s" s="9223">
        <v>184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700.0</v>
      </c>
      <c r="L18" t="n" s="9230">
        <v>0.0</v>
      </c>
      <c r="M18" t="n" s="9231">
        <v>30.0</v>
      </c>
      <c r="N18" t="n" s="9232">
        <v>60.0</v>
      </c>
      <c r="O18" t="n" s="9233">
        <v>0.0</v>
      </c>
      <c r="P18" t="n" s="9234">
        <v>0.0</v>
      </c>
      <c r="Q18" t="n" s="9235">
        <v>0.0</v>
      </c>
      <c r="R18" t="n" s="9236">
        <v>8.0</v>
      </c>
      <c r="S18" t="n" s="9237">
        <v>92.32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h18+i18+j18+k18+l18+m18+n18+o18+w18+x18+y18</f>
      </c>
      <c r="AA18" t="n" s="9245">
        <v>276.0</v>
      </c>
      <c r="AB18" t="n" s="9246">
        <v>39.35</v>
      </c>
      <c r="AC18" t="n" s="9247">
        <v>4.5</v>
      </c>
      <c r="AD18" t="n" s="9248">
        <v>80.0</v>
      </c>
      <c r="AE18" s="9249">
        <f>ROUND((z18+aa18+ab18+ac18+ad18),2)</f>
      </c>
      <c r="AF18" s="9250">
        <f>ae18*0.06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536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2018.0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225</v>
      </c>
      <c r="B8" t="s" s="9395">
        <v>226</v>
      </c>
      <c r="C8" t="s" s="9396">
        <v>227</v>
      </c>
      <c r="D8" t="s" s="9397">
        <v>228</v>
      </c>
      <c r="E8" t="s" s="9398">
        <v>229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2000.0</v>
      </c>
      <c r="L8" t="n" s="9405">
        <v>0.0</v>
      </c>
      <c r="M8" t="n" s="9406">
        <v>10.0</v>
      </c>
      <c r="N8" t="n" s="9407">
        <v>60.0</v>
      </c>
      <c r="O8" t="n" s="9408">
        <v>0.0</v>
      </c>
      <c r="P8" t="n" s="9409">
        <v>0.0</v>
      </c>
      <c r="Q8" t="n" s="9410">
        <v>0.0</v>
      </c>
      <c r="R8" t="n" s="9411">
        <v>8.0</v>
      </c>
      <c r="S8" t="n" s="9412">
        <v>101.52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h8+i8+j8+k8+l8+m8+n8+o8+w8+x8+y8</f>
      </c>
      <c r="AA8" t="n" s="9420">
        <v>471.0</v>
      </c>
      <c r="AB8" t="n" s="9421">
        <v>65.65</v>
      </c>
      <c r="AC8" t="n" s="9422">
        <v>7.5</v>
      </c>
      <c r="AD8" t="n" s="9423">
        <v>80.0</v>
      </c>
      <c r="AE8" s="9424">
        <f>ROUND((z8+aa8+ab8+ac8+ad8),2)</f>
      </c>
      <c r="AF8" s="9425">
        <f>ae8*0.06</f>
      </c>
      <c r="AG8" s="9426">
        <f>ae8+af8</f>
      </c>
      <c r="AH8" t="s" s="9427">
        <v>0</v>
      </c>
    </row>
    <row r="9" ht="15.0" customHeight="true">
      <c r="A9" t="s" s="9428">
        <v>230</v>
      </c>
      <c r="B9" t="s" s="9429">
        <v>231</v>
      </c>
      <c r="C9" t="s" s="9430">
        <v>232</v>
      </c>
      <c r="D9" t="s" s="9431">
        <v>233</v>
      </c>
      <c r="E9" t="s" s="9432">
        <v>229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0.0</v>
      </c>
      <c r="N9" t="n" s="9441">
        <v>60.0</v>
      </c>
      <c r="O9" t="n" s="9442">
        <v>0.0</v>
      </c>
      <c r="P9" t="n" s="9443">
        <v>8.0</v>
      </c>
      <c r="Q9" t="n" s="9444">
        <v>80.16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h9+i9+j9+k9+l9+m9+n9+o9+w9+x9+y9</f>
      </c>
      <c r="AA9" t="n" s="9454">
        <v>515.0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ae9*0.06</f>
      </c>
      <c r="AG9" s="9460">
        <f>ae9+af9</f>
      </c>
      <c r="AH9" t="s" s="9461">
        <v>0</v>
      </c>
    </row>
    <row r="10" ht="15.0" customHeight="true">
      <c r="A10" t="s" s="9462">
        <v>234</v>
      </c>
      <c r="B10" t="s" s="9463">
        <v>235</v>
      </c>
      <c r="C10" t="s" s="9464">
        <v>236</v>
      </c>
      <c r="D10" t="s" s="9465">
        <v>237</v>
      </c>
      <c r="E10" t="s" s="9466">
        <v>229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2400.0</v>
      </c>
      <c r="L10" t="n" s="9473">
        <v>0.0</v>
      </c>
      <c r="M10" t="n" s="9474">
        <v>10.0</v>
      </c>
      <c r="N10" t="n" s="9475">
        <v>60.0</v>
      </c>
      <c r="O10" t="n" s="9476">
        <v>0.0</v>
      </c>
      <c r="P10" t="n" s="9477">
        <v>0.0</v>
      </c>
      <c r="Q10" t="n" s="9478">
        <v>0.0</v>
      </c>
      <c r="R10" t="n" s="9479">
        <v>8.0</v>
      </c>
      <c r="S10" t="n" s="9480">
        <v>98.48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h10+i10+j10+k10+l10+m10+n10+o10+w10+x10+y10</f>
      </c>
      <c r="AA10" t="n" s="9488">
        <v>518.0</v>
      </c>
      <c r="AB10" t="n" s="9489">
        <v>69.05</v>
      </c>
      <c r="AC10" t="n" s="9490">
        <v>7.9</v>
      </c>
      <c r="AD10" t="n" s="9491">
        <v>80.0</v>
      </c>
      <c r="AE10" s="9492">
        <f>ROUND((z10+aa10+ab10+ac10+ad10),2)</f>
      </c>
      <c r="AF10" s="9493">
        <f>ae10*0.06</f>
      </c>
      <c r="AG10" s="9494">
        <f>ae10+af10</f>
      </c>
      <c r="AH10" t="s" s="9495">
        <v>0</v>
      </c>
    </row>
    <row r="11" ht="15.0" customHeight="true">
      <c r="A11" t="s" s="9496">
        <v>238</v>
      </c>
      <c r="B11" t="s" s="9497">
        <v>239</v>
      </c>
      <c r="C11" t="s" s="9498">
        <v>240</v>
      </c>
      <c r="D11" t="s" s="9499">
        <v>241</v>
      </c>
      <c r="E11" t="s" s="9500">
        <v>229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1700.0</v>
      </c>
      <c r="L11" t="n" s="9507">
        <v>0.0</v>
      </c>
      <c r="M11" t="n" s="9508">
        <v>10.0</v>
      </c>
      <c r="N11" t="n" s="9509">
        <v>60.0</v>
      </c>
      <c r="O11" t="n" s="9510">
        <v>0.0</v>
      </c>
      <c r="P11" t="n" s="9511">
        <v>6.0</v>
      </c>
      <c r="Q11" t="n" s="9512">
        <v>57.12</v>
      </c>
      <c r="R11" t="n" s="9513">
        <v>8.0</v>
      </c>
      <c r="S11" t="n" s="9514">
        <v>101.52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h11+i11+j11+k11+l11+m11+n11+o11+w11+x11+y11</f>
      </c>
      <c r="AA11" t="n" s="9522">
        <v>424.0</v>
      </c>
      <c r="AB11" t="n" s="9523">
        <v>60.35</v>
      </c>
      <c r="AC11" t="n" s="9524">
        <v>6.9</v>
      </c>
      <c r="AD11" t="n" s="9525">
        <v>80.0</v>
      </c>
      <c r="AE11" s="9526">
        <f>ROUND((z11+aa11+ab11+ac11+ad11),2)</f>
      </c>
      <c r="AF11" s="9527">
        <f>ae11*0.06</f>
      </c>
      <c r="AG11" s="9528">
        <f>ae11+af11</f>
      </c>
      <c r="AH11" t="s" s="9529">
        <v>0</v>
      </c>
    </row>
    <row r="12" ht="15.0" customHeight="true">
      <c r="A12" t="s" s="9530">
        <v>242</v>
      </c>
      <c r="B12" t="s" s="9531">
        <v>243</v>
      </c>
      <c r="C12" t="s" s="9532">
        <v>244</v>
      </c>
      <c r="D12" t="s" s="9533">
        <v>245</v>
      </c>
      <c r="E12" t="s" s="9534">
        <v>229</v>
      </c>
      <c r="F12" t="n" s="9535">
        <v>43332.0</v>
      </c>
      <c r="G12" t="n" s="9536">
        <v>43496.0</v>
      </c>
      <c r="H12" t="n" s="9537">
        <v>1500.0</v>
      </c>
      <c r="I12" t="n" s="9538">
        <v>100.0</v>
      </c>
      <c r="J12" t="n" s="9539">
        <v>0.0</v>
      </c>
      <c r="K12" t="n" s="9540">
        <v>2000.0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8.0</v>
      </c>
      <c r="S12" t="n" s="9548">
        <v>115.36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h12+i12+j12+k12+l12+m12+n12+o12+w12+x12+y12</f>
      </c>
      <c r="AA12" t="n" s="9556">
        <v>468.0</v>
      </c>
      <c r="AB12" t="n" s="9557">
        <v>65.65</v>
      </c>
      <c r="AC12" t="n" s="9558">
        <v>7.5</v>
      </c>
      <c r="AD12" t="n" s="9559">
        <v>80.0</v>
      </c>
      <c r="AE12" s="9560">
        <f>ROUND((z12+aa12+ab12+ac12+ad12),2)</f>
      </c>
      <c r="AF12" s="9561">
        <f>ae12*0.06</f>
      </c>
      <c r="AG12" s="9562">
        <f>ae12+af12</f>
      </c>
      <c r="AH12" t="s" s="9563">
        <v>0</v>
      </c>
    </row>
    <row r="13" ht="15.0" customHeight="true">
      <c r="A13" t="s" s="9564">
        <v>246</v>
      </c>
      <c r="B13" t="s" s="9565">
        <v>247</v>
      </c>
      <c r="C13" t="s" s="9566">
        <v>248</v>
      </c>
      <c r="D13" t="s" s="9567">
        <v>249</v>
      </c>
      <c r="E13" t="s" s="9568">
        <v>229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60.0</v>
      </c>
      <c r="O13" t="n" s="9578">
        <v>0.0</v>
      </c>
      <c r="P13" t="n" s="9579">
        <v>7.0</v>
      </c>
      <c r="Q13" t="n" s="9580">
        <v>64.61</v>
      </c>
      <c r="R13" t="n" s="9581">
        <v>8.0</v>
      </c>
      <c r="S13" t="n" s="9582">
        <v>98.48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h13+i13+j13+k13+l13+m13+n13+o13+w13+x13+y13</f>
      </c>
      <c r="AA13" t="n" s="9590">
        <v>510.0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ae13*0.06</f>
      </c>
      <c r="AG13" s="9596">
        <f>ae13+af13</f>
      </c>
      <c r="AH13" t="s" s="9597">
        <v>0</v>
      </c>
    </row>
    <row r="14" ht="15.0" customHeight="true">
      <c r="A14" t="s" s="9598">
        <v>250</v>
      </c>
      <c r="B14" t="s" s="9599">
        <v>251</v>
      </c>
      <c r="C14" t="s" s="9600">
        <v>252</v>
      </c>
      <c r="D14" t="s" s="9601">
        <v>253</v>
      </c>
      <c r="E14" t="s" s="9602">
        <v>229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1200.0</v>
      </c>
      <c r="L14" t="n" s="9609">
        <v>0.0</v>
      </c>
      <c r="M14" t="n" s="9610">
        <v>10.0</v>
      </c>
      <c r="N14" t="n" s="9611">
        <v>60.0</v>
      </c>
      <c r="O14" t="n" s="9612">
        <v>0.0</v>
      </c>
      <c r="P14" t="n" s="9613">
        <v>8.0</v>
      </c>
      <c r="Q14" t="n" s="9614">
        <v>84.24</v>
      </c>
      <c r="R14" t="n" s="9615">
        <v>8.0</v>
      </c>
      <c r="S14" t="n" s="9616">
        <v>106.96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h14+i14+j14+k14+l14+m14+n14+o14+w14+x14+y14</f>
      </c>
      <c r="AA14" t="n" s="9624">
        <v>367.0</v>
      </c>
      <c r="AB14" t="n" s="9625">
        <v>53.35</v>
      </c>
      <c r="AC14" t="n" s="9626">
        <v>6.1</v>
      </c>
      <c r="AD14" t="n" s="9627">
        <v>80.0</v>
      </c>
      <c r="AE14" s="9628">
        <f>ROUND((z14+aa14+ab14+ac14+ad14),2)</f>
      </c>
      <c r="AF14" s="9629">
        <f>ae14*0.06</f>
      </c>
      <c r="AG14" s="9630">
        <f>ae14+af14</f>
      </c>
      <c r="AH14" t="s" s="9631">
        <v>0</v>
      </c>
    </row>
    <row r="15" ht="15.0" customHeight="true">
      <c r="A15" t="s" s="9632">
        <v>254</v>
      </c>
      <c r="B15" t="s" s="9633">
        <v>255</v>
      </c>
      <c r="C15" t="s" s="9634">
        <v>256</v>
      </c>
      <c r="D15" t="s" s="9635">
        <v>257</v>
      </c>
      <c r="E15" t="s" s="9636">
        <v>229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2400.0</v>
      </c>
      <c r="L15" t="n" s="9643">
        <v>0.0</v>
      </c>
      <c r="M15" t="n" s="9644">
        <v>13.99</v>
      </c>
      <c r="N15" t="n" s="9645">
        <v>60.0</v>
      </c>
      <c r="O15" t="n" s="9646">
        <v>0.0</v>
      </c>
      <c r="P15" t="n" s="9647">
        <v>8.0</v>
      </c>
      <c r="Q15" t="n" s="9648">
        <v>73.84</v>
      </c>
      <c r="R15" t="n" s="9649">
        <v>8.0</v>
      </c>
      <c r="S15" t="n" s="9650">
        <v>98.48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h15+i15+j15+k15+l15+m15+n15+o15+w15+x15+y15</f>
      </c>
      <c r="AA15" t="n" s="9658">
        <v>502.0</v>
      </c>
      <c r="AB15" t="n" s="9659">
        <v>69.05</v>
      </c>
      <c r="AC15" t="n" s="9660">
        <v>7.9</v>
      </c>
      <c r="AD15" t="n" s="9661">
        <v>80.0</v>
      </c>
      <c r="AE15" s="9662">
        <f>ROUND((z15+aa15+ab15+ac15+ad15),2)</f>
      </c>
      <c r="AF15" s="9663">
        <f>ae15*0.06</f>
      </c>
      <c r="AG15" s="9664">
        <f>ae15+af15</f>
      </c>
      <c r="AH15" t="s" s="9665">
        <v>0</v>
      </c>
    </row>
    <row r="16" ht="15.0" customHeight="true">
      <c r="A16" t="s" s="9666">
        <v>258</v>
      </c>
      <c r="B16" t="s" s="9667">
        <v>259</v>
      </c>
      <c r="C16" t="s" s="9668">
        <v>260</v>
      </c>
      <c r="D16" t="s" s="9669">
        <v>261</v>
      </c>
      <c r="E16" t="s" s="9670">
        <v>229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1850.0</v>
      </c>
      <c r="L16" t="n" s="9677">
        <v>0.0</v>
      </c>
      <c r="M16" t="n" s="9678">
        <v>35.69</v>
      </c>
      <c r="N16" t="n" s="9679">
        <v>60.0</v>
      </c>
      <c r="O16" t="n" s="9680">
        <v>0.0</v>
      </c>
      <c r="P16" t="n" s="9681">
        <v>8.0</v>
      </c>
      <c r="Q16" t="n" s="9682">
        <v>72.08</v>
      </c>
      <c r="R16" t="n" s="9683">
        <v>8.0</v>
      </c>
      <c r="S16" t="n" s="9684">
        <v>96.16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h16+i16+j16+k16+l16+m16+n16+o16+w16+x16+y16</f>
      </c>
      <c r="AA16" t="n" s="9692">
        <v>435.0</v>
      </c>
      <c r="AB16" t="n" s="9693">
        <v>60.35</v>
      </c>
      <c r="AC16" t="n" s="9694">
        <v>6.9</v>
      </c>
      <c r="AD16" t="n" s="9695">
        <v>80.0</v>
      </c>
      <c r="AE16" s="9696">
        <f>ROUND((z16+aa16+ab16+ac16+ad16),2)</f>
      </c>
      <c r="AF16" s="9697">
        <f>ae16*0.06</f>
      </c>
      <c r="AG16" s="9698">
        <f>ae16+af16</f>
      </c>
      <c r="AH16" t="s" s="9699">
        <v>0</v>
      </c>
    </row>
    <row r="17" ht="15.0" customHeight="true">
      <c r="A17" t="s" s="9700">
        <v>262</v>
      </c>
      <c r="B17" t="s" s="9701">
        <v>263</v>
      </c>
      <c r="C17" t="s" s="9702">
        <v>264</v>
      </c>
      <c r="D17" t="s" s="9703">
        <v>265</v>
      </c>
      <c r="E17" t="s" s="9704">
        <v>229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-3.33</v>
      </c>
      <c r="K17" t="n" s="9710">
        <v>2400.0</v>
      </c>
      <c r="L17" t="n" s="9711">
        <v>0.0</v>
      </c>
      <c r="M17" t="n" s="9712">
        <v>34.0</v>
      </c>
      <c r="N17" t="n" s="9713">
        <v>60.0</v>
      </c>
      <c r="O17" t="n" s="9714">
        <v>0.0</v>
      </c>
      <c r="P17" t="n" s="9715">
        <v>8.0</v>
      </c>
      <c r="Q17" t="n" s="9716">
        <v>72.08</v>
      </c>
      <c r="R17" t="n" s="9717">
        <v>8.0</v>
      </c>
      <c r="S17" t="n" s="9718">
        <v>101.52</v>
      </c>
      <c r="T17" t="n" s="9719">
        <v>0.0</v>
      </c>
      <c r="U17" t="n" s="9720">
        <v>0.0</v>
      </c>
      <c r="V17" s="9721">
        <f>q17+s17+u17</f>
      </c>
      <c r="W17" t="n" s="9722">
        <v>-41.67</v>
      </c>
      <c r="X17" t="n" s="9723">
        <v>0.0</v>
      </c>
      <c r="Y17" t="n" s="9724">
        <v>0.0</v>
      </c>
      <c r="Z17" s="9725">
        <f>h17+i17+j17+k17+l17+m17+n17+o17+w17+x17+y17</f>
      </c>
      <c r="AA17" t="n" s="9726">
        <v>500.0</v>
      </c>
      <c r="AB17" t="n" s="9727">
        <v>69.05</v>
      </c>
      <c r="AC17" t="n" s="9728">
        <v>7.9</v>
      </c>
      <c r="AD17" t="n" s="9729">
        <v>80.0</v>
      </c>
      <c r="AE17" s="9730">
        <f>ROUND((z17+aa17+ab17+ac17+ad17),2)</f>
      </c>
      <c r="AF17" s="9731">
        <f>ae17*0.06</f>
      </c>
      <c r="AG17" s="9732">
        <f>ae17+af17</f>
      </c>
      <c r="AH17" t="s" s="9733">
        <v>266</v>
      </c>
    </row>
    <row r="18" ht="15.0" customHeight="true">
      <c r="A18" t="s" s="9734">
        <v>267</v>
      </c>
      <c r="B18" t="s" s="9735">
        <v>268</v>
      </c>
      <c r="C18" t="s" s="9736">
        <v>269</v>
      </c>
      <c r="D18" t="s" s="9737">
        <v>270</v>
      </c>
      <c r="E18" t="s" s="9738">
        <v>229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1700.0</v>
      </c>
      <c r="L18" t="n" s="9745">
        <v>0.0</v>
      </c>
      <c r="M18" t="n" s="9746">
        <v>10.0</v>
      </c>
      <c r="N18" t="n" s="9747">
        <v>60.0</v>
      </c>
      <c r="O18" t="n" s="9748">
        <v>0.0</v>
      </c>
      <c r="P18" t="n" s="9749">
        <v>6.0</v>
      </c>
      <c r="Q18" t="n" s="9750">
        <v>54.06</v>
      </c>
      <c r="R18" t="n" s="9751">
        <v>8.0</v>
      </c>
      <c r="S18" t="n" s="9752">
        <v>96.16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h18+i18+j18+k18+l18+m18+n18+o18+w18+x18+y18</f>
      </c>
      <c r="AA18" t="n" s="9760">
        <v>411.0</v>
      </c>
      <c r="AB18" t="n" s="9761">
        <v>58.65</v>
      </c>
      <c r="AC18" t="n" s="9762">
        <v>6.7</v>
      </c>
      <c r="AD18" t="n" s="9763">
        <v>80.0</v>
      </c>
      <c r="AE18" s="9764">
        <f>ROUND((z18+aa18+ab18+ac18+ad18),2)</f>
      </c>
      <c r="AF18" s="9765">
        <f>ae18*0.06</f>
      </c>
      <c r="AG18" s="9766">
        <f>ae18+af18</f>
      </c>
      <c r="AH18" t="s" s="9767">
        <v>0</v>
      </c>
    </row>
    <row r="19" ht="15.0" customHeight="true">
      <c r="A19" t="s" s="9768">
        <v>271</v>
      </c>
      <c r="B19" t="s" s="9769">
        <v>272</v>
      </c>
      <c r="C19" t="s" s="9770">
        <v>273</v>
      </c>
      <c r="D19" t="s" s="9771">
        <v>274</v>
      </c>
      <c r="E19" t="s" s="9772">
        <v>229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1650.0</v>
      </c>
      <c r="L19" t="n" s="9779">
        <v>0.0</v>
      </c>
      <c r="M19" t="n" s="9780">
        <v>18.4</v>
      </c>
      <c r="N19" t="n" s="9781">
        <v>60.0</v>
      </c>
      <c r="O19" t="n" s="9782">
        <v>0.0</v>
      </c>
      <c r="P19" t="n" s="9783">
        <v>0.0</v>
      </c>
      <c r="Q19" t="n" s="9784">
        <v>0.0</v>
      </c>
      <c r="R19" t="n" s="9785">
        <v>8.0</v>
      </c>
      <c r="S19" t="n" s="9786">
        <v>92.32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h19+i19+j19+k19+l19+m19+n19+o19+w19+x19+y19</f>
      </c>
      <c r="AA19" t="n" s="9794">
        <v>398.0</v>
      </c>
      <c r="AB19" t="n" s="9795">
        <v>55.15</v>
      </c>
      <c r="AC19" t="n" s="9796">
        <v>6.3</v>
      </c>
      <c r="AD19" t="n" s="9797">
        <v>80.0</v>
      </c>
      <c r="AE19" s="9798">
        <f>ROUND((z19+aa19+ab19+ac19+ad19),2)</f>
      </c>
      <c r="AF19" s="9799">
        <f>ae19*0.06</f>
      </c>
      <c r="AG19" s="9800">
        <f>ae19+af19</f>
      </c>
      <c r="AH19" t="s" s="9801">
        <v>0</v>
      </c>
    </row>
    <row r="20" ht="15.0" customHeight="true">
      <c r="A20" t="s" s="9802">
        <v>275</v>
      </c>
      <c r="B20" t="s" s="9803">
        <v>276</v>
      </c>
      <c r="C20" t="s" s="9804">
        <v>277</v>
      </c>
      <c r="D20" t="s" s="9805">
        <v>278</v>
      </c>
      <c r="E20" t="s" s="9806">
        <v>229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60.0</v>
      </c>
      <c r="O20" t="n" s="9816">
        <v>0.0</v>
      </c>
      <c r="P20" t="n" s="9817">
        <v>2.0</v>
      </c>
      <c r="Q20" t="n" s="9818">
        <v>17.3</v>
      </c>
      <c r="R20" t="n" s="9819">
        <v>8.0</v>
      </c>
      <c r="S20" t="n" s="9820">
        <v>92.32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h20+i20+j20+k20+l20+m20+n20+o20+w20+x20+y20</f>
      </c>
      <c r="AA20" t="n" s="9828">
        <v>0.0</v>
      </c>
      <c r="AB20" t="n" s="9829">
        <v>0.0</v>
      </c>
      <c r="AC20" t="n" s="9830">
        <v>0.0</v>
      </c>
      <c r="AD20" t="n" s="9831">
        <v>0.0</v>
      </c>
      <c r="AE20" s="9832">
        <f>ROUND((z20+aa20+ab20+ac20+ad20),2)</f>
      </c>
      <c r="AF20" s="9833">
        <f>ae20*0.06</f>
      </c>
      <c r="AG20" s="9834">
        <f>ae20+af20</f>
      </c>
      <c r="AH20" t="s" s="9835">
        <v>0</v>
      </c>
    </row>
    <row r="21" ht="15.0" customHeight="true">
      <c r="A21" t="s" s="9836">
        <v>279</v>
      </c>
      <c r="B21" t="s" s="9837">
        <v>280</v>
      </c>
      <c r="C21" t="s" s="9838">
        <v>281</v>
      </c>
      <c r="D21" t="s" s="9839">
        <v>282</v>
      </c>
      <c r="E21" t="s" s="9840">
        <v>229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1650.0</v>
      </c>
      <c r="L21" t="n" s="9847">
        <v>0.0</v>
      </c>
      <c r="M21" t="n" s="9848">
        <v>0.0</v>
      </c>
      <c r="N21" t="n" s="9849">
        <v>60.0</v>
      </c>
      <c r="O21" t="n" s="9850">
        <v>0.0</v>
      </c>
      <c r="P21" t="n" s="9851">
        <v>1.0</v>
      </c>
      <c r="Q21" t="n" s="9852">
        <v>8.65</v>
      </c>
      <c r="R21" t="n" s="9853">
        <v>8.0</v>
      </c>
      <c r="S21" t="n" s="9854">
        <v>92.32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h21+i21+j21+k21+l21+m21+n21+o21+w21+x21+y21</f>
      </c>
      <c r="AA21" t="n" s="9862">
        <v>398.0</v>
      </c>
      <c r="AB21" t="n" s="9863">
        <v>55.15</v>
      </c>
      <c r="AC21" t="n" s="9864">
        <v>6.3</v>
      </c>
      <c r="AD21" t="n" s="9865">
        <v>80.0</v>
      </c>
      <c r="AE21" s="9866">
        <f>ROUND((z21+aa21+ab21+ac21+ad21),2)</f>
      </c>
      <c r="AF21" s="9867">
        <f>ae21*0.06</f>
      </c>
      <c r="AG21" s="9868">
        <f>ae21+af21</f>
      </c>
      <c r="AH21" t="s" s="9869">
        <v>0</v>
      </c>
    </row>
    <row r="22" ht="15.0" customHeight="true">
      <c r="A22" t="s" s="9870">
        <v>283</v>
      </c>
      <c r="B22" t="s" s="9871">
        <v>284</v>
      </c>
      <c r="C22" t="s" s="9872">
        <v>285</v>
      </c>
      <c r="D22" t="s" s="9873">
        <v>286</v>
      </c>
      <c r="E22" t="s" s="9874">
        <v>229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1100.0</v>
      </c>
      <c r="L22" t="n" s="9881">
        <v>0.0</v>
      </c>
      <c r="M22" t="n" s="9882">
        <v>0.0</v>
      </c>
      <c r="N22" t="n" s="9883">
        <v>60.0</v>
      </c>
      <c r="O22" t="n" s="9884">
        <v>0.0</v>
      </c>
      <c r="P22" t="n" s="9885">
        <v>2.0</v>
      </c>
      <c r="Q22" t="n" s="9886">
        <v>17.3</v>
      </c>
      <c r="R22" t="n" s="9887">
        <v>8.0</v>
      </c>
      <c r="S22" t="n" s="9888">
        <v>92.32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h22+i22+j22+k22+l22+m22+n22+o22+w22+x22+y22</f>
      </c>
      <c r="AA22" t="n" s="9896">
        <v>325.0</v>
      </c>
      <c r="AB22" t="n" s="9897">
        <v>46.35</v>
      </c>
      <c r="AC22" t="n" s="9898">
        <v>5.3</v>
      </c>
      <c r="AD22" t="n" s="9899">
        <v>80.0</v>
      </c>
      <c r="AE22" s="9900">
        <f>ROUND((z22+aa22+ab22+ac22+ad22),2)</f>
      </c>
      <c r="AF22" s="9901">
        <f>ae22*0.06</f>
      </c>
      <c r="AG22" s="9902">
        <f>ae22+af22</f>
      </c>
      <c r="AH22" t="s" s="9903">
        <v>0</v>
      </c>
    </row>
    <row r="23" ht="15.0" customHeight="true">
      <c r="A23" t="s" s="9904">
        <v>287</v>
      </c>
      <c r="B23" t="s" s="9905">
        <v>288</v>
      </c>
      <c r="C23" t="s" s="9906">
        <v>289</v>
      </c>
      <c r="D23" t="s" s="9907">
        <v>290</v>
      </c>
      <c r="E23" t="s" s="9908">
        <v>229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2200.0</v>
      </c>
      <c r="L23" t="n" s="9915">
        <v>0.0</v>
      </c>
      <c r="M23" t="n" s="9916">
        <v>0.0</v>
      </c>
      <c r="N23" t="n" s="9917">
        <v>60.0</v>
      </c>
      <c r="O23" t="n" s="9918">
        <v>0.0</v>
      </c>
      <c r="P23" t="n" s="9919">
        <v>6.0</v>
      </c>
      <c r="Q23" t="n" s="9920">
        <v>51.9</v>
      </c>
      <c r="R23" t="n" s="9921">
        <v>8.0</v>
      </c>
      <c r="S23" t="n" s="9922">
        <v>92.32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h23+i23+j23+k23+l23+m23+n23+o23+w23+x23+y23</f>
      </c>
      <c r="AA23" t="n" s="9930">
        <v>463.0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ae23*0.06</f>
      </c>
      <c r="AG23" s="9936">
        <f>ae23+af23</f>
      </c>
      <c r="AH23" t="s" s="9937">
        <v>0</v>
      </c>
    </row>
    <row r="24" ht="15.0" customHeight="true">
      <c r="A24" t="s" s="9938">
        <v>291</v>
      </c>
      <c r="B24" t="s" s="9939">
        <v>292</v>
      </c>
      <c r="C24" t="s" s="9940">
        <v>293</v>
      </c>
      <c r="D24" t="s" s="9941">
        <v>294</v>
      </c>
      <c r="E24" t="s" s="9942">
        <v>229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10.0</v>
      </c>
      <c r="N24" t="n" s="9951">
        <v>60.0</v>
      </c>
      <c r="O24" t="n" s="9952">
        <v>0.0</v>
      </c>
      <c r="P24" t="n" s="9953">
        <v>8.0</v>
      </c>
      <c r="Q24" t="n" s="9954">
        <v>86.56</v>
      </c>
      <c r="R24" t="n" s="9955">
        <v>8.0</v>
      </c>
      <c r="S24" t="n" s="9956">
        <v>115.36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h24+i24+j24+k24+l24+m24+n24+o24+w24+x24+y24</f>
      </c>
      <c r="AA24" t="n" s="9964">
        <v>528.0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ae24*0.06</f>
      </c>
      <c r="AG24" s="9970">
        <f>ae24+af24</f>
      </c>
      <c r="AH24" t="s" s="9971">
        <v>0</v>
      </c>
    </row>
    <row r="25" ht="15.0" customHeight="true">
      <c r="A25" t="s" s="9972">
        <v>295</v>
      </c>
      <c r="B25" t="s" s="9973">
        <v>296</v>
      </c>
      <c r="C25" t="s" s="9974">
        <v>297</v>
      </c>
      <c r="D25" t="s" s="9975">
        <v>298</v>
      </c>
      <c r="E25" t="s" s="9976">
        <v>229</v>
      </c>
      <c r="F25" t="n" s="9977">
        <v>43327.0</v>
      </c>
      <c r="G25" t="s" s="9978">
        <v>0</v>
      </c>
      <c r="H25" t="n" s="9979">
        <v>1280.0</v>
      </c>
      <c r="I25" t="n" s="9980">
        <v>100.0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60.0</v>
      </c>
      <c r="O25" t="n" s="9986">
        <v>0.0</v>
      </c>
      <c r="P25" t="n" s="9987">
        <v>0.0</v>
      </c>
      <c r="Q25" t="n" s="9988">
        <v>0.0</v>
      </c>
      <c r="R25" t="n" s="9989">
        <v>8.0</v>
      </c>
      <c r="S25" t="n" s="9990">
        <v>98.48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h25+i25+j25+k25+l25+m25+n25+o25+w25+x25+y25</f>
      </c>
      <c r="AA25" t="n" s="9998">
        <v>500.0</v>
      </c>
      <c r="AB25" t="n" s="9999">
        <v>69.05</v>
      </c>
      <c r="AC25" t="n" s="10000">
        <v>7.9</v>
      </c>
      <c r="AD25" t="n" s="10001">
        <v>80.0</v>
      </c>
      <c r="AE25" s="10002">
        <f>ROUND((z25+aa25+ab25+ac25+ad25),2)</f>
      </c>
      <c r="AF25" s="10003">
        <f>ae25*0.06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536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2018.0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299</v>
      </c>
      <c r="B8" t="s" s="10148">
        <v>300</v>
      </c>
      <c r="C8" t="s" s="10149">
        <v>301</v>
      </c>
      <c r="D8" t="s" s="10150">
        <v>302</v>
      </c>
      <c r="E8" t="s" s="10151">
        <v>303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1650.0</v>
      </c>
      <c r="L8" t="n" s="10158">
        <v>0.0</v>
      </c>
      <c r="M8" t="n" s="10159">
        <v>27.6</v>
      </c>
      <c r="N8" t="n" s="10160">
        <v>60.0</v>
      </c>
      <c r="O8" t="n" s="10161">
        <v>0.0</v>
      </c>
      <c r="P8" t="n" s="10162">
        <v>8.0</v>
      </c>
      <c r="Q8" t="n" s="10163">
        <v>77.92</v>
      </c>
      <c r="R8" t="n" s="10164">
        <v>8.0</v>
      </c>
      <c r="S8" t="n" s="10165">
        <v>103.84</v>
      </c>
      <c r="T8" t="n" s="10166">
        <v>1.0</v>
      </c>
      <c r="U8" t="n" s="10167">
        <v>19.47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h8+i8+j8+k8+l8+m8+n8+o8+w8+x8+y8</f>
      </c>
      <c r="AA8" t="n" s="10173">
        <v>422.0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ae8*0.06</f>
      </c>
      <c r="AG8" s="10179">
        <f>ae8+af8</f>
      </c>
      <c r="AH8" t="s" s="10180">
        <v>0</v>
      </c>
    </row>
    <row r="9" ht="15.0" customHeight="true">
      <c r="A9" t="s" s="10181">
        <v>304</v>
      </c>
      <c r="B9" t="s" s="10182">
        <v>305</v>
      </c>
      <c r="C9" t="s" s="10183">
        <v>306</v>
      </c>
      <c r="D9" t="s" s="10184">
        <v>307</v>
      </c>
      <c r="E9" t="s" s="10185">
        <v>303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60.0</v>
      </c>
      <c r="O9" t="n" s="10195">
        <v>0.0</v>
      </c>
      <c r="P9" t="n" s="10196">
        <v>0.0</v>
      </c>
      <c r="Q9" t="n" s="10197">
        <v>0.0</v>
      </c>
      <c r="R9" t="n" s="10198">
        <v>8.0</v>
      </c>
      <c r="S9" t="n" s="10199">
        <v>105.36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h9+i9+j9+k9+l9+m9+n9+o9+w9+x9+y9</f>
      </c>
      <c r="AA9" t="n" s="10207">
        <v>450.0</v>
      </c>
      <c r="AB9" t="n" s="10208">
        <v>62.15</v>
      </c>
      <c r="AC9" t="n" s="10209">
        <v>7.1</v>
      </c>
      <c r="AD9" t="n" s="10210">
        <v>80.0</v>
      </c>
      <c r="AE9" s="10211">
        <f>ROUND((z9+aa9+ab9+ac9+ad9),2)</f>
      </c>
      <c r="AF9" s="10212">
        <f>ae9*0.06</f>
      </c>
      <c r="AG9" s="10213">
        <f>ae9+af9</f>
      </c>
      <c r="AH9" t="s" s="10214">
        <v>0</v>
      </c>
    </row>
    <row r="10" ht="15.0" customHeight="true">
      <c r="A10" t="s" s="10215">
        <v>308</v>
      </c>
      <c r="B10" t="s" s="10216">
        <v>309</v>
      </c>
      <c r="C10" t="s" s="10217">
        <v>310</v>
      </c>
      <c r="D10" t="s" s="10218">
        <v>311</v>
      </c>
      <c r="E10" t="s" s="10219">
        <v>303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1050.0</v>
      </c>
      <c r="L10" t="n" s="10226">
        <v>0.0</v>
      </c>
      <c r="M10" t="n" s="10227">
        <v>10.0</v>
      </c>
      <c r="N10" t="n" s="10228">
        <v>60.0</v>
      </c>
      <c r="O10" t="n" s="10229">
        <v>0.0</v>
      </c>
      <c r="P10" t="n" s="10230">
        <v>0.0</v>
      </c>
      <c r="Q10" t="n" s="10231">
        <v>0.0</v>
      </c>
      <c r="R10" t="n" s="10232">
        <v>8.0</v>
      </c>
      <c r="S10" t="n" s="10233">
        <v>89.2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h10+i10+j10+k10+l10+m10+n10+o10+w10+x10+y10</f>
      </c>
      <c r="AA10" t="n" s="10241">
        <v>318.0</v>
      </c>
      <c r="AB10" t="n" s="10242">
        <v>44.65</v>
      </c>
      <c r="AC10" t="n" s="10243">
        <v>5.1</v>
      </c>
      <c r="AD10" t="n" s="10244">
        <v>80.0</v>
      </c>
      <c r="AE10" s="10245">
        <f>ROUND((z10+aa10+ab10+ac10+ad10),2)</f>
      </c>
      <c r="AF10" s="10246">
        <f>ae10*0.06</f>
      </c>
      <c r="AG10" s="10247">
        <f>ae10+af10</f>
      </c>
      <c r="AH10" t="s" s="10248">
        <v>0</v>
      </c>
    </row>
    <row r="11" ht="15.0" customHeight="true">
      <c r="A11" t="s" s="10249">
        <v>312</v>
      </c>
      <c r="B11" t="s" s="10250">
        <v>313</v>
      </c>
      <c r="C11" t="s" s="10251">
        <v>314</v>
      </c>
      <c r="D11" t="s" s="10252">
        <v>315</v>
      </c>
      <c r="E11" t="s" s="10253">
        <v>303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60.0</v>
      </c>
      <c r="O11" t="n" s="10263">
        <v>0.0</v>
      </c>
      <c r="P11" t="n" s="10264">
        <v>8.0</v>
      </c>
      <c r="Q11" t="n" s="10265">
        <v>86.0</v>
      </c>
      <c r="R11" t="n" s="10266">
        <v>8.0</v>
      </c>
      <c r="S11" t="n" s="10267">
        <v>114.64</v>
      </c>
      <c r="T11" t="n" s="10268">
        <v>3.0</v>
      </c>
      <c r="U11" t="n" s="10269">
        <v>64.47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h11+i11+j11+k11+l11+m11+n11+o11+w11+x11+y11</f>
      </c>
      <c r="AA11" t="n" s="10275">
        <v>539.0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ae11*0.06</f>
      </c>
      <c r="AG11" s="10281">
        <f>ae11+af11</f>
      </c>
      <c r="AH11" t="s" s="10282">
        <v>0</v>
      </c>
    </row>
    <row r="12" ht="15.0" customHeight="true">
      <c r="A12" t="s" s="10283">
        <v>316</v>
      </c>
      <c r="B12" t="s" s="10284">
        <v>317</v>
      </c>
      <c r="C12" t="s" s="10285">
        <v>318</v>
      </c>
      <c r="D12" t="s" s="10286">
        <v>319</v>
      </c>
      <c r="E12" t="s" s="10287">
        <v>303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1650.0</v>
      </c>
      <c r="L12" t="n" s="10294">
        <v>0.0</v>
      </c>
      <c r="M12" t="n" s="10295">
        <v>0.0</v>
      </c>
      <c r="N12" t="n" s="10296">
        <v>60.0</v>
      </c>
      <c r="O12" t="n" s="10297">
        <v>0.0</v>
      </c>
      <c r="P12" t="n" s="10298">
        <v>5.0</v>
      </c>
      <c r="Q12" t="n" s="10299">
        <v>42.2</v>
      </c>
      <c r="R12" t="n" s="10300">
        <v>8.0</v>
      </c>
      <c r="S12" t="n" s="10301">
        <v>90.0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h12+i12+j12+k12+l12+m12+n12+o12+w12+x12+y12</f>
      </c>
      <c r="AA12" t="n" s="10309">
        <v>396.0</v>
      </c>
      <c r="AB12" t="n" s="10310">
        <v>55.15</v>
      </c>
      <c r="AC12" t="n" s="10311">
        <v>6.3</v>
      </c>
      <c r="AD12" t="n" s="10312">
        <v>80.0</v>
      </c>
      <c r="AE12" s="10313">
        <f>ROUND((z12+aa12+ab12+ac12+ad12),2)</f>
      </c>
      <c r="AF12" s="10314">
        <f>ae12*0.06</f>
      </c>
      <c r="AG12" s="10315">
        <f>ae12+af12</f>
      </c>
      <c r="AH12" t="s" s="10316">
        <v>0</v>
      </c>
    </row>
    <row r="13" ht="15.0" customHeight="true">
      <c r="A13" t="s" s="10317">
        <v>320</v>
      </c>
      <c r="B13" t="s" s="10318">
        <v>321</v>
      </c>
      <c r="C13" t="s" s="10319">
        <v>322</v>
      </c>
      <c r="D13" t="s" s="10320">
        <v>323</v>
      </c>
      <c r="E13" t="s" s="10321">
        <v>303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1650.0</v>
      </c>
      <c r="L13" t="n" s="10328">
        <v>0.0</v>
      </c>
      <c r="M13" t="n" s="10329">
        <v>0.0</v>
      </c>
      <c r="N13" t="n" s="10330">
        <v>60.0</v>
      </c>
      <c r="O13" t="n" s="10331">
        <v>0.0</v>
      </c>
      <c r="P13" t="n" s="10332">
        <v>0.0</v>
      </c>
      <c r="Q13" t="n" s="10333">
        <v>0.0</v>
      </c>
      <c r="R13" t="n" s="10334">
        <v>8.0</v>
      </c>
      <c r="S13" t="n" s="10335">
        <v>94.64</v>
      </c>
      <c r="T13" t="n" s="10336">
        <v>1.0</v>
      </c>
      <c r="U13" t="n" s="10337">
        <v>17.74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h13+i13+j13+k13+l13+m13+n13+o13+w13+x13+y13</f>
      </c>
      <c r="AA13" t="n" s="10343">
        <v>406.0</v>
      </c>
      <c r="AB13" t="n" s="10344">
        <v>56.85</v>
      </c>
      <c r="AC13" t="n" s="10345">
        <v>6.5</v>
      </c>
      <c r="AD13" t="n" s="10346">
        <v>80.0</v>
      </c>
      <c r="AE13" s="10347">
        <f>ROUND((z13+aa13+ab13+ac13+ad13),2)</f>
      </c>
      <c r="AF13" s="10348">
        <f>ae13*0.06</f>
      </c>
      <c r="AG13" s="10349">
        <f>ae13+af13</f>
      </c>
      <c r="AH13" t="s" s="10350">
        <v>0</v>
      </c>
    </row>
    <row r="14" ht="15.0" customHeight="true">
      <c r="A14" t="s" s="10351">
        <v>324</v>
      </c>
      <c r="B14" t="s" s="10352">
        <v>325</v>
      </c>
      <c r="C14" t="s" s="10353">
        <v>326</v>
      </c>
      <c r="D14" t="s" s="10354">
        <v>327</v>
      </c>
      <c r="E14" t="s" s="10355">
        <v>303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1850.0</v>
      </c>
      <c r="L14" t="n" s="10362">
        <v>0.0</v>
      </c>
      <c r="M14" t="n" s="10363">
        <v>18.11</v>
      </c>
      <c r="N14" t="n" s="10364">
        <v>60.0</v>
      </c>
      <c r="O14" t="n" s="10365">
        <v>0.0</v>
      </c>
      <c r="P14" t="n" s="10366">
        <v>4.0</v>
      </c>
      <c r="Q14" t="n" s="10367">
        <v>36.92</v>
      </c>
      <c r="R14" t="n" s="10368">
        <v>8.0</v>
      </c>
      <c r="S14" t="n" s="10369">
        <v>98.48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h14+i14+j14+k14+l14+m14+n14+o14+w14+x14+y14</f>
      </c>
      <c r="AA14" t="n" s="10377">
        <v>437.0</v>
      </c>
      <c r="AB14" t="n" s="10378">
        <v>60.35</v>
      </c>
      <c r="AC14" t="n" s="10379">
        <v>6.9</v>
      </c>
      <c r="AD14" t="n" s="10380">
        <v>80.0</v>
      </c>
      <c r="AE14" s="10381">
        <f>ROUND((z14+aa14+ab14+ac14+ad14),2)</f>
      </c>
      <c r="AF14" s="10382">
        <f>ae14*0.06</f>
      </c>
      <c r="AG14" s="10383">
        <f>ae14+af14</f>
      </c>
      <c r="AH14" t="s" s="10384">
        <v>0</v>
      </c>
    </row>
    <row r="15" ht="15.0" customHeight="true">
      <c r="A15" t="s" s="10385">
        <v>328</v>
      </c>
      <c r="B15" t="s" s="10386">
        <v>329</v>
      </c>
      <c r="C15" t="s" s="10387">
        <v>330</v>
      </c>
      <c r="D15" t="s" s="10388">
        <v>331</v>
      </c>
      <c r="E15" t="s" s="10389">
        <v>303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2200.0</v>
      </c>
      <c r="L15" t="n" s="10396">
        <v>0.0</v>
      </c>
      <c r="M15" t="n" s="10397">
        <v>13.8</v>
      </c>
      <c r="N15" t="n" s="10398">
        <v>60.0</v>
      </c>
      <c r="O15" t="n" s="10399">
        <v>0.0</v>
      </c>
      <c r="P15" t="n" s="10400">
        <v>8.0</v>
      </c>
      <c r="Q15" t="n" s="10401">
        <v>69.84</v>
      </c>
      <c r="R15" t="n" s="10402">
        <v>8.0</v>
      </c>
      <c r="S15" t="n" s="10403">
        <v>93.04</v>
      </c>
      <c r="T15" t="n" s="10404">
        <v>1.0</v>
      </c>
      <c r="U15" t="n" s="10405">
        <v>17.45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h15+i15+j15+k15+l15+m15+n15+o15+w15+x15+y15</f>
      </c>
      <c r="AA15" t="n" s="10411">
        <v>474.0</v>
      </c>
      <c r="AB15" t="n" s="10412">
        <v>67.35</v>
      </c>
      <c r="AC15" t="n" s="10413">
        <v>7.7</v>
      </c>
      <c r="AD15" t="n" s="10414">
        <v>80.0</v>
      </c>
      <c r="AE15" s="10415">
        <f>ROUND((z15+aa15+ab15+ac15+ad15),2)</f>
      </c>
      <c r="AF15" s="10416">
        <f>ae15*0.06</f>
      </c>
      <c r="AG15" s="10417">
        <f>ae15+af15</f>
      </c>
      <c r="AH15" t="s" s="10418">
        <v>0</v>
      </c>
    </row>
    <row r="16" ht="15.0" customHeight="true">
      <c r="A16" t="s" s="10419">
        <v>332</v>
      </c>
      <c r="B16" t="s" s="10420">
        <v>333</v>
      </c>
      <c r="C16" t="s" s="10421">
        <v>334</v>
      </c>
      <c r="D16" t="s" s="10422">
        <v>335</v>
      </c>
      <c r="E16" t="s" s="10423">
        <v>303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1500.0</v>
      </c>
      <c r="L16" t="n" s="10430">
        <v>0.0</v>
      </c>
      <c r="M16" t="n" s="10431">
        <v>0.0</v>
      </c>
      <c r="N16" t="n" s="10432">
        <v>60.0</v>
      </c>
      <c r="O16" t="n" s="10433">
        <v>0.0</v>
      </c>
      <c r="P16" t="n" s="10434">
        <v>8.0</v>
      </c>
      <c r="Q16" t="n" s="10435">
        <v>107.92</v>
      </c>
      <c r="R16" t="n" s="10436">
        <v>8.0</v>
      </c>
      <c r="S16" t="n" s="10437">
        <v>143.84</v>
      </c>
      <c r="T16" t="n" s="10438">
        <v>2.0</v>
      </c>
      <c r="U16" t="n" s="10439">
        <v>53.94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h16+i16+j16+k16+l16+m16+n16+o16+w16+x16+y16</f>
      </c>
      <c r="AA16" t="n" s="10445">
        <v>474.0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ae16*0.06</f>
      </c>
      <c r="AG16" s="10451">
        <f>ae16+af16</f>
      </c>
      <c r="AH16" t="s" s="10452">
        <v>0</v>
      </c>
    </row>
    <row r="17" ht="15.0" customHeight="true">
      <c r="A17" t="s" s="10453">
        <v>336</v>
      </c>
      <c r="B17" t="s" s="10454">
        <v>337</v>
      </c>
      <c r="C17" t="s" s="10455">
        <v>338</v>
      </c>
      <c r="D17" t="s" s="10456">
        <v>339</v>
      </c>
      <c r="E17" t="s" s="10457">
        <v>303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1650.0</v>
      </c>
      <c r="L17" t="n" s="10464">
        <v>0.0</v>
      </c>
      <c r="M17" t="n" s="10465">
        <v>74.62</v>
      </c>
      <c r="N17" t="n" s="10466">
        <v>60.0</v>
      </c>
      <c r="O17" t="n" s="10467">
        <v>0.0</v>
      </c>
      <c r="P17" t="n" s="10468">
        <v>6.0</v>
      </c>
      <c r="Q17" t="n" s="10469">
        <v>56.7</v>
      </c>
      <c r="R17" t="n" s="10470">
        <v>8.0</v>
      </c>
      <c r="S17" t="n" s="10471">
        <v>100.8</v>
      </c>
      <c r="T17" t="n" s="10472">
        <v>1.0</v>
      </c>
      <c r="U17" t="n" s="10473">
        <v>18.89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h17+i17+j17+k17+l17+m17+n17+o17+w17+x17+y17</f>
      </c>
      <c r="AA17" t="n" s="10479">
        <v>416.0</v>
      </c>
      <c r="AB17" t="n" s="10480">
        <v>58.65</v>
      </c>
      <c r="AC17" t="n" s="10481">
        <v>6.7</v>
      </c>
      <c r="AD17" t="n" s="10482">
        <v>80.0</v>
      </c>
      <c r="AE17" s="10483">
        <f>ROUND((z17+aa17+ab17+ac17+ad17),2)</f>
      </c>
      <c r="AF17" s="10484">
        <f>ae17*0.06</f>
      </c>
      <c r="AG17" s="10485">
        <f>ae17+af17</f>
      </c>
      <c r="AH17" t="s" s="10486">
        <v>0</v>
      </c>
    </row>
    <row r="18" ht="15.0" customHeight="true">
      <c r="A18" t="s" s="10487">
        <v>340</v>
      </c>
      <c r="B18" t="s" s="10488">
        <v>341</v>
      </c>
      <c r="C18" t="s" s="10489">
        <v>342</v>
      </c>
      <c r="D18" t="s" s="10490">
        <v>343</v>
      </c>
      <c r="E18" t="s" s="10491">
        <v>303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2200.0</v>
      </c>
      <c r="L18" t="n" s="10498">
        <v>0.0</v>
      </c>
      <c r="M18" t="n" s="10499">
        <v>0.0</v>
      </c>
      <c r="N18" t="n" s="10500">
        <v>60.0</v>
      </c>
      <c r="O18" t="n" s="10501">
        <v>0.0</v>
      </c>
      <c r="P18" t="n" s="10502">
        <v>4.0</v>
      </c>
      <c r="Q18" t="n" s="10503">
        <v>34.04</v>
      </c>
      <c r="R18" t="n" s="10504">
        <v>8.0</v>
      </c>
      <c r="S18" t="n" s="10505">
        <v>90.8</v>
      </c>
      <c r="T18" t="n" s="10506">
        <v>2.0</v>
      </c>
      <c r="U18" t="n" s="10507">
        <v>34.04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h18+i18+j18+k18+l18+m18+n18+o18+w18+x18+y18</f>
      </c>
      <c r="AA18" t="n" s="10513">
        <v>468.0</v>
      </c>
      <c r="AB18" t="n" s="10514">
        <v>65.65</v>
      </c>
      <c r="AC18" t="n" s="10515">
        <v>7.5</v>
      </c>
      <c r="AD18" t="n" s="10516">
        <v>80.0</v>
      </c>
      <c r="AE18" s="10517">
        <f>ROUND((z18+aa18+ab18+ac18+ad18),2)</f>
      </c>
      <c r="AF18" s="10518">
        <f>ae18*0.06</f>
      </c>
      <c r="AG18" s="10519">
        <f>ae18+af18</f>
      </c>
      <c r="AH18" t="s" s="10520">
        <v>0</v>
      </c>
    </row>
    <row r="19" ht="15.0" customHeight="true">
      <c r="A19" t="s" s="10521">
        <v>344</v>
      </c>
      <c r="B19" t="s" s="10522">
        <v>345</v>
      </c>
      <c r="C19" t="s" s="10523">
        <v>346</v>
      </c>
      <c r="D19" t="s" s="10524">
        <v>347</v>
      </c>
      <c r="E19" t="s" s="10525">
        <v>303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2200.0</v>
      </c>
      <c r="L19" t="n" s="10532">
        <v>0.0</v>
      </c>
      <c r="M19" t="n" s="10533">
        <v>0.0</v>
      </c>
      <c r="N19" t="n" s="10534">
        <v>60.0</v>
      </c>
      <c r="O19" t="n" s="10535">
        <v>0.0</v>
      </c>
      <c r="P19" t="n" s="10536">
        <v>8.0</v>
      </c>
      <c r="Q19" t="n" s="10537">
        <v>72.08</v>
      </c>
      <c r="R19" t="n" s="10538">
        <v>8.0</v>
      </c>
      <c r="S19" t="n" s="10539">
        <v>96.16</v>
      </c>
      <c r="T19" t="n" s="10540">
        <v>1.0</v>
      </c>
      <c r="U19" t="n" s="10541">
        <v>18.03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h19+i19+j19+k19+l19+m19+n19+o19+w19+x19+y19</f>
      </c>
      <c r="AA19" t="n" s="10547">
        <v>481.0</v>
      </c>
      <c r="AB19" t="n" s="10548">
        <v>67.35</v>
      </c>
      <c r="AC19" t="n" s="10549">
        <v>7.7</v>
      </c>
      <c r="AD19" t="n" s="10550">
        <v>80.0</v>
      </c>
      <c r="AE19" s="10551">
        <f>ROUND((z19+aa19+ab19+ac19+ad19),2)</f>
      </c>
      <c r="AF19" s="10552">
        <f>ae19*0.06</f>
      </c>
      <c r="AG19" s="10553">
        <f>ae19+af19</f>
      </c>
      <c r="AH19" t="s" s="10554">
        <v>0</v>
      </c>
    </row>
    <row r="20" ht="15.0" customHeight="true">
      <c r="A20" t="s" s="10555">
        <v>348</v>
      </c>
      <c r="B20" t="s" s="10556">
        <v>349</v>
      </c>
      <c r="C20" t="s" s="10557">
        <v>350</v>
      </c>
      <c r="D20" t="s" s="10558">
        <v>351</v>
      </c>
      <c r="E20" t="s" s="10559">
        <v>303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1650.0</v>
      </c>
      <c r="L20" t="n" s="10566">
        <v>0.0</v>
      </c>
      <c r="M20" t="n" s="10567">
        <v>11.04</v>
      </c>
      <c r="N20" t="n" s="10568">
        <v>60.0</v>
      </c>
      <c r="O20" t="n" s="10569">
        <v>0.0</v>
      </c>
      <c r="P20" t="n" s="10570">
        <v>4.0</v>
      </c>
      <c r="Q20" t="n" s="10571">
        <v>33.16</v>
      </c>
      <c r="R20" t="n" s="10572">
        <v>8.0</v>
      </c>
      <c r="S20" t="n" s="10573">
        <v>88.48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h20+i20+j20+k20+l20+m20+n20+o20+w20+x20+y20</f>
      </c>
      <c r="AA20" t="n" s="10581">
        <v>393.0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ae20*0.06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536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2018.0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352</v>
      </c>
      <c r="B8" t="s" s="10731">
        <v>353</v>
      </c>
      <c r="C8" t="s" s="10732">
        <v>354</v>
      </c>
      <c r="D8" t="s" s="10733">
        <v>355</v>
      </c>
      <c r="E8" t="s" s="10734">
        <v>356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2168.0</v>
      </c>
      <c r="L8" t="n" s="10741">
        <v>0.0</v>
      </c>
      <c r="M8" t="n" s="10742">
        <v>20.3</v>
      </c>
      <c r="N8" t="n" s="10743">
        <v>60.0</v>
      </c>
      <c r="O8" t="n" s="10744">
        <v>0.0</v>
      </c>
      <c r="P8" t="n" s="10745">
        <v>14.0</v>
      </c>
      <c r="Q8" t="n" s="10746">
        <v>152.46</v>
      </c>
      <c r="R8" t="n" s="10747">
        <v>8.0</v>
      </c>
      <c r="S8" t="n" s="10748">
        <v>116.16</v>
      </c>
      <c r="T8" t="n" s="10749">
        <v>4.0</v>
      </c>
      <c r="U8" t="n" s="10750">
        <v>87.12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h8+i8+j8+k8+l8+m8+n8+o8+w8+x8+y8</f>
      </c>
      <c r="AA8" t="n" s="10756">
        <v>510.0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ae8*0.06</f>
      </c>
      <c r="AG8" s="10762">
        <f>ae8+af8</f>
      </c>
      <c r="AH8" t="s" s="10763">
        <v>0</v>
      </c>
    </row>
    <row r="9" ht="15.0" customHeight="true">
      <c r="A9" t="s" s="10764">
        <v>357</v>
      </c>
      <c r="B9" t="s" s="10765">
        <v>358</v>
      </c>
      <c r="C9" t="s" s="10766">
        <v>359</v>
      </c>
      <c r="D9" t="s" s="10767">
        <v>360</v>
      </c>
      <c r="E9" t="s" s="10768">
        <v>356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2098.55</v>
      </c>
      <c r="L9" t="n" s="10775">
        <v>0.0</v>
      </c>
      <c r="M9" t="n" s="10776">
        <v>190.0</v>
      </c>
      <c r="N9" t="n" s="10777">
        <v>60.0</v>
      </c>
      <c r="O9" t="n" s="10778">
        <v>0.0</v>
      </c>
      <c r="P9" t="n" s="10779">
        <v>19.0</v>
      </c>
      <c r="Q9" t="n" s="10780">
        <v>253.46</v>
      </c>
      <c r="R9" t="n" s="10781">
        <v>8.0</v>
      </c>
      <c r="S9" t="n" s="10782">
        <v>142.32</v>
      </c>
      <c r="T9" t="n" s="10783">
        <v>4.0</v>
      </c>
      <c r="U9" t="n" s="10784">
        <v>106.72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h9+i9+j9+k9+l9+m9+n9+o9+w9+x9+y9</f>
      </c>
      <c r="AA9" t="n" s="10790">
        <v>544.0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ae9*0.06</f>
      </c>
      <c r="AG9" s="10796">
        <f>ae9+af9</f>
      </c>
      <c r="AH9" t="s" s="10797">
        <v>0</v>
      </c>
    </row>
    <row r="10" ht="15.0" customHeight="true">
      <c r="A10" t="s" s="10798">
        <v>361</v>
      </c>
      <c r="B10" t="s" s="10799">
        <v>362</v>
      </c>
      <c r="C10" t="s" s="10800">
        <v>363</v>
      </c>
      <c r="D10" t="s" s="10801">
        <v>364</v>
      </c>
      <c r="E10" t="s" s="10802">
        <v>356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1850.0</v>
      </c>
      <c r="L10" t="n" s="10809">
        <v>0.0</v>
      </c>
      <c r="M10" t="n" s="10810">
        <v>10.0</v>
      </c>
      <c r="N10" t="n" s="10811">
        <v>60.0</v>
      </c>
      <c r="O10" t="n" s="10812">
        <v>0.0</v>
      </c>
      <c r="P10" t="n" s="10813">
        <v>0.0</v>
      </c>
      <c r="Q10" t="n" s="10814">
        <v>0.0</v>
      </c>
      <c r="R10" t="n" s="10815">
        <v>8.0</v>
      </c>
      <c r="S10" t="n" s="10816">
        <v>117.68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h10+i10+j10+k10+l10+m10+n10+o10+w10+x10+y10</f>
      </c>
      <c r="AA10" t="n" s="10824">
        <v>471.0</v>
      </c>
      <c r="AB10" t="n" s="10825">
        <v>65.65</v>
      </c>
      <c r="AC10" t="n" s="10826">
        <v>7.5</v>
      </c>
      <c r="AD10" t="n" s="10827">
        <v>80.0</v>
      </c>
      <c r="AE10" s="10828">
        <f>ROUND((z10+aa10+ab10+ac10+ad10),2)</f>
      </c>
      <c r="AF10" s="10829">
        <f>ae10*0.06</f>
      </c>
      <c r="AG10" s="10830">
        <f>ae10+af10</f>
      </c>
      <c r="AH10" t="s" s="10831">
        <v>0</v>
      </c>
    </row>
    <row r="11" ht="15.0" customHeight="true">
      <c r="A11" t="s" s="10832">
        <v>365</v>
      </c>
      <c r="B11" t="s" s="10833">
        <v>366</v>
      </c>
      <c r="C11" t="s" s="10834">
        <v>367</v>
      </c>
      <c r="D11" t="s" s="10835">
        <v>368</v>
      </c>
      <c r="E11" t="s" s="10836">
        <v>356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2288.0</v>
      </c>
      <c r="L11" t="n" s="10843">
        <v>0.0</v>
      </c>
      <c r="M11" t="n" s="10844">
        <v>10.0</v>
      </c>
      <c r="N11" t="n" s="10845">
        <v>60.0</v>
      </c>
      <c r="O11" t="n" s="10846">
        <v>0.0</v>
      </c>
      <c r="P11" t="n" s="10847">
        <v>14.0</v>
      </c>
      <c r="Q11" t="n" s="10848">
        <v>140.28</v>
      </c>
      <c r="R11" t="n" s="10849">
        <v>8.0</v>
      </c>
      <c r="S11" t="n" s="10850">
        <v>106.96</v>
      </c>
      <c r="T11" t="n" s="10851">
        <v>4.0</v>
      </c>
      <c r="U11" t="n" s="10852">
        <v>80.2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h11+i11+j11+k11+l11+m11+n11+o11+w11+x11+y11</f>
      </c>
      <c r="AA11" t="n" s="10858">
        <v>510.0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ae11*0.06</f>
      </c>
      <c r="AG11" s="10864">
        <f>ae11+af11</f>
      </c>
      <c r="AH11" t="s" s="10865">
        <v>0</v>
      </c>
    </row>
    <row r="12" ht="15.0" customHeight="true">
      <c r="A12" t="s" s="10866">
        <v>369</v>
      </c>
      <c r="B12" t="s" s="10867">
        <v>370</v>
      </c>
      <c r="C12" t="s" s="10868">
        <v>371</v>
      </c>
      <c r="D12" t="s" s="10869">
        <v>372</v>
      </c>
      <c r="E12" t="s" s="10870">
        <v>356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1300.0</v>
      </c>
      <c r="L12" t="n" s="10877">
        <v>0.0</v>
      </c>
      <c r="M12" t="n" s="10878">
        <v>12.0</v>
      </c>
      <c r="N12" t="n" s="10879">
        <v>60.0</v>
      </c>
      <c r="O12" t="n" s="10880">
        <v>0.0</v>
      </c>
      <c r="P12" t="n" s="10881">
        <v>12.0</v>
      </c>
      <c r="Q12" t="n" s="10882">
        <v>160.08</v>
      </c>
      <c r="R12" t="n" s="10883">
        <v>8.0</v>
      </c>
      <c r="S12" t="n" s="10884">
        <v>142.32</v>
      </c>
      <c r="T12" t="n" s="10885">
        <v>1.0</v>
      </c>
      <c r="U12" t="n" s="10886">
        <v>26.68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h12+i12+j12+k12+l12+m12+n12+o12+w12+x12+y12</f>
      </c>
      <c r="AA12" t="n" s="10892">
        <v>442.0</v>
      </c>
      <c r="AB12" t="n" s="10893">
        <v>65.65</v>
      </c>
      <c r="AC12" t="n" s="10894">
        <v>7.5</v>
      </c>
      <c r="AD12" t="n" s="10895">
        <v>80.0</v>
      </c>
      <c r="AE12" s="10896">
        <f>ROUND((z12+aa12+ab12+ac12+ad12),2)</f>
      </c>
      <c r="AF12" s="10897">
        <f>ae12*0.06</f>
      </c>
      <c r="AG12" s="10898">
        <f>ae12+af12</f>
      </c>
      <c r="AH12" t="s" s="10899">
        <v>0</v>
      </c>
    </row>
    <row r="13" ht="15.0" customHeight="true">
      <c r="A13" t="s" s="10900">
        <v>373</v>
      </c>
      <c r="B13" t="s" s="10901">
        <v>374</v>
      </c>
      <c r="C13" t="s" s="10902">
        <v>375</v>
      </c>
      <c r="D13" t="s" s="10903">
        <v>376</v>
      </c>
      <c r="E13" t="s" s="10904">
        <v>356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2200.0</v>
      </c>
      <c r="L13" t="n" s="10911">
        <v>0.0</v>
      </c>
      <c r="M13" t="n" s="10912">
        <v>10.0</v>
      </c>
      <c r="N13" t="n" s="10913">
        <v>60.0</v>
      </c>
      <c r="O13" t="n" s="10914">
        <v>0.0</v>
      </c>
      <c r="P13" t="n" s="10915">
        <v>4.0</v>
      </c>
      <c r="Q13" t="n" s="10916">
        <v>46.44</v>
      </c>
      <c r="R13" t="n" s="10917">
        <v>8.0</v>
      </c>
      <c r="S13" t="n" s="10918">
        <v>123.84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h13+i13+j13+k13+l13+m13+n13+o13+w13+x13+y13</f>
      </c>
      <c r="AA13" t="n" s="10926">
        <v>523.0</v>
      </c>
      <c r="AB13" t="n" s="10927">
        <v>69.05</v>
      </c>
      <c r="AC13" t="n" s="10928">
        <v>7.9</v>
      </c>
      <c r="AD13" t="n" s="10929">
        <v>80.0</v>
      </c>
      <c r="AE13" s="10930">
        <f>ROUND((z13+aa13+ab13+ac13+ad13),2)</f>
      </c>
      <c r="AF13" s="10931">
        <f>ae13*0.06</f>
      </c>
      <c r="AG13" s="10932">
        <f>ae13+af13</f>
      </c>
      <c r="AH13" t="s" s="10933">
        <v>0</v>
      </c>
    </row>
    <row r="14" ht="15.0" customHeight="true">
      <c r="A14" t="s" s="10934">
        <v>377</v>
      </c>
      <c r="B14" t="s" s="10935">
        <v>378</v>
      </c>
      <c r="C14" t="s" s="10936">
        <v>379</v>
      </c>
      <c r="D14" t="s" s="10937">
        <v>380</v>
      </c>
      <c r="E14" t="s" s="10938">
        <v>356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1300.0</v>
      </c>
      <c r="L14" t="n" s="10945">
        <v>0.0</v>
      </c>
      <c r="M14" t="n" s="10946">
        <v>12.0</v>
      </c>
      <c r="N14" t="n" s="10947">
        <v>60.0</v>
      </c>
      <c r="O14" t="n" s="10948">
        <v>0.0</v>
      </c>
      <c r="P14" t="n" s="10949">
        <v>10.0</v>
      </c>
      <c r="Q14" t="n" s="10950">
        <v>119.0</v>
      </c>
      <c r="R14" t="n" s="10951">
        <v>8.0</v>
      </c>
      <c r="S14" t="n" s="10952">
        <v>126.96</v>
      </c>
      <c r="T14" t="n" s="10953">
        <v>4.0</v>
      </c>
      <c r="U14" t="n" s="10954">
        <v>95.2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h14+i14+j14+k14+l14+m14+n14+o14+w14+x14+y14</f>
      </c>
      <c r="AA14" t="n" s="10960">
        <v>416.0</v>
      </c>
      <c r="AB14" t="n" s="10961">
        <v>62.15</v>
      </c>
      <c r="AC14" t="n" s="10962">
        <v>7.1</v>
      </c>
      <c r="AD14" t="n" s="10963">
        <v>80.0</v>
      </c>
      <c r="AE14" s="10964">
        <f>ROUND((z14+aa14+ab14+ac14+ad14),2)</f>
      </c>
      <c r="AF14" s="10965">
        <f>ae14*0.06</f>
      </c>
      <c r="AG14" s="10966">
        <f>ae14+af14</f>
      </c>
      <c r="AH14" t="s" s="10967">
        <v>0</v>
      </c>
    </row>
    <row r="15" ht="15.0" customHeight="true">
      <c r="A15" t="s" s="10968">
        <v>381</v>
      </c>
      <c r="B15" t="s" s="10969">
        <v>382</v>
      </c>
      <c r="C15" t="s" s="10970">
        <v>383</v>
      </c>
      <c r="D15" t="s" s="10971">
        <v>384</v>
      </c>
      <c r="E15" t="s" s="10972">
        <v>356</v>
      </c>
      <c r="F15" t="n" s="10973">
        <v>42607.0</v>
      </c>
      <c r="G15" t="s" s="10974">
        <v>0</v>
      </c>
      <c r="H15" t="n" s="10975">
        <v>1540.0</v>
      </c>
      <c r="I15" t="n" s="10976">
        <v>100.0</v>
      </c>
      <c r="J15" t="n" s="10977">
        <v>0.0</v>
      </c>
      <c r="K15" t="n" s="10978">
        <v>1250.0</v>
      </c>
      <c r="L15" t="n" s="10979">
        <v>0.0</v>
      </c>
      <c r="M15" t="n" s="10980">
        <v>35.34</v>
      </c>
      <c r="N15" t="n" s="10981">
        <v>60.0</v>
      </c>
      <c r="O15" t="n" s="10982">
        <v>0.0</v>
      </c>
      <c r="P15" t="n" s="10983">
        <v>0.0</v>
      </c>
      <c r="Q15" t="n" s="10984">
        <v>0.0</v>
      </c>
      <c r="R15" t="n" s="10985">
        <v>8.0</v>
      </c>
      <c r="S15" t="n" s="10986">
        <v>114.64</v>
      </c>
      <c r="T15" t="n" s="10987">
        <v>0.0</v>
      </c>
      <c r="U15" t="n" s="10988">
        <v>0.0</v>
      </c>
      <c r="V15" s="10989">
        <f>q15+s15+u15</f>
      </c>
      <c r="W15" t="n" s="10990">
        <v>0.0</v>
      </c>
      <c r="X15" t="n" s="10991">
        <v>0.0</v>
      </c>
      <c r="Y15" t="n" s="10992">
        <v>0.0</v>
      </c>
      <c r="Z15" s="10993">
        <f>h15+i15+j15+k15+l15+m15+n15+o15+w15+x15+y15</f>
      </c>
      <c r="AA15" t="n" s="10994">
        <v>385.0</v>
      </c>
      <c r="AB15" t="n" s="10995">
        <v>53.35</v>
      </c>
      <c r="AC15" t="n" s="10996">
        <v>6.1</v>
      </c>
      <c r="AD15" t="n" s="10997">
        <v>80.0</v>
      </c>
      <c r="AE15" s="10998">
        <f>ROUND((z15+aa15+ab15+ac15+ad15),2)</f>
      </c>
      <c r="AF15" s="10999">
        <f>ae15*0.06</f>
      </c>
      <c r="AG15" s="11000">
        <f>ae15+af15</f>
      </c>
      <c r="AH15" t="s" s="11001">
        <v>0</v>
      </c>
    </row>
    <row r="16" ht="15.0" customHeight="true">
      <c r="A16" t="s" s="11002">
        <v>385</v>
      </c>
      <c r="B16" t="s" s="11003">
        <v>386</v>
      </c>
      <c r="C16" t="s" s="11004">
        <v>387</v>
      </c>
      <c r="D16" t="s" s="11005">
        <v>388</v>
      </c>
      <c r="E16" t="s" s="11006">
        <v>356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1000.0</v>
      </c>
      <c r="L16" t="n" s="11013">
        <v>0.0</v>
      </c>
      <c r="M16" t="n" s="11014">
        <v>10.0</v>
      </c>
      <c r="N16" t="n" s="11015">
        <v>60.0</v>
      </c>
      <c r="O16" t="n" s="11016">
        <v>0.0</v>
      </c>
      <c r="P16" t="n" s="11017">
        <v>0.0</v>
      </c>
      <c r="Q16" t="n" s="11018">
        <v>0.0</v>
      </c>
      <c r="R16" t="n" s="11019">
        <v>8.0</v>
      </c>
      <c r="S16" t="n" s="11020">
        <v>94.64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h16+i16+j16+k16+l16+m16+n16+o16+w16+x16+y16</f>
      </c>
      <c r="AA16" t="n" s="11028">
        <v>312.0</v>
      </c>
      <c r="AB16" t="n" s="11029">
        <v>42.85</v>
      </c>
      <c r="AC16" t="n" s="11030">
        <v>4.9</v>
      </c>
      <c r="AD16" t="n" s="11031">
        <v>80.0</v>
      </c>
      <c r="AE16" s="11032">
        <f>ROUND((z16+aa16+ab16+ac16+ad16),2)</f>
      </c>
      <c r="AF16" s="11033">
        <f>ae16*0.06</f>
      </c>
      <c r="AG16" s="11034">
        <f>ae16+af16</f>
      </c>
      <c r="AH16" t="s" s="11035">
        <v>0</v>
      </c>
    </row>
    <row r="17" ht="15.0" customHeight="true">
      <c r="A17" t="s" s="11036">
        <v>389</v>
      </c>
      <c r="B17" t="s" s="11037">
        <v>390</v>
      </c>
      <c r="C17" t="s" s="11038">
        <v>391</v>
      </c>
      <c r="D17" t="s" s="11039">
        <v>392</v>
      </c>
      <c r="E17" t="s" s="11040">
        <v>356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1250.0</v>
      </c>
      <c r="L17" t="n" s="11047">
        <v>0.0</v>
      </c>
      <c r="M17" t="n" s="11048">
        <v>10.0</v>
      </c>
      <c r="N17" t="n" s="11049">
        <v>60.0</v>
      </c>
      <c r="O17" t="n" s="11050">
        <v>0.0</v>
      </c>
      <c r="P17" t="n" s="11051">
        <v>0.0</v>
      </c>
      <c r="Q17" t="n" s="11052">
        <v>0.0</v>
      </c>
      <c r="R17" t="n" s="11053">
        <v>8.0</v>
      </c>
      <c r="S17" t="n" s="11054">
        <v>100.0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h17+i17+j17+k17+l17+m17+n17+o17+w17+x17+y17</f>
      </c>
      <c r="AA17" t="n" s="11062">
        <v>362.0</v>
      </c>
      <c r="AB17" t="n" s="11063">
        <v>49.85</v>
      </c>
      <c r="AC17" t="n" s="11064">
        <v>5.7</v>
      </c>
      <c r="AD17" t="n" s="11065">
        <v>80.0</v>
      </c>
      <c r="AE17" s="11066">
        <f>ROUND((z17+aa17+ab17+ac17+ad17),2)</f>
      </c>
      <c r="AF17" s="11067">
        <f>ae17*0.06</f>
      </c>
      <c r="AG17" s="11068">
        <f>ae17+af17</f>
      </c>
      <c r="AH17" t="s" s="11069">
        <v>0</v>
      </c>
    </row>
    <row r="18" ht="15.0" customHeight="true">
      <c r="A18" t="s" s="11070">
        <v>393</v>
      </c>
      <c r="B18" t="s" s="11071">
        <v>394</v>
      </c>
      <c r="C18" t="s" s="11072">
        <v>395</v>
      </c>
      <c r="D18" t="s" s="11073">
        <v>396</v>
      </c>
      <c r="E18" t="s" s="11074">
        <v>356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60.0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h18+i18+j18+k18+l18+m18+n18+o18+w18+x18+y18</f>
      </c>
      <c r="AA18" t="n" s="11096">
        <v>195.0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ae18*0.06</f>
      </c>
      <c r="AG18" s="11102">
        <f>ae18+af18</f>
      </c>
      <c r="AH18" t="s" s="11103">
        <v>0</v>
      </c>
    </row>
    <row r="19" ht="15.0" customHeight="true">
      <c r="A19" t="s" s="11104">
        <v>397</v>
      </c>
      <c r="B19" t="s" s="11105">
        <v>398</v>
      </c>
      <c r="C19" t="s" s="11106">
        <v>399</v>
      </c>
      <c r="D19" t="s" s="11107">
        <v>400</v>
      </c>
      <c r="E19" t="s" s="11108">
        <v>356</v>
      </c>
      <c r="F19" t="n" s="11109">
        <v>43213.0</v>
      </c>
      <c r="G19" t="n" s="11110">
        <v>43499.0</v>
      </c>
      <c r="H19" t="n" s="11111">
        <v>1650.0</v>
      </c>
      <c r="I19" t="n" s="11112">
        <v>100.0</v>
      </c>
      <c r="J19" t="n" s="11113">
        <v>0.0</v>
      </c>
      <c r="K19" t="n" s="11114">
        <v>1770.66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46.16</v>
      </c>
      <c r="R19" t="n" s="11121">
        <v>8.0</v>
      </c>
      <c r="S19" t="n" s="11122">
        <v>123.04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h19+i19+j19+k19+l19+m19+n19+o19+w19+x19+y19</f>
      </c>
      <c r="AA19" t="n" s="11130">
        <v>461.0</v>
      </c>
      <c r="AB19" t="n" s="11131">
        <v>63.85</v>
      </c>
      <c r="AC19" t="n" s="11132">
        <v>7.3</v>
      </c>
      <c r="AD19" t="n" s="11133">
        <v>80.0</v>
      </c>
      <c r="AE19" s="11134">
        <f>ROUND((z19+aa19+ab19+ac19+ad19),2)</f>
      </c>
      <c r="AF19" s="11135">
        <f>ae19*0.06</f>
      </c>
      <c r="AG19" s="11136">
        <f>ae19+af19</f>
      </c>
      <c r="AH19" t="s" s="11137">
        <v>0</v>
      </c>
    </row>
    <row r="20" ht="15.0" customHeight="true">
      <c r="A20" t="s" s="11138">
        <v>401</v>
      </c>
      <c r="B20" t="s" s="11139">
        <v>402</v>
      </c>
      <c r="C20" t="s" s="11140">
        <v>403</v>
      </c>
      <c r="D20" t="s" s="11141">
        <v>404</v>
      </c>
      <c r="E20" t="s" s="11142">
        <v>356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1600.0</v>
      </c>
      <c r="L20" t="n" s="11149">
        <v>0.0</v>
      </c>
      <c r="M20" t="n" s="11150">
        <v>10.0</v>
      </c>
      <c r="N20" t="n" s="11151">
        <v>60.0</v>
      </c>
      <c r="O20" t="n" s="11152">
        <v>0.0</v>
      </c>
      <c r="P20" t="n" s="11153">
        <v>0.0</v>
      </c>
      <c r="Q20" t="n" s="11154">
        <v>0.0</v>
      </c>
      <c r="R20" t="n" s="11155">
        <v>8.0</v>
      </c>
      <c r="S20" t="n" s="11156">
        <v>138.48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h20+i20+j20+k20+l20+m20+n20+o20+w20+x20+y20</f>
      </c>
      <c r="AA20" t="n" s="11164">
        <v>463.0</v>
      </c>
      <c r="AB20" t="n" s="11165">
        <v>63.85</v>
      </c>
      <c r="AC20" t="n" s="11166">
        <v>7.3</v>
      </c>
      <c r="AD20" t="n" s="11167">
        <v>80.0</v>
      </c>
      <c r="AE20" s="11168">
        <f>ROUND((z20+aa20+ab20+ac20+ad20),2)</f>
      </c>
      <c r="AF20" s="11169">
        <f>ae20*0.06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536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2018.0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405</v>
      </c>
      <c r="B8" t="s" s="11314">
        <v>406</v>
      </c>
      <c r="C8" t="s" s="11315">
        <v>407</v>
      </c>
      <c r="D8" t="s" s="11316">
        <v>408</v>
      </c>
      <c r="E8" t="s" s="11317">
        <v>409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1850.0</v>
      </c>
      <c r="L8" t="n" s="11324">
        <v>0.0</v>
      </c>
      <c r="M8" t="n" s="11325">
        <v>17.55</v>
      </c>
      <c r="N8" t="n" s="11326">
        <v>60.0</v>
      </c>
      <c r="O8" t="n" s="11327">
        <v>0.0</v>
      </c>
      <c r="P8" t="n" s="11328">
        <v>6.0</v>
      </c>
      <c r="Q8" t="n" s="11329">
        <v>68.34</v>
      </c>
      <c r="R8" t="n" s="11330">
        <v>8.0</v>
      </c>
      <c r="S8" t="n" s="11331">
        <v>121.52</v>
      </c>
      <c r="T8" t="n" s="11332">
        <v>2.0</v>
      </c>
      <c r="U8" t="n" s="11333">
        <v>45.58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h8+i8+j8+k8+l8+m8+n8+o8+w8+x8+y8</f>
      </c>
      <c r="AA8" t="n" s="11339">
        <v>481.0</v>
      </c>
      <c r="AB8" t="n" s="11340">
        <v>69.05</v>
      </c>
      <c r="AC8" t="n" s="11341">
        <v>7.9</v>
      </c>
      <c r="AD8" t="n" s="11342">
        <v>80.0</v>
      </c>
      <c r="AE8" s="11343">
        <f>ROUND((z8+aa8+ab8+ac8+ad8),2)</f>
      </c>
      <c r="AF8" s="11344">
        <f>ae8*0.06</f>
      </c>
      <c r="AG8" s="11345">
        <f>ae8+af8</f>
      </c>
      <c r="AH8" t="s" s="11346">
        <v>0</v>
      </c>
    </row>
    <row r="9" ht="15.0" customHeight="true">
      <c r="A9" t="s" s="11347">
        <v>410</v>
      </c>
      <c r="B9" t="s" s="11348">
        <v>411</v>
      </c>
      <c r="C9" t="s" s="11349">
        <v>412</v>
      </c>
      <c r="D9" t="s" s="11350">
        <v>413</v>
      </c>
      <c r="E9" t="s" s="11351">
        <v>409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2400.0</v>
      </c>
      <c r="L9" t="n" s="11358">
        <v>0.0</v>
      </c>
      <c r="M9" t="n" s="11359">
        <v>18.4</v>
      </c>
      <c r="N9" t="n" s="11360">
        <v>60.0</v>
      </c>
      <c r="O9" t="n" s="11361">
        <v>0.0</v>
      </c>
      <c r="P9" t="n" s="11362">
        <v>7.0</v>
      </c>
      <c r="Q9" t="n" s="11363">
        <v>64.61</v>
      </c>
      <c r="R9" t="n" s="11364">
        <v>8.0</v>
      </c>
      <c r="S9" t="n" s="11365">
        <v>98.48</v>
      </c>
      <c r="T9" t="n" s="11366">
        <v>1.0</v>
      </c>
      <c r="U9" t="n" s="11367">
        <v>18.46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h9+i9+j9+k9+l9+m9+n9+o9+w9+x9+y9</f>
      </c>
      <c r="AA9" t="n" s="11373">
        <v>510.0</v>
      </c>
      <c r="AB9" t="n" s="11374">
        <v>69.05</v>
      </c>
      <c r="AC9" t="n" s="11375">
        <v>7.9</v>
      </c>
      <c r="AD9" t="n" s="11376">
        <v>80.0</v>
      </c>
      <c r="AE9" s="11377">
        <f>ROUND((z9+aa9+ab9+ac9+ad9),2)</f>
      </c>
      <c r="AF9" s="11378">
        <f>ae9*0.06</f>
      </c>
      <c r="AG9" s="11379">
        <f>ae9+af9</f>
      </c>
      <c r="AH9" t="s" s="11380">
        <v>0</v>
      </c>
    </row>
    <row r="10" ht="15.0" customHeight="true">
      <c r="A10" t="s" s="11381">
        <v>414</v>
      </c>
      <c r="B10" t="s" s="11382">
        <v>415</v>
      </c>
      <c r="C10" t="s" s="11383">
        <v>416</v>
      </c>
      <c r="D10" t="s" s="11384">
        <v>417</v>
      </c>
      <c r="E10" t="s" s="11385">
        <v>409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2400.0</v>
      </c>
      <c r="L10" t="n" s="11392">
        <v>0.0</v>
      </c>
      <c r="M10" t="n" s="11393">
        <v>18.9</v>
      </c>
      <c r="N10" t="n" s="11394">
        <v>60.0</v>
      </c>
      <c r="O10" t="n" s="11395">
        <v>0.0</v>
      </c>
      <c r="P10" t="n" s="11396">
        <v>5.0</v>
      </c>
      <c r="Q10" t="n" s="11397">
        <v>59.5</v>
      </c>
      <c r="R10" t="n" s="11398">
        <v>8.0</v>
      </c>
      <c r="S10" t="n" s="11399">
        <v>126.96</v>
      </c>
      <c r="T10" t="n" s="11400">
        <v>3.0</v>
      </c>
      <c r="U10" t="n" s="11401">
        <v>71.4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h10+i10+j10+k10+l10+m10+n10+o10+w10+x10+y10</f>
      </c>
      <c r="AA10" t="n" s="11407">
        <v>559.0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ae10*0.06</f>
      </c>
      <c r="AG10" s="11413">
        <f>ae10+af10</f>
      </c>
      <c r="AH10" t="s" s="11414">
        <v>0</v>
      </c>
    </row>
    <row r="11" ht="15.0" customHeight="true">
      <c r="A11" t="s" s="11415">
        <v>418</v>
      </c>
      <c r="B11" t="s" s="11416">
        <v>419</v>
      </c>
      <c r="C11" t="s" s="11417">
        <v>420</v>
      </c>
      <c r="D11" t="s" s="11418">
        <v>421</v>
      </c>
      <c r="E11" t="s" s="11419">
        <v>409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2400.0</v>
      </c>
      <c r="L11" t="n" s="11426">
        <v>0.0</v>
      </c>
      <c r="M11" t="n" s="11427">
        <v>10.0</v>
      </c>
      <c r="N11" t="n" s="11428">
        <v>60.0</v>
      </c>
      <c r="O11" t="n" s="11429">
        <v>0.0</v>
      </c>
      <c r="P11" t="n" s="11430">
        <v>7.0</v>
      </c>
      <c r="Q11" t="n" s="11431">
        <v>64.61</v>
      </c>
      <c r="R11" t="n" s="11432">
        <v>8.0</v>
      </c>
      <c r="S11" t="n" s="11433">
        <v>98.48</v>
      </c>
      <c r="T11" t="n" s="11434">
        <v>1.0</v>
      </c>
      <c r="U11" t="n" s="11435">
        <v>18.46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h11+i11+j11+k11+l11+m11+n11+o11+w11+x11+y11</f>
      </c>
      <c r="AA11" t="n" s="11441">
        <v>510.0</v>
      </c>
      <c r="AB11" t="n" s="11442">
        <v>69.05</v>
      </c>
      <c r="AC11" t="n" s="11443">
        <v>7.9</v>
      </c>
      <c r="AD11" t="n" s="11444">
        <v>80.0</v>
      </c>
      <c r="AE11" s="11445">
        <f>ROUND((z11+aa11+ab11+ac11+ad11),2)</f>
      </c>
      <c r="AF11" s="11446">
        <f>ae11*0.06</f>
      </c>
      <c r="AG11" s="11447">
        <f>ae11+af11</f>
      </c>
      <c r="AH11" t="s" s="11448">
        <v>0</v>
      </c>
    </row>
    <row r="12" ht="15.0" customHeight="true">
      <c r="A12" t="s" s="11449">
        <v>422</v>
      </c>
      <c r="B12" t="s" s="11450">
        <v>423</v>
      </c>
      <c r="C12" t="s" s="11451">
        <v>424</v>
      </c>
      <c r="D12" t="s" s="11452">
        <v>425</v>
      </c>
      <c r="E12" t="s" s="11453">
        <v>409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2400.0</v>
      </c>
      <c r="L12" t="n" s="11460">
        <v>0.0</v>
      </c>
      <c r="M12" t="n" s="11461">
        <v>0.0</v>
      </c>
      <c r="N12" t="n" s="11462">
        <v>60.0</v>
      </c>
      <c r="O12" t="n" s="11463">
        <v>0.0</v>
      </c>
      <c r="P12" t="n" s="11464">
        <v>6.0</v>
      </c>
      <c r="Q12" t="n" s="11465">
        <v>57.54</v>
      </c>
      <c r="R12" t="n" s="11466">
        <v>8.0</v>
      </c>
      <c r="S12" t="n" s="11467">
        <v>102.32</v>
      </c>
      <c r="T12" t="n" s="11468">
        <v>2.0</v>
      </c>
      <c r="U12" t="n" s="11469">
        <v>38.36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h12+i12+j12+k12+l12+m12+n12+o12+w12+x12+y12</f>
      </c>
      <c r="AA12" t="n" s="11475">
        <v>515.0</v>
      </c>
      <c r="AB12" t="n" s="11476">
        <v>69.05</v>
      </c>
      <c r="AC12" t="n" s="11477">
        <v>7.9</v>
      </c>
      <c r="AD12" t="n" s="11478">
        <v>80.0</v>
      </c>
      <c r="AE12" s="11479">
        <f>ROUND((z12+aa12+ab12+ac12+ad12),2)</f>
      </c>
      <c r="AF12" s="11480">
        <f>ae12*0.06</f>
      </c>
      <c r="AG12" s="11481">
        <f>ae12+af12</f>
      </c>
      <c r="AH12" t="s" s="11482">
        <v>0</v>
      </c>
    </row>
    <row r="13" ht="15.0" customHeight="true">
      <c r="A13" t="s" s="11483">
        <v>426</v>
      </c>
      <c r="B13" t="s" s="11484">
        <v>427</v>
      </c>
      <c r="C13" t="s" s="11485">
        <v>428</v>
      </c>
      <c r="D13" t="s" s="11486">
        <v>429</v>
      </c>
      <c r="E13" t="s" s="11487">
        <v>409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60.0</v>
      </c>
      <c r="O13" t="n" s="11497">
        <v>0.0</v>
      </c>
      <c r="P13" t="n" s="11498">
        <v>8.0</v>
      </c>
      <c r="Q13" t="n" s="11499">
        <v>73.84</v>
      </c>
      <c r="R13" t="n" s="11500">
        <v>8.0</v>
      </c>
      <c r="S13" t="n" s="11501">
        <v>98.48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h13+i13+j13+k13+l13+m13+n13+o13+w13+x13+y13</f>
      </c>
      <c r="AA13" t="n" s="11509">
        <v>328.0</v>
      </c>
      <c r="AB13" t="n" s="11510">
        <v>46.35</v>
      </c>
      <c r="AC13" t="n" s="11511">
        <v>5.3</v>
      </c>
      <c r="AD13" t="n" s="11512">
        <v>80.0</v>
      </c>
      <c r="AE13" s="11513">
        <f>ROUND((z13+aa13+ab13+ac13+ad13),2)</f>
      </c>
      <c r="AF13" s="11514">
        <f>ae13*0.06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536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2018.0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430</v>
      </c>
      <c r="B8" t="s" s="11659">
        <v>431</v>
      </c>
      <c r="C8" t="s" s="11660">
        <v>432</v>
      </c>
      <c r="D8" t="s" s="11661">
        <v>433</v>
      </c>
      <c r="E8" t="s" s="11662">
        <v>434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2200.0</v>
      </c>
      <c r="L8" t="n" s="11669">
        <v>0.0</v>
      </c>
      <c r="M8" t="n" s="11670">
        <v>0.0</v>
      </c>
      <c r="N8" t="n" s="11671">
        <v>60.0</v>
      </c>
      <c r="O8" t="n" s="11672">
        <v>0.0</v>
      </c>
      <c r="P8" t="n" s="11673">
        <v>0.0</v>
      </c>
      <c r="Q8" t="n" s="11674">
        <v>0.0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h8+i8+j8+k8+l8+m8+n8+o8+w8+x8+y8</f>
      </c>
      <c r="AA8" t="n" s="11684">
        <v>455.0</v>
      </c>
      <c r="AB8" t="n" s="11685">
        <v>60.35</v>
      </c>
      <c r="AC8" t="n" s="11686">
        <v>6.9</v>
      </c>
      <c r="AD8" t="n" s="11687">
        <v>80.0</v>
      </c>
      <c r="AE8" s="11688">
        <f>ROUND((z8+aa8+ab8+ac8+ad8),2)</f>
      </c>
      <c r="AF8" s="11689">
        <f>ae8*0.06</f>
      </c>
      <c r="AG8" s="11690">
        <f>ae8+af8</f>
      </c>
      <c r="AH8" t="s" s="11691">
        <v>0</v>
      </c>
    </row>
    <row r="9" ht="15.0" customHeight="true">
      <c r="A9" t="s" s="11692">
        <v>435</v>
      </c>
      <c r="B9" t="s" s="11693">
        <v>436</v>
      </c>
      <c r="C9" t="s" s="11694">
        <v>437</v>
      </c>
      <c r="D9" t="s" s="11695">
        <v>438</v>
      </c>
      <c r="E9" t="s" s="11696">
        <v>434</v>
      </c>
      <c r="F9" t="n" s="11697">
        <v>41944.0</v>
      </c>
      <c r="G9" t="s" s="11698">
        <v>0</v>
      </c>
      <c r="H9" t="n" s="11699">
        <v>1300.0</v>
      </c>
      <c r="I9" t="n" s="11700">
        <v>100.0</v>
      </c>
      <c r="J9" t="n" s="11701">
        <v>-3.33</v>
      </c>
      <c r="K9" t="n" s="11702">
        <v>1600.0</v>
      </c>
      <c r="L9" t="n" s="11703">
        <v>0.0</v>
      </c>
      <c r="M9" t="n" s="11704">
        <v>0.0</v>
      </c>
      <c r="N9" t="n" s="11705">
        <v>60.0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-41.94</v>
      </c>
      <c r="X9" t="n" s="11715">
        <v>0.0</v>
      </c>
      <c r="Y9" t="n" s="11716">
        <v>0.0</v>
      </c>
      <c r="Z9" s="11717">
        <f>h9+i9+j9+k9+l9+m9+n9+o9+w9+x9+y9</f>
      </c>
      <c r="AA9" t="n" s="11718">
        <v>393.0</v>
      </c>
      <c r="AB9" t="n" s="11719">
        <v>53.35</v>
      </c>
      <c r="AC9" t="n" s="11720">
        <v>6.1</v>
      </c>
      <c r="AD9" t="n" s="11721">
        <v>80.0</v>
      </c>
      <c r="AE9" s="11722">
        <f>ROUND((z9+aa9+ab9+ac9+ad9),2)</f>
      </c>
      <c r="AF9" s="11723">
        <f>ae9*0.06</f>
      </c>
      <c r="AG9" s="11724">
        <f>ae9+af9</f>
      </c>
      <c r="AH9" t="s" s="11725">
        <v>439</v>
      </c>
    </row>
    <row r="10" ht="15.0" customHeight="true">
      <c r="A10" t="s" s="11726">
        <v>440</v>
      </c>
      <c r="B10" t="s" s="11727">
        <v>441</v>
      </c>
      <c r="C10" t="s" s="11728">
        <v>442</v>
      </c>
      <c r="D10" t="s" s="11729">
        <v>443</v>
      </c>
      <c r="E10" t="s" s="11730">
        <v>434</v>
      </c>
      <c r="F10" t="n" s="11731">
        <v>41944.0</v>
      </c>
      <c r="G10" t="s" s="11732">
        <v>0</v>
      </c>
      <c r="H10" t="n" s="11733">
        <v>1240.0</v>
      </c>
      <c r="I10" t="n" s="11734">
        <v>100.0</v>
      </c>
      <c r="J10" t="n" s="11735">
        <v>0.0</v>
      </c>
      <c r="K10" t="n" s="11736">
        <v>1400.0</v>
      </c>
      <c r="L10" t="n" s="11737">
        <v>0.0</v>
      </c>
      <c r="M10" t="n" s="11738">
        <v>22.0</v>
      </c>
      <c r="N10" t="n" s="11739">
        <v>60.0</v>
      </c>
      <c r="O10" t="n" s="11740">
        <v>0.0</v>
      </c>
      <c r="P10" t="n" s="11741">
        <v>2.0</v>
      </c>
      <c r="Q10" t="n" s="11742">
        <v>17.02</v>
      </c>
      <c r="R10" t="n" s="11743">
        <v>8.0</v>
      </c>
      <c r="S10" t="n" s="11744">
        <v>90.8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h10+i10+j10+k10+l10+m10+n10+o10+w10+x10+y10</f>
      </c>
      <c r="AA10" t="n" s="11752">
        <v>364.0</v>
      </c>
      <c r="AB10" t="n" s="11753">
        <v>51.65</v>
      </c>
      <c r="AC10" t="n" s="11754">
        <v>5.9</v>
      </c>
      <c r="AD10" t="n" s="11755">
        <v>80.0</v>
      </c>
      <c r="AE10" s="11756">
        <f>ROUND((z10+aa10+ab10+ac10+ad10),2)</f>
      </c>
      <c r="AF10" s="11757">
        <f>ae10*0.06</f>
      </c>
      <c r="AG10" s="11758">
        <f>ae10+af10</f>
      </c>
      <c r="AH10" t="s" s="11759">
        <v>0</v>
      </c>
    </row>
    <row r="11" ht="15.0" customHeight="true">
      <c r="A11" t="s" s="11760">
        <v>444</v>
      </c>
      <c r="B11" t="s" s="11761">
        <v>445</v>
      </c>
      <c r="C11" t="s" s="11762">
        <v>446</v>
      </c>
      <c r="D11" t="s" s="11763">
        <v>447</v>
      </c>
      <c r="E11" t="s" s="11764">
        <v>434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60.0</v>
      </c>
      <c r="O11" t="n" s="11774">
        <v>0.0</v>
      </c>
      <c r="P11" t="n" s="11775">
        <v>8.0</v>
      </c>
      <c r="Q11" t="n" s="11776">
        <v>65.76</v>
      </c>
      <c r="R11" t="n" s="11777">
        <v>8.0</v>
      </c>
      <c r="S11" t="n" s="11778">
        <v>87.68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h11+i11+j11+k11+l11+m11+n11+o11+w11+x11+y11</f>
      </c>
      <c r="AA11" t="n" s="11786">
        <v>419.0</v>
      </c>
      <c r="AB11" t="n" s="11787">
        <v>58.65</v>
      </c>
      <c r="AC11" t="n" s="11788">
        <v>6.7</v>
      </c>
      <c r="AD11" t="n" s="11789">
        <v>80.0</v>
      </c>
      <c r="AE11" s="11790">
        <f>ROUND((z11+aa11+ab11+ac11+ad11),2)</f>
      </c>
      <c r="AF11" s="11791">
        <f>ae11*0.06</f>
      </c>
      <c r="AG11" s="11792">
        <f>ae11+af11</f>
      </c>
      <c r="AH11" t="s" s="11793">
        <v>0</v>
      </c>
    </row>
    <row r="12" ht="15.0" customHeight="true">
      <c r="A12" t="s" s="11794">
        <v>448</v>
      </c>
      <c r="B12" t="s" s="11795">
        <v>449</v>
      </c>
      <c r="C12" t="s" s="11796">
        <v>450</v>
      </c>
      <c r="D12" t="s" s="11797">
        <v>451</v>
      </c>
      <c r="E12" t="s" s="11798">
        <v>434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32.34</v>
      </c>
      <c r="N12" t="n" s="11807">
        <v>60.0</v>
      </c>
      <c r="O12" t="n" s="11808">
        <v>0.0</v>
      </c>
      <c r="P12" t="n" s="11809">
        <v>6.0</v>
      </c>
      <c r="Q12" t="n" s="11810">
        <v>48.48</v>
      </c>
      <c r="R12" t="n" s="11811">
        <v>8.0</v>
      </c>
      <c r="S12" t="n" s="11812">
        <v>86.16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h12+i12+j12+k12+l12+m12+n12+o12+w12+x12+y12</f>
      </c>
      <c r="AA12" t="n" s="11820">
        <v>487.0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ae12*0.06</f>
      </c>
      <c r="AG12" s="11826">
        <f>ae12+af12</f>
      </c>
      <c r="AH12" t="s" s="11827">
        <v>0</v>
      </c>
    </row>
    <row r="13" ht="15.0" customHeight="true">
      <c r="A13" t="s" s="11828">
        <v>452</v>
      </c>
      <c r="B13" t="s" s="11829">
        <v>453</v>
      </c>
      <c r="C13" t="s" s="11830">
        <v>454</v>
      </c>
      <c r="D13" t="s" s="11831">
        <v>455</v>
      </c>
      <c r="E13" t="s" s="11832">
        <v>434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ae13*0.06</f>
      </c>
      <c r="AG13" s="11860">
        <f>ae13+af13</f>
      </c>
      <c r="AH13" t="s" s="11861">
        <v>0</v>
      </c>
    </row>
    <row r="14" ht="15.0" customHeight="true">
      <c r="A14" t="s" s="11862">
        <v>456</v>
      </c>
      <c r="B14" t="s" s="11863">
        <v>457</v>
      </c>
      <c r="C14" t="s" s="11864">
        <v>458</v>
      </c>
      <c r="D14" t="s" s="11865">
        <v>459</v>
      </c>
      <c r="E14" t="s" s="11866">
        <v>434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2200.0</v>
      </c>
      <c r="L14" t="n" s="11873">
        <v>0.0</v>
      </c>
      <c r="M14" t="n" s="11874">
        <v>0.0</v>
      </c>
      <c r="N14" t="n" s="11875">
        <v>60.0</v>
      </c>
      <c r="O14" t="n" s="11876">
        <v>0.0</v>
      </c>
      <c r="P14" t="n" s="11877">
        <v>8.0</v>
      </c>
      <c r="Q14" t="n" s="11878">
        <v>65.76</v>
      </c>
      <c r="R14" t="n" s="11879">
        <v>8.0</v>
      </c>
      <c r="S14" t="n" s="11880">
        <v>87.68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h14+i14+j14+k14+l14+m14+n14+o14+w14+x14+y14</f>
      </c>
      <c r="AA14" t="n" s="11888">
        <v>463.0</v>
      </c>
      <c r="AB14" t="n" s="11889">
        <v>65.65</v>
      </c>
      <c r="AC14" t="n" s="11890">
        <v>7.5</v>
      </c>
      <c r="AD14" t="n" s="11891">
        <v>80.0</v>
      </c>
      <c r="AE14" s="11892">
        <f>ROUND((z14+aa14+ab14+ac14+ad14),2)</f>
      </c>
      <c r="AF14" s="11893">
        <f>ae14*0.06</f>
      </c>
      <c r="AG14" s="11894">
        <f>ae14+af14</f>
      </c>
      <c r="AH14" t="s" s="11895">
        <v>0</v>
      </c>
    </row>
    <row r="15" ht="15.0" customHeight="true">
      <c r="A15" t="s" s="11896">
        <v>460</v>
      </c>
      <c r="B15" t="s" s="11897">
        <v>461</v>
      </c>
      <c r="C15" t="s" s="11898">
        <v>462</v>
      </c>
      <c r="D15" t="s" s="11899">
        <v>463</v>
      </c>
      <c r="E15" t="s" s="11900">
        <v>434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31.45</v>
      </c>
      <c r="N15" t="n" s="11909">
        <v>60.0</v>
      </c>
      <c r="O15" t="n" s="11910">
        <v>0.0</v>
      </c>
      <c r="P15" t="n" s="11911">
        <v>0.0</v>
      </c>
      <c r="Q15" t="n" s="11912">
        <v>0.0</v>
      </c>
      <c r="R15" t="n" s="11913">
        <v>8.0</v>
      </c>
      <c r="S15" t="n" s="11914">
        <v>101.52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h15+i15+j15+k15+l15+m15+n15+o15+w15+x15+y15</f>
      </c>
      <c r="AA15" t="n" s="11922">
        <v>442.0</v>
      </c>
      <c r="AB15" t="n" s="11923">
        <v>62.15</v>
      </c>
      <c r="AC15" t="n" s="11924">
        <v>7.1</v>
      </c>
      <c r="AD15" t="n" s="11925">
        <v>80.0</v>
      </c>
      <c r="AE15" s="11926">
        <f>ROUND((z15+aa15+ab15+ac15+ad15),2)</f>
      </c>
      <c r="AF15" s="11927">
        <f>ae15*0.06</f>
      </c>
      <c r="AG15" s="11928">
        <f>ae15+af15</f>
      </c>
      <c r="AH15" t="s" s="11929">
        <v>0</v>
      </c>
    </row>
    <row r="16" ht="15.0" customHeight="true">
      <c r="A16" t="s" s="11930">
        <v>464</v>
      </c>
      <c r="B16" t="s" s="11931">
        <v>465</v>
      </c>
      <c r="C16" t="s" s="11932">
        <v>466</v>
      </c>
      <c r="D16" t="s" s="11933">
        <v>467</v>
      </c>
      <c r="E16" t="s" s="11934">
        <v>434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2200.0</v>
      </c>
      <c r="L16" t="n" s="11941">
        <v>0.0</v>
      </c>
      <c r="M16" t="n" s="11942">
        <v>10.0</v>
      </c>
      <c r="N16" t="n" s="11943">
        <v>60.0</v>
      </c>
      <c r="O16" t="n" s="11944">
        <v>0.0</v>
      </c>
      <c r="P16" t="n" s="11945">
        <v>3.0</v>
      </c>
      <c r="Q16" t="n" s="11946">
        <v>23.79</v>
      </c>
      <c r="R16" t="n" s="11947">
        <v>8.0</v>
      </c>
      <c r="S16" t="n" s="11948">
        <v>84.64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h16+i16+j16+k16+l16+m16+n16+o16+w16+x16+y16</f>
      </c>
      <c r="AA16" t="n" s="11956">
        <v>458.0</v>
      </c>
      <c r="AB16" t="n" s="11957">
        <v>63.85</v>
      </c>
      <c r="AC16" t="n" s="11958">
        <v>7.3</v>
      </c>
      <c r="AD16" t="n" s="11959">
        <v>80.0</v>
      </c>
      <c r="AE16" s="11960">
        <f>ROUND((z16+aa16+ab16+ac16+ad16),2)</f>
      </c>
      <c r="AF16" s="11961">
        <f>ae16*0.06</f>
      </c>
      <c r="AG16" s="11962">
        <f>ae16+af16</f>
      </c>
      <c r="AH16" t="s" s="11963">
        <v>0</v>
      </c>
    </row>
    <row r="17" ht="15.0" customHeight="true">
      <c r="A17" t="s" s="11964">
        <v>468</v>
      </c>
      <c r="B17" t="s" s="11965">
        <v>469</v>
      </c>
      <c r="C17" t="s" s="11966">
        <v>470</v>
      </c>
      <c r="D17" t="s" s="11967">
        <v>471</v>
      </c>
      <c r="E17" t="s" s="11968">
        <v>434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1650.0</v>
      </c>
      <c r="L17" t="n" s="11975">
        <v>0.0</v>
      </c>
      <c r="M17" t="n" s="11976">
        <v>0.0</v>
      </c>
      <c r="N17" t="n" s="11977">
        <v>60.0</v>
      </c>
      <c r="O17" t="n" s="11978">
        <v>0.0</v>
      </c>
      <c r="P17" t="n" s="11979">
        <v>7.0</v>
      </c>
      <c r="Q17" t="n" s="11980">
        <v>53.48</v>
      </c>
      <c r="R17" t="n" s="11981">
        <v>8.0</v>
      </c>
      <c r="S17" t="n" s="11982">
        <v>81.52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h17+i17+j17+k17+l17+m17+n17+o17+w17+x17+y17</f>
      </c>
      <c r="AA17" t="n" s="11990">
        <v>383.0</v>
      </c>
      <c r="AB17" t="n" s="11991">
        <v>53.35</v>
      </c>
      <c r="AC17" t="n" s="11992">
        <v>6.1</v>
      </c>
      <c r="AD17" t="n" s="11993">
        <v>80.0</v>
      </c>
      <c r="AE17" s="11994">
        <f>ROUND((z17+aa17+ab17+ac17+ad17),2)</f>
      </c>
      <c r="AF17" s="11995">
        <f>ae17*0.06</f>
      </c>
      <c r="AG17" s="11996">
        <f>ae17+af17</f>
      </c>
      <c r="AH17" t="s" s="11997">
        <v>0</v>
      </c>
    </row>
    <row r="18" ht="15.0" customHeight="true">
      <c r="A18" t="s" s="11998">
        <v>472</v>
      </c>
      <c r="B18" t="s" s="11999">
        <v>473</v>
      </c>
      <c r="C18" t="s" s="12000">
        <v>474</v>
      </c>
      <c r="D18" t="s" s="12001">
        <v>475</v>
      </c>
      <c r="E18" t="s" s="12002">
        <v>434</v>
      </c>
      <c r="F18" t="n" s="12003">
        <v>41944.0</v>
      </c>
      <c r="G18" t="s" s="12004">
        <v>0</v>
      </c>
      <c r="H18" t="n" s="12005">
        <v>1280.0</v>
      </c>
      <c r="I18" t="n" s="12006">
        <v>100.0</v>
      </c>
      <c r="J18" t="n" s="12007">
        <v>0.0</v>
      </c>
      <c r="K18" t="n" s="12008">
        <v>1600.0</v>
      </c>
      <c r="L18" t="n" s="12009">
        <v>0.0</v>
      </c>
      <c r="M18" t="n" s="12010">
        <v>0.0</v>
      </c>
      <c r="N18" t="n" s="12011">
        <v>60.0</v>
      </c>
      <c r="O18" t="n" s="12012">
        <v>0.0</v>
      </c>
      <c r="P18" t="n" s="12013">
        <v>8.0</v>
      </c>
      <c r="Q18" t="n" s="12014">
        <v>69.84</v>
      </c>
      <c r="R18" t="n" s="12015">
        <v>8.0</v>
      </c>
      <c r="S18" t="n" s="12016">
        <v>93.04</v>
      </c>
      <c r="T18" t="n" s="12017">
        <v>0.0</v>
      </c>
      <c r="U18" t="n" s="12018">
        <v>0.0</v>
      </c>
      <c r="V18" s="12019">
        <f>q18+s18+u18</f>
      </c>
      <c r="W18" t="n" s="12020">
        <v>0.0</v>
      </c>
      <c r="X18" t="n" s="12021">
        <v>0.0</v>
      </c>
      <c r="Y18" t="n" s="12022">
        <v>0.0</v>
      </c>
      <c r="Z18" s="12023">
        <f>h18+i18+j18+k18+l18+m18+n18+o18+w18+x18+y18</f>
      </c>
      <c r="AA18" t="n" s="12024">
        <v>396.0</v>
      </c>
      <c r="AB18" t="n" s="12025">
        <v>56.85</v>
      </c>
      <c r="AC18" t="n" s="12026">
        <v>6.5</v>
      </c>
      <c r="AD18" t="n" s="12027">
        <v>80.0</v>
      </c>
      <c r="AE18" s="12028">
        <f>ROUND((z18+aa18+ab18+ac18+ad18),2)</f>
      </c>
      <c r="AF18" s="12029">
        <f>ae18*0.06</f>
      </c>
      <c r="AG18" s="12030">
        <f>ae18+af18</f>
      </c>
      <c r="AH18" t="s" s="12031">
        <v>0</v>
      </c>
    </row>
    <row r="19" ht="15.0" customHeight="true">
      <c r="A19" t="s" s="12032">
        <v>476</v>
      </c>
      <c r="B19" t="s" s="12033">
        <v>477</v>
      </c>
      <c r="C19" t="s" s="12034">
        <v>478</v>
      </c>
      <c r="D19" t="s" s="12035">
        <v>479</v>
      </c>
      <c r="E19" t="s" s="12036">
        <v>434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1850.0</v>
      </c>
      <c r="L19" t="n" s="12043">
        <v>0.0</v>
      </c>
      <c r="M19" t="n" s="12044">
        <v>19.24</v>
      </c>
      <c r="N19" t="n" s="12045">
        <v>60.0</v>
      </c>
      <c r="O19" t="n" s="12046">
        <v>0.0</v>
      </c>
      <c r="P19" t="n" s="12047">
        <v>0.0</v>
      </c>
      <c r="Q19" t="n" s="12048">
        <v>0.0</v>
      </c>
      <c r="R19" t="n" s="12049">
        <v>8.0</v>
      </c>
      <c r="S19" t="n" s="12050">
        <v>86.96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h19+i19+j19+k19+l19+m19+n19+o19+w19+x19+y19</f>
      </c>
      <c r="AA19" t="n" s="12058">
        <v>414.0</v>
      </c>
      <c r="AB19" t="n" s="12059">
        <v>56.85</v>
      </c>
      <c r="AC19" t="n" s="12060">
        <v>6.5</v>
      </c>
      <c r="AD19" t="n" s="12061">
        <v>80.0</v>
      </c>
      <c r="AE19" s="12062">
        <f>ROUND((z19+aa19+ab19+ac19+ad19),2)</f>
      </c>
      <c r="AF19" s="12063">
        <f>ae19*0.06</f>
      </c>
      <c r="AG19" s="12064">
        <f>ae19+af19</f>
      </c>
      <c r="AH19" t="s" s="12065">
        <v>0</v>
      </c>
    </row>
    <row r="20" ht="15.0" customHeight="true">
      <c r="A20" t="s" s="12066">
        <v>480</v>
      </c>
      <c r="B20" t="s" s="12067">
        <v>481</v>
      </c>
      <c r="C20" t="s" s="12068">
        <v>482</v>
      </c>
      <c r="D20" t="s" s="12069">
        <v>483</v>
      </c>
      <c r="E20" t="s" s="12070">
        <v>434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60.0</v>
      </c>
      <c r="O20" t="n" s="12080">
        <v>0.0</v>
      </c>
      <c r="P20" t="n" s="12081">
        <v>0.0</v>
      </c>
      <c r="Q20" t="n" s="12082">
        <v>0.0</v>
      </c>
      <c r="R20" t="n" s="12083">
        <v>8.0</v>
      </c>
      <c r="S20" t="n" s="12084">
        <v>83.84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h20+i20+j20+k20+l20+m20+n20+o20+w20+x20+y20</f>
      </c>
      <c r="AA20" t="n" s="12092">
        <v>411.0</v>
      </c>
      <c r="AB20" t="n" s="12093">
        <v>56.85</v>
      </c>
      <c r="AC20" t="n" s="12094">
        <v>6.5</v>
      </c>
      <c r="AD20" t="n" s="12095">
        <v>80.0</v>
      </c>
      <c r="AE20" s="12096">
        <f>ROUND((z20+aa20+ab20+ac20+ad20),2)</f>
      </c>
      <c r="AF20" s="12097">
        <f>ae20*0.06</f>
      </c>
      <c r="AG20" s="12098">
        <f>ae20+af20</f>
      </c>
      <c r="AH20" t="s" s="12099">
        <v>0</v>
      </c>
    </row>
    <row r="21" ht="15.0" customHeight="true">
      <c r="A21" t="s" s="12100">
        <v>484</v>
      </c>
      <c r="B21" t="s" s="12101">
        <v>485</v>
      </c>
      <c r="C21" t="s" s="12102">
        <v>486</v>
      </c>
      <c r="D21" t="s" s="12103">
        <v>487</v>
      </c>
      <c r="E21" t="s" s="12104">
        <v>434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2200.0</v>
      </c>
      <c r="L21" t="n" s="12111">
        <v>0.0</v>
      </c>
      <c r="M21" t="n" s="12112">
        <v>10.0</v>
      </c>
      <c r="N21" t="n" s="12113">
        <v>60.0</v>
      </c>
      <c r="O21" t="n" s="12114">
        <v>0.0</v>
      </c>
      <c r="P21" t="n" s="12115">
        <v>0.0</v>
      </c>
      <c r="Q21" t="n" s="12116">
        <v>0.0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h21+i21+j21+k21+l21+m21+n21+o21+w21+x21+y21</f>
      </c>
      <c r="AA21" t="n" s="12126">
        <v>515.0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ae21*0.06</f>
      </c>
      <c r="AG21" s="12132">
        <f>ae21+af21</f>
      </c>
      <c r="AH21" t="s" s="12133">
        <v>0</v>
      </c>
    </row>
    <row r="22" ht="15.0" customHeight="true">
      <c r="A22" t="s" s="12134">
        <v>488</v>
      </c>
      <c r="B22" t="s" s="12135">
        <v>489</v>
      </c>
      <c r="C22" t="s" s="12136">
        <v>490</v>
      </c>
      <c r="D22" t="s" s="12137">
        <v>491</v>
      </c>
      <c r="E22" t="s" s="12138">
        <v>434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1600.0</v>
      </c>
      <c r="L22" t="n" s="12145">
        <v>0.0</v>
      </c>
      <c r="M22" t="n" s="12146">
        <v>0.0</v>
      </c>
      <c r="N22" t="n" s="12147">
        <v>60.0</v>
      </c>
      <c r="O22" t="n" s="12148">
        <v>0.0</v>
      </c>
      <c r="P22" t="n" s="12149">
        <v>8.0</v>
      </c>
      <c r="Q22" t="n" s="12150">
        <v>60.0</v>
      </c>
      <c r="R22" t="n" s="12151">
        <v>8.0</v>
      </c>
      <c r="S22" t="n" s="12152">
        <v>80.0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h22+i22+j22+k22+l22+m22+n22+o22+w22+x22+y22</f>
      </c>
      <c r="AA22" t="n" s="12160">
        <v>372.0</v>
      </c>
      <c r="AB22" t="n" s="12161">
        <v>51.65</v>
      </c>
      <c r="AC22" t="n" s="12162">
        <v>5.9</v>
      </c>
      <c r="AD22" t="n" s="12163">
        <v>80.0</v>
      </c>
      <c r="AE22" s="12164">
        <f>ROUND((z22+aa22+ab22+ac22+ad22),2)</f>
      </c>
      <c r="AF22" s="12165">
        <f>ae22*0.06</f>
      </c>
      <c r="AG22" s="12166">
        <f>ae22+af22</f>
      </c>
      <c r="AH22" t="s" s="12167">
        <v>0</v>
      </c>
    </row>
    <row r="23" ht="15.0" customHeight="true">
      <c r="A23" t="s" s="12168">
        <v>492</v>
      </c>
      <c r="B23" t="s" s="12169">
        <v>493</v>
      </c>
      <c r="C23" t="s" s="12170">
        <v>494</v>
      </c>
      <c r="D23" t="s" s="12171">
        <v>495</v>
      </c>
      <c r="E23" t="s" s="12172">
        <v>434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1400.0</v>
      </c>
      <c r="L23" t="n" s="12179">
        <v>0.0</v>
      </c>
      <c r="M23" t="n" s="12180">
        <v>53.7</v>
      </c>
      <c r="N23" t="n" s="12181">
        <v>60.0</v>
      </c>
      <c r="O23" t="n" s="12182">
        <v>0.0</v>
      </c>
      <c r="P23" t="n" s="12183">
        <v>3.0</v>
      </c>
      <c r="Q23" t="n" s="12184">
        <v>28.14</v>
      </c>
      <c r="R23" t="n" s="12185">
        <v>8.0</v>
      </c>
      <c r="S23" t="n" s="12186">
        <v>100.0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h23+i23+j23+k23+l23+m23+n23+o23+w23+x23+y23</f>
      </c>
      <c r="AA23" t="n" s="12194">
        <v>372.0</v>
      </c>
      <c r="AB23" t="n" s="12195">
        <v>51.65</v>
      </c>
      <c r="AC23" t="n" s="12196">
        <v>5.9</v>
      </c>
      <c r="AD23" t="n" s="12197">
        <v>80.0</v>
      </c>
      <c r="AE23" s="12198">
        <f>ROUND((z23+aa23+ab23+ac23+ad23),2)</f>
      </c>
      <c r="AF23" s="12199">
        <f>ae23*0.06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536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2018.0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496</v>
      </c>
      <c r="B8" t="s" s="12344">
        <v>497</v>
      </c>
      <c r="C8" t="s" s="12345">
        <v>498</v>
      </c>
      <c r="D8" t="s" s="12346">
        <v>499</v>
      </c>
      <c r="E8" t="s" s="12347">
        <v>500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-3.23</v>
      </c>
      <c r="K8" t="n" s="12353">
        <v>1850.0</v>
      </c>
      <c r="L8" t="n" s="12354">
        <v>0.0</v>
      </c>
      <c r="M8" t="n" s="12355">
        <v>23.0</v>
      </c>
      <c r="N8" t="n" s="12356">
        <v>60.0</v>
      </c>
      <c r="O8" t="n" s="12357">
        <v>0.0</v>
      </c>
      <c r="P8" t="n" s="12358">
        <v>0.0</v>
      </c>
      <c r="Q8" t="n" s="12359">
        <v>0.0</v>
      </c>
      <c r="R8" t="n" s="12360">
        <v>8.0</v>
      </c>
      <c r="S8" t="n" s="12361">
        <v>96.96</v>
      </c>
      <c r="T8" t="n" s="12362">
        <v>0.0</v>
      </c>
      <c r="U8" t="n" s="12363">
        <v>0.0</v>
      </c>
      <c r="V8" s="12364">
        <f>q8+s8+u8</f>
      </c>
      <c r="W8" t="n" s="12365">
        <v>-42.9</v>
      </c>
      <c r="X8" t="n" s="12366">
        <v>0.0</v>
      </c>
      <c r="Y8" t="n" s="12367">
        <v>0.0</v>
      </c>
      <c r="Z8" s="12368">
        <f>h8+i8+j8+k8+l8+m8+n8+o8+w8+x8+y8</f>
      </c>
      <c r="AA8" t="n" s="12369">
        <v>429.0</v>
      </c>
      <c r="AB8" t="n" s="12370">
        <v>58.65</v>
      </c>
      <c r="AC8" t="n" s="12371">
        <v>6.7</v>
      </c>
      <c r="AD8" t="n" s="12372">
        <v>80.0</v>
      </c>
      <c r="AE8" s="12373">
        <f>ROUND((z8+aa8+ab8+ac8+ad8),2)</f>
      </c>
      <c r="AF8" s="12374">
        <f>ae8*0.06</f>
      </c>
      <c r="AG8" s="12375">
        <f>ae8+af8</f>
      </c>
      <c r="AH8" t="s" s="12376">
        <v>501</v>
      </c>
    </row>
    <row r="9" ht="15.0" customHeight="true">
      <c r="A9" t="s" s="12377">
        <v>502</v>
      </c>
      <c r="B9" t="s" s="12378">
        <v>503</v>
      </c>
      <c r="C9" t="s" s="12379">
        <v>504</v>
      </c>
      <c r="D9" t="s" s="12380">
        <v>505</v>
      </c>
      <c r="E9" t="s" s="12381">
        <v>500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1850.0</v>
      </c>
      <c r="L9" t="n" s="12388">
        <v>0.0</v>
      </c>
      <c r="M9" t="n" s="12389">
        <v>10.0</v>
      </c>
      <c r="N9" t="n" s="12390">
        <v>60.0</v>
      </c>
      <c r="O9" t="n" s="12391">
        <v>0.0</v>
      </c>
      <c r="P9" t="n" s="12392">
        <v>0.0</v>
      </c>
      <c r="Q9" t="n" s="12393">
        <v>0.0</v>
      </c>
      <c r="R9" t="n" s="12394">
        <v>8.0</v>
      </c>
      <c r="S9" t="n" s="12395">
        <v>88.48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h9+i9+j9+k9+l9+m9+n9+o9+w9+x9+y9</f>
      </c>
      <c r="AA9" t="n" s="12403">
        <v>419.0</v>
      </c>
      <c r="AB9" t="n" s="12404">
        <v>58.65</v>
      </c>
      <c r="AC9" t="n" s="12405">
        <v>6.7</v>
      </c>
      <c r="AD9" t="n" s="12406">
        <v>80.0</v>
      </c>
      <c r="AE9" s="12407">
        <f>ROUND((z9+aa9+ab9+ac9+ad9),2)</f>
      </c>
      <c r="AF9" s="12408">
        <f>ae9*0.06</f>
      </c>
      <c r="AG9" s="12409">
        <f>ae9+af9</f>
      </c>
      <c r="AH9" t="s" s="12410">
        <v>0</v>
      </c>
    </row>
    <row r="10" ht="15.0" customHeight="true">
      <c r="A10" t="s" s="12411">
        <v>506</v>
      </c>
      <c r="B10" t="s" s="12412">
        <v>507</v>
      </c>
      <c r="C10" t="s" s="12413">
        <v>508</v>
      </c>
      <c r="D10" t="s" s="12414">
        <v>509</v>
      </c>
      <c r="E10" t="s" s="12415">
        <v>500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2200.0</v>
      </c>
      <c r="L10" t="n" s="12422">
        <v>0.0</v>
      </c>
      <c r="M10" t="n" s="12423">
        <v>10.0</v>
      </c>
      <c r="N10" t="n" s="12424">
        <v>60.0</v>
      </c>
      <c r="O10" t="n" s="12425">
        <v>0.0</v>
      </c>
      <c r="P10" t="n" s="12426">
        <v>0.0</v>
      </c>
      <c r="Q10" t="n" s="12427">
        <v>0.0</v>
      </c>
      <c r="R10" t="n" s="12428">
        <v>8.0</v>
      </c>
      <c r="S10" t="n" s="12429">
        <v>98.48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h10+i10+j10+k10+l10+m10+n10+o10+w10+x10+y10</f>
      </c>
      <c r="AA10" t="n" s="12437">
        <v>484.0</v>
      </c>
      <c r="AB10" t="n" s="12438">
        <v>67.35</v>
      </c>
      <c r="AC10" t="n" s="12439">
        <v>7.7</v>
      </c>
      <c r="AD10" t="n" s="12440">
        <v>80.0</v>
      </c>
      <c r="AE10" s="12441">
        <f>ROUND((z10+aa10+ab10+ac10+ad10),2)</f>
      </c>
      <c r="AF10" s="12442">
        <f>ae10*0.06</f>
      </c>
      <c r="AG10" s="12443">
        <f>ae10+af10</f>
      </c>
      <c r="AH10" t="s" s="12444">
        <v>0</v>
      </c>
    </row>
    <row r="11" ht="15.0" customHeight="true">
      <c r="A11" t="s" s="12445">
        <v>510</v>
      </c>
      <c r="B11" t="s" s="12446">
        <v>511</v>
      </c>
      <c r="C11" t="s" s="12447">
        <v>512</v>
      </c>
      <c r="D11" t="s" s="12448">
        <v>513</v>
      </c>
      <c r="E11" t="s" s="12449">
        <v>500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18.0</v>
      </c>
      <c r="N11" t="n" s="12458">
        <v>60.0</v>
      </c>
      <c r="O11" t="n" s="12459">
        <v>0.0</v>
      </c>
      <c r="P11" t="n" s="12460">
        <v>0.0</v>
      </c>
      <c r="Q11" t="n" s="12461">
        <v>0.0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h11+i11+j11+k11+l11+m11+n11+o11+w11+x11+y11</f>
      </c>
      <c r="AA11" t="n" s="12471">
        <v>531.0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ae11*0.06</f>
      </c>
      <c r="AG11" s="12477">
        <f>ae11+af11</f>
      </c>
      <c r="AH11" t="s" s="12478">
        <v>0</v>
      </c>
    </row>
    <row r="12" ht="15.0" customHeight="true">
      <c r="A12" t="s" s="12479">
        <v>514</v>
      </c>
      <c r="B12" t="s" s="12480">
        <v>515</v>
      </c>
      <c r="C12" t="s" s="12481">
        <v>516</v>
      </c>
      <c r="D12" t="s" s="12482">
        <v>517</v>
      </c>
      <c r="E12" t="s" s="12483">
        <v>500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-19.38</v>
      </c>
      <c r="K12" t="n" s="12489">
        <v>2400.0</v>
      </c>
      <c r="L12" t="n" s="12490">
        <v>0.0</v>
      </c>
      <c r="M12" t="n" s="12491">
        <v>0.0</v>
      </c>
      <c r="N12" t="n" s="12492">
        <v>60.0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-255.48</v>
      </c>
      <c r="X12" t="n" s="12502">
        <v>0.0</v>
      </c>
      <c r="Y12" t="n" s="12503">
        <v>0.0</v>
      </c>
      <c r="Z12" s="12504">
        <f>h12+i12+j12+k12+l12+m12+n12+o12+w12+x12+y12</f>
      </c>
      <c r="AA12" t="n" s="12505">
        <v>471.0</v>
      </c>
      <c r="AB12" t="n" s="12506">
        <v>63.85</v>
      </c>
      <c r="AC12" t="n" s="12507">
        <v>7.3</v>
      </c>
      <c r="AD12" t="n" s="12508">
        <v>80.0</v>
      </c>
      <c r="AE12" s="12509">
        <f>ROUND((z12+aa12+ab12+ac12+ad12),2)</f>
      </c>
      <c r="AF12" s="12510">
        <f>ae12*0.06</f>
      </c>
      <c r="AG12" s="12511">
        <f>ae12+af12</f>
      </c>
      <c r="AH12" t="s" s="12512">
        <v>518</v>
      </c>
    </row>
    <row r="13" ht="15.0" customHeight="true">
      <c r="A13" t="s" s="12513">
        <v>519</v>
      </c>
      <c r="B13" t="s" s="12514">
        <v>520</v>
      </c>
      <c r="C13" t="s" s="12515">
        <v>521</v>
      </c>
      <c r="D13" t="s" s="12516">
        <v>522</v>
      </c>
      <c r="E13" t="s" s="12517">
        <v>500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-6.46</v>
      </c>
      <c r="K13" t="n" s="12523">
        <v>1850.0</v>
      </c>
      <c r="L13" t="n" s="12524">
        <v>0.0</v>
      </c>
      <c r="M13" t="n" s="12525">
        <v>26.3</v>
      </c>
      <c r="N13" t="n" s="12526">
        <v>60.0</v>
      </c>
      <c r="O13" t="n" s="12527">
        <v>0.0</v>
      </c>
      <c r="P13" t="n" s="12528">
        <v>0.0</v>
      </c>
      <c r="Q13" t="n" s="12529">
        <v>0.0</v>
      </c>
      <c r="R13" t="n" s="12530">
        <v>8.0</v>
      </c>
      <c r="S13" t="n" s="12531">
        <v>86.96</v>
      </c>
      <c r="T13" t="n" s="12532">
        <v>0.0</v>
      </c>
      <c r="U13" t="n" s="12533">
        <v>0.0</v>
      </c>
      <c r="V13" s="12534">
        <f>q13+s13+u13</f>
      </c>
      <c r="W13" t="n" s="12535">
        <v>-76.78</v>
      </c>
      <c r="X13" t="n" s="12536">
        <v>0.0</v>
      </c>
      <c r="Y13" t="n" s="12537">
        <v>0.0</v>
      </c>
      <c r="Z13" s="12538">
        <f>h13+i13+j13+k13+l13+m13+n13+o13+w13+x13+y13</f>
      </c>
      <c r="AA13" t="n" s="12539">
        <v>406.0</v>
      </c>
      <c r="AB13" t="n" s="12540">
        <v>56.85</v>
      </c>
      <c r="AC13" t="n" s="12541">
        <v>6.5</v>
      </c>
      <c r="AD13" t="n" s="12542">
        <v>80.0</v>
      </c>
      <c r="AE13" s="12543">
        <f>ROUND((z13+aa13+ab13+ac13+ad13),2)</f>
      </c>
      <c r="AF13" s="12544">
        <f>ae13*0.06</f>
      </c>
      <c r="AG13" s="12545">
        <f>ae13+af13</f>
      </c>
      <c r="AH13" t="s" s="12546">
        <v>523</v>
      </c>
    </row>
    <row r="14" ht="15.0" customHeight="true">
      <c r="A14" t="s" s="12547">
        <v>524</v>
      </c>
      <c r="B14" t="s" s="12548">
        <v>525</v>
      </c>
      <c r="C14" t="s" s="12549">
        <v>526</v>
      </c>
      <c r="D14" t="s" s="12550">
        <v>527</v>
      </c>
      <c r="E14" t="s" s="12551">
        <v>500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88.3</v>
      </c>
      <c r="N14" t="n" s="12560">
        <v>60.0</v>
      </c>
      <c r="O14" t="n" s="12561">
        <v>0.0</v>
      </c>
      <c r="P14" t="n" s="12562">
        <v>0.0</v>
      </c>
      <c r="Q14" t="n" s="12563">
        <v>0.0</v>
      </c>
      <c r="R14" t="n" s="12564">
        <v>8.0</v>
      </c>
      <c r="S14" t="n" s="12565">
        <v>100.0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h14+i14+j14+k14+l14+m14+n14+o14+w14+x14+y14</f>
      </c>
      <c r="AA14" t="n" s="12573">
        <v>396.0</v>
      </c>
      <c r="AB14" t="n" s="12574">
        <v>55.15</v>
      </c>
      <c r="AC14" t="n" s="12575">
        <v>6.3</v>
      </c>
      <c r="AD14" t="n" s="12576">
        <v>80.0</v>
      </c>
      <c r="AE14" s="12577">
        <f>ROUND((z14+aa14+ab14+ac14+ad14),2)</f>
      </c>
      <c r="AF14" s="12578">
        <f>ae14*0.06</f>
      </c>
      <c r="AG14" s="12579">
        <f>ae14+af14</f>
      </c>
      <c r="AH14" t="s" s="12580">
        <v>0</v>
      </c>
    </row>
    <row r="15" ht="15.0" customHeight="true">
      <c r="A15" t="s" s="12581">
        <v>528</v>
      </c>
      <c r="B15" t="s" s="12582">
        <v>529</v>
      </c>
      <c r="C15" t="s" s="12583">
        <v>530</v>
      </c>
      <c r="D15" t="s" s="12584">
        <v>531</v>
      </c>
      <c r="E15" t="s" s="12585">
        <v>500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60.0</v>
      </c>
      <c r="O15" t="n" s="12595">
        <v>0.0</v>
      </c>
      <c r="P15" t="n" s="12596">
        <v>0.0</v>
      </c>
      <c r="Q15" t="n" s="12597">
        <v>0.0</v>
      </c>
      <c r="R15" t="n" s="12598">
        <v>8.0</v>
      </c>
      <c r="S15" t="n" s="12599">
        <v>80.0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h15+i15+j15+k15+l15+m15+n15+o15+w15+x15+y15</f>
      </c>
      <c r="AA15" t="n" s="12607">
        <v>406.0</v>
      </c>
      <c r="AB15" t="n" s="12608">
        <v>55.15</v>
      </c>
      <c r="AC15" t="n" s="12609">
        <v>6.3</v>
      </c>
      <c r="AD15" t="n" s="12610">
        <v>80.0</v>
      </c>
      <c r="AE15" s="12611">
        <f>ROUND((z15+aa15+ab15+ac15+ad15),2)</f>
      </c>
      <c r="AF15" s="12612">
        <f>ae15*0.06</f>
      </c>
      <c r="AG15" s="12613">
        <f>ae15+af15</f>
      </c>
      <c r="AH15" t="s" s="12614">
        <v>0</v>
      </c>
    </row>
    <row r="16" ht="15.0" customHeight="true">
      <c r="A16" t="s" s="12615">
        <v>532</v>
      </c>
      <c r="B16" t="s" s="12616">
        <v>533</v>
      </c>
      <c r="C16" t="s" s="12617">
        <v>534</v>
      </c>
      <c r="D16" t="s" s="12618">
        <v>535</v>
      </c>
      <c r="E16" t="s" s="12619">
        <v>500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1691.63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ae16*0.06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536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2019-01-23T10:41:12Z</dcterms:created>
  <dc:creator>Apache POI</dc:creator>
</coreProperties>
</file>