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<sst xmlns="http://schemas.openxmlformats.org/spreadsheetml/2006/main" count="5038" uniqueCount="532">
  <si>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</si>
  <si>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</si>
  <si>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</si>
  <si>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</si>
  <si>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</si>
  <si>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</si>
  <si>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</si>
  <si>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</si>
  <si>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</si>
  <si>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</si>
  <si>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</si>
  <si>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</si>
  <si>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</si>
  <si>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</si>
  <si>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</si>
  <si>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</si>
  <si>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</si>
  <si>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</si>
  <si>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</si>
  <si>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</si>
  <si>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</si>
  <si>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</si>
  <si>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</si>
  <si>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</si>
  <si>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</si>
  <si>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</si>
  <si>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</si>
  <si>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</si>
  <si>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</si>
  <si>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</si>
  <si>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</si>
  <si>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</si>
  <si>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</si>
  <si>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</si>
  <si>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</si>
  <si>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</si>
  <si>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</si>
  <si>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</si>
  <si>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</si>
  <si>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</si>
  <si>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</si>
  <si>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</si>
  <si>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</si>
  <si>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</si>
  <si>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</si>
  <si>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</si>
  <si>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</si>
  <si>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</si>
  <si>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</si>
  <si>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</si>
  <si>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</si>
  <si>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</si>
  <si>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</si>
  <si>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</si>
  <si>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</si>
  <si>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</si>
  <si>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</si>
  <si>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</si>
  <si>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</si>
  <si>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</si>
  <si>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</si>
  <si>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</si>
  <si>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</si>
  <si>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</si>
  <si>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</si>
  <si>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</si>
  <si>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</si>
  <si>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</si>
  <si>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</si>
  <si>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</si>
  <si>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</si>
  <si>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</si>
  <si>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</si>
  <si>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</si>
  <si>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</si>
  <si>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</si>
  <si>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</si>
  <si>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</si>
  <si>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</si>
  <si>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</si>
  <si>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</si>
  <si>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</si>
  <si>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</si>
  <si>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</si>
  <si>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</si>
  <si>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</si>
  <si>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</si>
  <si>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Adjustment for last month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</si>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</sst>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2019.0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2400.0</v>
      </c>
      <c r="L8" t="n" s="3106">
        <v>0.0</v>
      </c>
      <c r="M8" t="n" s="3107">
        <v>0.0</v>
      </c>
      <c r="N8" t="n" s="3108">
        <v>0.0</v>
      </c>
      <c r="O8" t="n" s="3109">
        <v>0.0</v>
      </c>
      <c r="P8" t="n" s="3110">
        <v>15.0</v>
      </c>
      <c r="Q8" t="n" s="3111">
        <v>151.5</v>
      </c>
      <c r="R8" t="n" s="3112">
        <v>0.0</v>
      </c>
      <c r="S8" t="n" s="3113">
        <v>0.0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507.0</v>
      </c>
      <c r="AB8" t="n" s="3122">
        <v>69.05</v>
      </c>
      <c r="AC8" t="n" s="3123">
        <v>7.9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n" s="7216">
        <v>43524.0</v>
      </c>
      <c r="H9" t="n" s="3136">
        <v>1750.0</v>
      </c>
      <c r="I9" t="n" s="3137">
        <v>100.0</v>
      </c>
      <c r="J9" t="n" s="3138">
        <v>0.0</v>
      </c>
      <c r="K9" t="n" s="3139">
        <v>1600.0</v>
      </c>
      <c r="L9" t="n" s="3140">
        <v>0.0</v>
      </c>
      <c r="M9" t="n" s="3141">
        <v>0.0</v>
      </c>
      <c r="N9" t="n" s="3142">
        <v>0.0</v>
      </c>
      <c r="O9" t="n" s="3143">
        <v>0.0</v>
      </c>
      <c r="P9" t="n" s="3144">
        <v>1.0</v>
      </c>
      <c r="Q9" t="n" s="3145">
        <v>12.62</v>
      </c>
      <c r="R9" t="n" s="3146">
        <v>0.0</v>
      </c>
      <c r="S9" t="n" s="3147">
        <v>0.0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450.0</v>
      </c>
      <c r="AB9" t="n" s="3156">
        <v>60.35</v>
      </c>
      <c r="AC9" t="n" s="3157">
        <v>6.9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2200.0</v>
      </c>
      <c r="L10" t="n" s="3174">
        <v>0.0</v>
      </c>
      <c r="M10" t="n" s="3175">
        <v>0.0</v>
      </c>
      <c r="N10" t="n" s="3176">
        <v>0.0</v>
      </c>
      <c r="O10" t="n" s="3177">
        <v>0.0</v>
      </c>
      <c r="P10" t="n" s="3178">
        <v>8.5</v>
      </c>
      <c r="Q10" t="n" s="3179">
        <v>90.1</v>
      </c>
      <c r="R10" t="n" s="3180">
        <v>0.0</v>
      </c>
      <c r="S10" t="n" s="3181">
        <v>0.0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492.0</v>
      </c>
      <c r="AB10" t="n" s="3190">
        <v>67.35</v>
      </c>
      <c r="AC10" t="n" s="3191">
        <v>7.7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2200.0</v>
      </c>
      <c r="L11" t="n" s="3208">
        <v>0.0</v>
      </c>
      <c r="M11" t="n" s="3209">
        <v>10.0</v>
      </c>
      <c r="N11" t="n" s="3210">
        <v>0.0</v>
      </c>
      <c r="O11" t="n" s="3211">
        <v>0.0</v>
      </c>
      <c r="P11" t="n" s="3212">
        <v>13.5</v>
      </c>
      <c r="Q11" t="n" s="3213">
        <v>138.24</v>
      </c>
      <c r="R11" t="n" s="3214">
        <v>0.0</v>
      </c>
      <c r="S11" t="n" s="3215">
        <v>0.0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484.0</v>
      </c>
      <c r="AB11" t="n" s="3224">
        <v>67.35</v>
      </c>
      <c r="AC11" t="n" s="3225">
        <v>7.7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1300.0</v>
      </c>
      <c r="L12" t="n" s="3242">
        <v>0.0</v>
      </c>
      <c r="M12" t="n" s="3243">
        <v>0.0</v>
      </c>
      <c r="N12" t="n" s="3244">
        <v>0.0</v>
      </c>
      <c r="O12" t="n" s="3245">
        <v>0.0</v>
      </c>
      <c r="P12" t="n" s="3246">
        <v>0.0</v>
      </c>
      <c r="Q12" t="n" s="3247">
        <v>0.0</v>
      </c>
      <c r="R12" t="n" s="3248">
        <v>0.0</v>
      </c>
      <c r="S12" t="n" s="3249">
        <v>0.0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359.0</v>
      </c>
      <c r="AB12" t="n" s="3258">
        <v>48.15</v>
      </c>
      <c r="AC12" t="n" s="3259">
        <v>5.5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0.0</v>
      </c>
      <c r="K13" t="n" s="3275">
        <v>1850.0</v>
      </c>
      <c r="L13" t="n" s="3276">
        <v>0.0</v>
      </c>
      <c r="M13" t="n" s="3277">
        <v>0.0</v>
      </c>
      <c r="N13" t="n" s="3278">
        <v>0.0</v>
      </c>
      <c r="O13" t="n" s="3279">
        <v>0.0</v>
      </c>
      <c r="P13" t="n" s="3280">
        <v>13.0</v>
      </c>
      <c r="Q13" t="n" s="3281">
        <v>119.99</v>
      </c>
      <c r="R13" t="n" s="3282">
        <v>0.0</v>
      </c>
      <c r="S13" t="n" s="3283">
        <v>0.0</v>
      </c>
      <c r="T13" t="n" s="3284">
        <v>0.0</v>
      </c>
      <c r="U13" t="n" s="3285">
        <v>0.0</v>
      </c>
      <c r="V13" t="n" s="3286">
        <f>q13+s13+u13</f>
      </c>
      <c r="W13" t="n" s="3287">
        <v>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422.0</v>
      </c>
      <c r="AB13" t="n" s="3292">
        <v>58.65</v>
      </c>
      <c r="AC13" t="n" s="3293">
        <v>6.7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2200.0</v>
      </c>
      <c r="L14" t="n" s="3310">
        <v>0.0</v>
      </c>
      <c r="M14" t="n" s="3311">
        <v>0.0</v>
      </c>
      <c r="N14" t="n" s="3312">
        <v>0.0</v>
      </c>
      <c r="O14" t="n" s="3313">
        <v>0.0</v>
      </c>
      <c r="P14" t="n" s="3314">
        <v>10.5</v>
      </c>
      <c r="Q14" t="n" s="3315">
        <v>129.47</v>
      </c>
      <c r="R14" t="n" s="3316">
        <v>0.0</v>
      </c>
      <c r="S14" t="n" s="3317">
        <v>0.0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523.0</v>
      </c>
      <c r="AB14" t="n" s="3326">
        <v>69.05</v>
      </c>
      <c r="AC14" t="n" s="3327">
        <v>7.9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2400.0</v>
      </c>
      <c r="L15" t="n" s="3344">
        <v>0.0</v>
      </c>
      <c r="M15" t="n" s="3345">
        <v>0.0</v>
      </c>
      <c r="N15" t="n" s="3346">
        <v>0.0</v>
      </c>
      <c r="O15" t="n" s="3347">
        <v>0.0</v>
      </c>
      <c r="P15" t="n" s="3348">
        <v>19.5</v>
      </c>
      <c r="Q15" t="n" s="3349">
        <v>201.05</v>
      </c>
      <c r="R15" t="n" s="3350">
        <v>0.0</v>
      </c>
      <c r="S15" t="n" s="3351">
        <v>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513.0</v>
      </c>
      <c r="AB15" t="n" s="3360">
        <v>69.05</v>
      </c>
      <c r="AC15" t="n" s="3361">
        <v>7.9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2400.0</v>
      </c>
      <c r="L16" t="n" s="3378">
        <v>0.0</v>
      </c>
      <c r="M16" t="n" s="3379">
        <v>36.87</v>
      </c>
      <c r="N16" t="n" s="3380">
        <v>0.0</v>
      </c>
      <c r="O16" t="n" s="3381">
        <v>0.0</v>
      </c>
      <c r="P16" t="n" s="3382">
        <v>14.0</v>
      </c>
      <c r="Q16" t="n" s="3383">
        <v>152.46</v>
      </c>
      <c r="R16" t="n" s="3384">
        <v>0.0</v>
      </c>
      <c r="S16" t="n" s="3385">
        <v>0.0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523.0</v>
      </c>
      <c r="AB16" t="n" s="3394">
        <v>69.05</v>
      </c>
      <c r="AC16" t="n" s="3395">
        <v>7.9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420.0</v>
      </c>
      <c r="L17" t="n" s="3412">
        <v>0.0</v>
      </c>
      <c r="M17" t="n" s="3413">
        <v>0.0</v>
      </c>
      <c r="N17" t="n" s="3414">
        <v>0.0</v>
      </c>
      <c r="O17" t="n" s="3415">
        <v>0.0</v>
      </c>
      <c r="P17" t="n" s="3416">
        <v>4.0</v>
      </c>
      <c r="Q17" t="n" s="3417">
        <v>40.08</v>
      </c>
      <c r="R17" t="n" s="3418">
        <v>0.0</v>
      </c>
      <c r="S17" t="n" s="3419">
        <v>0.0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250.0</v>
      </c>
      <c r="AB17" t="n" s="3428">
        <v>34.15</v>
      </c>
      <c r="AC17" t="n" s="3429">
        <v>3.9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100.31</v>
      </c>
      <c r="J18" t="n" s="3444">
        <v>0.0</v>
      </c>
      <c r="K18" t="n" s="3445">
        <v>2200.0</v>
      </c>
      <c r="L18" t="n" s="3446">
        <v>0.0</v>
      </c>
      <c r="M18" t="n" s="3447">
        <v>0.0</v>
      </c>
      <c r="N18" t="n" s="3448">
        <v>0.0</v>
      </c>
      <c r="O18" t="n" s="3449">
        <v>0.0</v>
      </c>
      <c r="P18" t="n" s="3450">
        <v>4.0</v>
      </c>
      <c r="Q18" t="n" s="3451">
        <v>40.4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4.83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484.0</v>
      </c>
      <c r="AB18" t="n" s="3462">
        <v>65.65</v>
      </c>
      <c r="AC18" t="n" s="3463">
        <v>7.5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0.0</v>
      </c>
      <c r="K19" t="n" s="3479">
        <v>1300.0</v>
      </c>
      <c r="L19" t="n" s="3480">
        <v>0.0</v>
      </c>
      <c r="M19" t="n" s="3481">
        <v>0.0</v>
      </c>
      <c r="N19" t="n" s="3482">
        <v>0.0</v>
      </c>
      <c r="O19" t="n" s="3483">
        <v>0.0</v>
      </c>
      <c r="P19" t="n" s="3484">
        <v>7.0</v>
      </c>
      <c r="Q19" t="n" s="3485">
        <v>73.22</v>
      </c>
      <c r="R19" t="n" s="3486">
        <v>0.0</v>
      </c>
      <c r="S19" t="n" s="3487">
        <v>0.0</v>
      </c>
      <c r="T19" t="n" s="3488">
        <v>0.0</v>
      </c>
      <c r="U19" t="n" s="3489">
        <v>0.0</v>
      </c>
      <c r="V19" t="n" s="3490">
        <f>q19+s19+u19</f>
      </c>
      <c r="W19" t="n" s="3491">
        <v>4.51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372.0</v>
      </c>
      <c r="AB19" t="n" s="3496">
        <v>51.65</v>
      </c>
      <c r="AC19" t="n" s="3497">
        <v>5.9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1700.0</v>
      </c>
      <c r="L20" t="n" s="3514">
        <v>0.0</v>
      </c>
      <c r="M20" t="n" s="3515">
        <v>30.9</v>
      </c>
      <c r="N20" t="n" s="3516">
        <v>0.0</v>
      </c>
      <c r="O20" t="n" s="3517">
        <v>0.0</v>
      </c>
      <c r="P20" t="n" s="3518">
        <v>20.5</v>
      </c>
      <c r="Q20" t="n" s="3519">
        <v>239.44</v>
      </c>
      <c r="R20" t="n" s="3520">
        <v>0.0</v>
      </c>
      <c r="S20" t="n" s="3521">
        <v>0.0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445.0</v>
      </c>
      <c r="AB20" t="n" s="3530">
        <v>63.85</v>
      </c>
      <c r="AC20" t="n" s="3531">
        <v>7.3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2400.0</v>
      </c>
      <c r="L21" t="n" s="3548">
        <v>0.0</v>
      </c>
      <c r="M21" t="n" s="3549">
        <v>22.1</v>
      </c>
      <c r="N21" t="n" s="3550">
        <v>0.0</v>
      </c>
      <c r="O21" t="n" s="3551">
        <v>0.0</v>
      </c>
      <c r="P21" t="n" s="3552">
        <v>8.0</v>
      </c>
      <c r="Q21" t="n" s="3553">
        <v>95.2</v>
      </c>
      <c r="R21" t="n" s="3554">
        <v>0.0</v>
      </c>
      <c r="S21" t="n" s="3555">
        <v>0.0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541.0</v>
      </c>
      <c r="AB21" t="n" s="3564">
        <v>69.05</v>
      </c>
      <c r="AC21" t="n" s="3565">
        <v>7.9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1200.0</v>
      </c>
      <c r="L22" t="n" s="3582">
        <v>0.0</v>
      </c>
      <c r="M22" t="n" s="3583">
        <v>0.0</v>
      </c>
      <c r="N22" t="n" s="3584">
        <v>0.0</v>
      </c>
      <c r="O22" t="n" s="3585">
        <v>0.0</v>
      </c>
      <c r="P22" t="n" s="3586">
        <v>0.0</v>
      </c>
      <c r="Q22" t="n" s="3587">
        <v>0.0</v>
      </c>
      <c r="R22" t="n" s="3588">
        <v>0.0</v>
      </c>
      <c r="S22" t="n" s="3589">
        <v>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344.0</v>
      </c>
      <c r="AB22" t="n" s="3598">
        <v>46.35</v>
      </c>
      <c r="AC22" t="n" s="3599">
        <v>5.3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1850.0</v>
      </c>
      <c r="L23" t="n" s="3616">
        <v>0.0</v>
      </c>
      <c r="M23" t="n" s="3617">
        <v>0.0</v>
      </c>
      <c r="N23" t="n" s="3618">
        <v>0.0</v>
      </c>
      <c r="O23" t="n" s="3619">
        <v>0.0</v>
      </c>
      <c r="P23" t="n" s="3620">
        <v>3.0</v>
      </c>
      <c r="Q23" t="n" s="3621">
        <v>31.14</v>
      </c>
      <c r="R23" t="n" s="3622">
        <v>0.0</v>
      </c>
      <c r="S23" t="n" s="3623">
        <v>0.0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442.0</v>
      </c>
      <c r="AB23" t="n" s="3632">
        <v>60.35</v>
      </c>
      <c r="AC23" t="n" s="3633">
        <v>6.9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0.0</v>
      </c>
      <c r="K24" t="n" s="3649">
        <v>2200.0</v>
      </c>
      <c r="L24" t="n" s="3650">
        <v>0.0</v>
      </c>
      <c r="M24" t="n" s="3651">
        <v>0.0</v>
      </c>
      <c r="N24" t="n" s="3652">
        <v>0.0</v>
      </c>
      <c r="O24" t="n" s="3653">
        <v>0.0</v>
      </c>
      <c r="P24" t="n" s="3654">
        <v>3.0</v>
      </c>
      <c r="Q24" t="n" s="3655">
        <v>30.72</v>
      </c>
      <c r="R24" t="n" s="3656">
        <v>0.0</v>
      </c>
      <c r="S24" t="n" s="3657">
        <v>0.0</v>
      </c>
      <c r="T24" t="n" s="3658">
        <v>0.0</v>
      </c>
      <c r="U24" t="n" s="3659">
        <v>0.0</v>
      </c>
      <c r="V24" t="n" s="3660">
        <f>q24+s24+u24</f>
      </c>
      <c r="W24" t="n" s="3661">
        <v>-43.55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479.0</v>
      </c>
      <c r="AB24" t="n" s="3666">
        <v>65.65</v>
      </c>
      <c r="AC24" t="n" s="3667">
        <v>7.5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0.0</v>
      </c>
      <c r="N25" t="n" s="3686">
        <v>0.0</v>
      </c>
      <c r="O25" t="n" s="3687">
        <v>0.0</v>
      </c>
      <c r="P25" t="n" s="3688">
        <v>2.0</v>
      </c>
      <c r="Q25" t="n" s="3689">
        <v>19.76</v>
      </c>
      <c r="R25" t="n" s="3690">
        <v>0.0</v>
      </c>
      <c r="S25" t="n" s="3691">
        <v>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505.0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118</v>
      </c>
    </row>
    <row r="26">
      <c r="A26" t="s" s="3707">
        <v>119</v>
      </c>
      <c r="B26" t="s" s="3708">
        <v>120</v>
      </c>
      <c r="C26" t="s" s="3709">
        <v>121</v>
      </c>
      <c r="D26" t="s" s="3710">
        <v>122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2400.0</v>
      </c>
      <c r="L26" t="n" s="3718">
        <v>0.0</v>
      </c>
      <c r="M26" t="n" s="3719">
        <v>0.0</v>
      </c>
      <c r="N26" t="n" s="3720">
        <v>0.0</v>
      </c>
      <c r="O26" t="n" s="3721">
        <v>0.0</v>
      </c>
      <c r="P26" t="n" s="3722">
        <v>3.0</v>
      </c>
      <c r="Q26" t="n" s="3723">
        <v>33.33</v>
      </c>
      <c r="R26" t="n" s="3724">
        <v>0.0</v>
      </c>
      <c r="S26" t="n" s="3725">
        <v>0.0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526.0</v>
      </c>
      <c r="AB26" t="n" s="3734">
        <v>69.05</v>
      </c>
      <c r="AC26" t="n" s="3735">
        <v>7.9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123</v>
      </c>
      <c r="B27" t="s" s="3742">
        <v>124</v>
      </c>
      <c r="C27" t="s" s="3743">
        <v>125</v>
      </c>
      <c r="D27" t="s" s="3744">
        <v>126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1200.0</v>
      </c>
      <c r="L27" t="n" s="3752">
        <v>0.0</v>
      </c>
      <c r="M27" t="n" s="3753">
        <v>0.0</v>
      </c>
      <c r="N27" t="n" s="3754">
        <v>0.0</v>
      </c>
      <c r="O27" t="n" s="3755">
        <v>0.0</v>
      </c>
      <c r="P27" t="n" s="3756">
        <v>34.0</v>
      </c>
      <c r="Q27" t="n" s="3757">
        <v>343.4</v>
      </c>
      <c r="R27" t="n" s="3758">
        <v>0.0</v>
      </c>
      <c r="S27" t="n" s="3759">
        <v>0.0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351.0</v>
      </c>
      <c r="AB27" t="n" s="3768">
        <v>53.35</v>
      </c>
      <c r="AC27" t="n" s="3769">
        <v>6.1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127</v>
      </c>
      <c r="B28" t="s" s="3776">
        <v>128</v>
      </c>
      <c r="C28" t="s" s="3777">
        <v>129</v>
      </c>
      <c r="D28" t="s" s="3778">
        <v>130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2400.0</v>
      </c>
      <c r="L28" t="n" s="3786">
        <v>0.0</v>
      </c>
      <c r="M28" t="n" s="3787">
        <v>0.0</v>
      </c>
      <c r="N28" t="n" s="3788">
        <v>0.0</v>
      </c>
      <c r="O28" t="n" s="3789">
        <v>0.0</v>
      </c>
      <c r="P28" t="n" s="3790">
        <v>6.0</v>
      </c>
      <c r="Q28" t="n" s="3791">
        <v>57.96</v>
      </c>
      <c r="R28" t="n" s="3792">
        <v>0.0</v>
      </c>
      <c r="S28" t="n" s="3793">
        <v>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500.0</v>
      </c>
      <c r="AB28" t="n" s="3802">
        <v>69.05</v>
      </c>
      <c r="AC28" t="n" s="3803">
        <v>7.9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131</v>
      </c>
      <c r="B29" t="s" s="3810">
        <v>132</v>
      </c>
      <c r="C29" t="s" s="3811">
        <v>133</v>
      </c>
      <c r="D29" t="s" s="3812">
        <v>134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1400.0</v>
      </c>
      <c r="L29" t="n" s="3820">
        <v>0.0</v>
      </c>
      <c r="M29" t="n" s="3821">
        <v>0.0</v>
      </c>
      <c r="N29" t="n" s="3822">
        <v>0.0</v>
      </c>
      <c r="O29" t="n" s="3823">
        <v>0.0</v>
      </c>
      <c r="P29" t="n" s="3824">
        <v>2.5</v>
      </c>
      <c r="Q29" t="n" s="3825">
        <v>26.88</v>
      </c>
      <c r="R29" t="n" s="3826">
        <v>0.0</v>
      </c>
      <c r="S29" t="n" s="3827">
        <v>0.0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390.0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135</v>
      </c>
      <c r="B30" t="s" s="3844">
        <v>136</v>
      </c>
      <c r="C30" t="s" s="3845">
        <v>137</v>
      </c>
      <c r="D30" t="s" s="3846">
        <v>138</v>
      </c>
      <c r="E30" t="s" s="3847">
        <v>45</v>
      </c>
      <c r="F30" t="n" s="7257">
        <v>42005.0</v>
      </c>
      <c r="G30" t="s" s="7258">
        <v>0</v>
      </c>
      <c r="H30" t="n" s="3850">
        <v>1950.0</v>
      </c>
      <c r="I30" t="n" s="3851">
        <v>100.0</v>
      </c>
      <c r="J30" t="n" s="3852">
        <v>0.0</v>
      </c>
      <c r="K30" t="n" s="3853">
        <v>1700.0</v>
      </c>
      <c r="L30" t="n" s="3854">
        <v>0.0</v>
      </c>
      <c r="M30" t="n" s="3855">
        <v>37.15</v>
      </c>
      <c r="N30" t="n" s="3856">
        <v>0.0</v>
      </c>
      <c r="O30" t="n" s="3857">
        <v>0.0</v>
      </c>
      <c r="P30" t="n" s="3858">
        <v>8.0</v>
      </c>
      <c r="Q30" t="n" s="3859">
        <v>112.48</v>
      </c>
      <c r="R30" t="n" s="3860">
        <v>0.0</v>
      </c>
      <c r="S30" t="n" s="3861">
        <v>0.0</v>
      </c>
      <c r="T30" t="n" s="3862">
        <v>0.0</v>
      </c>
      <c r="U30" t="n" s="3863">
        <v>0.0</v>
      </c>
      <c r="V30" t="n" s="3864">
        <f>q30+s30+u30</f>
      </c>
      <c r="W30" t="n" s="3865">
        <v>0.0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489.0</v>
      </c>
      <c r="AB30" t="n" s="3870">
        <v>67.35</v>
      </c>
      <c r="AC30" t="n" s="3871">
        <v>7.7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0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42599.0</v>
      </c>
      <c r="G31" t="s" s="7260">
        <v>0</v>
      </c>
      <c r="H31" t="n" s="3884">
        <v>1260.0</v>
      </c>
      <c r="I31" t="n" s="3885">
        <v>100.0</v>
      </c>
      <c r="J31" t="n" s="3886">
        <v>0.0</v>
      </c>
      <c r="K31" t="n" s="3887">
        <v>1500.0</v>
      </c>
      <c r="L31" t="n" s="3888">
        <v>0.0</v>
      </c>
      <c r="M31" t="n" s="3889">
        <v>0.0</v>
      </c>
      <c r="N31" t="n" s="3890">
        <v>0.0</v>
      </c>
      <c r="O31" t="n" s="3891">
        <v>0.0</v>
      </c>
      <c r="P31" t="n" s="3892">
        <v>4.0</v>
      </c>
      <c r="Q31" t="n" s="3893">
        <v>36.36</v>
      </c>
      <c r="R31" t="n" s="3894">
        <v>0.0</v>
      </c>
      <c r="S31" t="n" s="3895">
        <v>0.0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372.0</v>
      </c>
      <c r="AB31" t="n" s="3904">
        <v>51.65</v>
      </c>
      <c r="AC31" t="n" s="3905">
        <v>5.9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42601.0</v>
      </c>
      <c r="G32" t="s" s="7262">
        <v>0</v>
      </c>
      <c r="H32" t="n" s="3918">
        <v>1460.0</v>
      </c>
      <c r="I32" t="n" s="3919">
        <v>100.0</v>
      </c>
      <c r="J32" t="n" s="3920">
        <v>0.0</v>
      </c>
      <c r="K32" t="n" s="3921">
        <v>2200.0</v>
      </c>
      <c r="L32" t="n" s="3922">
        <v>0.0</v>
      </c>
      <c r="M32" t="n" s="3923">
        <v>0.0</v>
      </c>
      <c r="N32" t="n" s="3924">
        <v>0.0</v>
      </c>
      <c r="O32" t="n" s="3925">
        <v>0.0</v>
      </c>
      <c r="P32" t="n" s="3926">
        <v>7.0</v>
      </c>
      <c r="Q32" t="n" s="3927">
        <v>73.71</v>
      </c>
      <c r="R32" t="n" s="3928">
        <v>0.0</v>
      </c>
      <c r="S32" t="n" s="3929">
        <v>0.0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489.0</v>
      </c>
      <c r="AB32" t="n" s="3938">
        <v>67.35</v>
      </c>
      <c r="AC32" t="n" s="3939">
        <v>7.7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42656.0</v>
      </c>
      <c r="G33" t="s" s="7264">
        <v>0</v>
      </c>
      <c r="H33" t="n" s="3952">
        <v>1300.0</v>
      </c>
      <c r="I33" t="n" s="3953">
        <v>100.0</v>
      </c>
      <c r="J33" t="n" s="3954">
        <v>0.0</v>
      </c>
      <c r="K33" t="n" s="3955">
        <v>2200.0</v>
      </c>
      <c r="L33" t="n" s="3956">
        <v>0.0</v>
      </c>
      <c r="M33" t="n" s="3957">
        <v>0.0</v>
      </c>
      <c r="N33" t="n" s="3958">
        <v>0.0</v>
      </c>
      <c r="O33" t="n" s="3959">
        <v>0.0</v>
      </c>
      <c r="P33" t="n" s="3960">
        <v>2.5</v>
      </c>
      <c r="Q33" t="n" s="3961">
        <v>23.45</v>
      </c>
      <c r="R33" t="n" s="3962">
        <v>0.0</v>
      </c>
      <c r="S33" t="n" s="3963">
        <v>0.0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468.0</v>
      </c>
      <c r="AB33" t="n" s="3972">
        <v>63.85</v>
      </c>
      <c r="AC33" t="n" s="3973">
        <v>7.3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42678.0</v>
      </c>
      <c r="G34" t="s" s="7266">
        <v>0</v>
      </c>
      <c r="H34" t="n" s="3986">
        <v>1390.0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0.0</v>
      </c>
      <c r="N34" t="n" s="3992">
        <v>0.0</v>
      </c>
      <c r="O34" t="n" s="3993">
        <v>0.0</v>
      </c>
      <c r="P34" t="n" s="3994">
        <v>10.0</v>
      </c>
      <c r="Q34" t="n" s="3995">
        <v>100.2</v>
      </c>
      <c r="R34" t="n" s="3996">
        <v>0.0</v>
      </c>
      <c r="S34" t="n" s="3997">
        <v>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507.0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43115.0</v>
      </c>
      <c r="G35" t="s" s="7268">
        <v>0</v>
      </c>
      <c r="H35" t="n" s="4020">
        <v>1230.0</v>
      </c>
      <c r="I35" t="n" s="4021">
        <v>100.0</v>
      </c>
      <c r="J35" t="n" s="4022">
        <v>0.0</v>
      </c>
      <c r="K35" t="n" s="4023">
        <v>2200.0</v>
      </c>
      <c r="L35" t="n" s="4024">
        <v>0.0</v>
      </c>
      <c r="M35" t="n" s="4025">
        <v>0.0</v>
      </c>
      <c r="N35" t="n" s="4026">
        <v>0.0</v>
      </c>
      <c r="O35" t="n" s="4027">
        <v>0.0</v>
      </c>
      <c r="P35" t="n" s="4028">
        <v>0.0</v>
      </c>
      <c r="Q35" t="n" s="4029">
        <v>0.0</v>
      </c>
      <c r="R35" t="n" s="4030">
        <v>0.0</v>
      </c>
      <c r="S35" t="n" s="4031">
        <v>0.0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461.0</v>
      </c>
      <c r="AB35" t="n" s="4040">
        <v>62.15</v>
      </c>
      <c r="AC35" t="n" s="4041">
        <v>7.1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43132.0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1700.0</v>
      </c>
      <c r="L36" t="n" s="4058">
        <v>0.0</v>
      </c>
      <c r="M36" t="n" s="4059">
        <v>0.0</v>
      </c>
      <c r="N36" t="n" s="4060">
        <v>0.0</v>
      </c>
      <c r="O36" t="n" s="4061">
        <v>0.0</v>
      </c>
      <c r="P36" t="n" s="4062">
        <v>0.0</v>
      </c>
      <c r="Q36" t="n" s="4063">
        <v>0.0</v>
      </c>
      <c r="R36" t="n" s="4064">
        <v>0.0</v>
      </c>
      <c r="S36" t="n" s="4065">
        <v>0.0</v>
      </c>
      <c r="T36" t="n" s="4066">
        <v>0.0</v>
      </c>
      <c r="U36" t="n" s="4067">
        <v>0.0</v>
      </c>
      <c r="V36" t="n" s="4068">
        <f>q36+s36+u36</f>
      </c>
      <c r="W36" t="n" s="4069">
        <v>0.97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396.0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87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43160.0</v>
      </c>
      <c r="G37" t="s" s="7272">
        <v>0</v>
      </c>
      <c r="H37" t="n" s="4088">
        <v>1230.0</v>
      </c>
      <c r="I37" t="n" s="4089">
        <v>100.0</v>
      </c>
      <c r="J37" t="n" s="4090">
        <v>0.0</v>
      </c>
      <c r="K37" t="n" s="4091">
        <v>2400.0</v>
      </c>
      <c r="L37" t="n" s="4092">
        <v>0.0</v>
      </c>
      <c r="M37" t="n" s="4093">
        <v>0.0</v>
      </c>
      <c r="N37" t="n" s="4094">
        <v>0.0</v>
      </c>
      <c r="O37" t="n" s="4095">
        <v>0.0</v>
      </c>
      <c r="P37" t="n" s="4096">
        <v>1.0</v>
      </c>
      <c r="Q37" t="n" s="4097">
        <v>8.87</v>
      </c>
      <c r="R37" t="n" s="4098">
        <v>0.0</v>
      </c>
      <c r="S37" t="n" s="4099">
        <v>0.0</v>
      </c>
      <c r="T37" t="n" s="4100">
        <v>0.0</v>
      </c>
      <c r="U37" t="n" s="4101">
        <v>0.0</v>
      </c>
      <c r="V37" t="n" s="4102">
        <f>q37+s37+u37</f>
      </c>
      <c r="W37" t="n" s="4103">
        <v>0.0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487.0</v>
      </c>
      <c r="AB37" t="n" s="4108">
        <v>65.65</v>
      </c>
      <c r="AC37" t="n" s="4109">
        <v>7.5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0</v>
      </c>
    </row>
    <row r="38">
      <c r="A38" t="s" s="4115">
        <v>167</v>
      </c>
      <c r="B38" t="s" s="4116">
        <v>168</v>
      </c>
      <c r="C38" t="s" s="4117">
        <v>169</v>
      </c>
      <c r="D38" t="s" s="4118">
        <v>170</v>
      </c>
      <c r="E38" t="s" s="4119">
        <v>45</v>
      </c>
      <c r="F38" t="n" s="7273">
        <v>43314.0</v>
      </c>
      <c r="G38" t="s" s="7274">
        <v>0</v>
      </c>
      <c r="H38" t="n" s="4122">
        <v>1400.0</v>
      </c>
      <c r="I38" t="n" s="4123">
        <v>100.0</v>
      </c>
      <c r="J38" t="n" s="4124">
        <v>0.0</v>
      </c>
      <c r="K38" t="n" s="4125">
        <v>2400.0</v>
      </c>
      <c r="L38" t="n" s="4126">
        <v>0.0</v>
      </c>
      <c r="M38" t="n" s="4127">
        <v>0.0</v>
      </c>
      <c r="N38" t="n" s="4128">
        <v>0.0</v>
      </c>
      <c r="O38" t="n" s="4129">
        <v>0.0</v>
      </c>
      <c r="P38" t="n" s="4130">
        <v>8.0</v>
      </c>
      <c r="Q38" t="n" s="4131">
        <v>80.8</v>
      </c>
      <c r="R38" t="n" s="4132">
        <v>0.0</v>
      </c>
      <c r="S38" t="n" s="4133">
        <v>0.0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507.0</v>
      </c>
      <c r="AB38" t="n" s="4142">
        <v>69.05</v>
      </c>
      <c r="AC38" t="n" s="4143">
        <v>7.9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171</v>
      </c>
      <c r="B39" t="s" s="4150">
        <v>172</v>
      </c>
      <c r="C39" t="s" s="4151">
        <v>173</v>
      </c>
      <c r="D39" t="s" s="4152">
        <v>174</v>
      </c>
      <c r="E39" t="s" s="4153">
        <v>45</v>
      </c>
      <c r="F39" t="n" s="7275">
        <v>43466.0</v>
      </c>
      <c r="G39" t="s" s="7276">
        <v>0</v>
      </c>
      <c r="H39" t="n" s="4156">
        <v>1300.0</v>
      </c>
      <c r="I39" t="n" s="4157">
        <v>100.0</v>
      </c>
      <c r="J39" t="n" s="4158">
        <v>0.0</v>
      </c>
      <c r="K39" t="n" s="4159">
        <v>1200.0</v>
      </c>
      <c r="L39" t="n" s="4160">
        <v>0.0</v>
      </c>
      <c r="M39" t="n" s="4161">
        <v>0.0</v>
      </c>
      <c r="N39" t="n" s="4162">
        <v>0.0</v>
      </c>
      <c r="O39" t="n" s="4163">
        <v>0.0</v>
      </c>
      <c r="P39" t="n" s="4164">
        <v>29.0</v>
      </c>
      <c r="Q39" t="n" s="4165">
        <v>272.02</v>
      </c>
      <c r="R39" t="n" s="4166">
        <v>0.0</v>
      </c>
      <c r="S39" t="n" s="4167">
        <v>0.0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338.0</v>
      </c>
      <c r="AB39" t="n" s="4176">
        <v>49.85</v>
      </c>
      <c r="AC39" t="n" s="4177">
        <v>5.7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175</v>
      </c>
      <c r="B40" t="s" s="4184">
        <v>176</v>
      </c>
      <c r="C40" t="s" s="4185">
        <v>177</v>
      </c>
      <c r="D40" t="s" s="4186">
        <v>178</v>
      </c>
      <c r="E40" t="s" s="4187">
        <v>179</v>
      </c>
      <c r="F40" t="n" s="7277">
        <v>41944.0</v>
      </c>
      <c r="G40" t="s" s="7278">
        <v>0</v>
      </c>
      <c r="H40" t="n" s="4190">
        <v>1370.0</v>
      </c>
      <c r="I40" t="n" s="4191">
        <v>100.0</v>
      </c>
      <c r="J40" t="n" s="4192">
        <v>0.0</v>
      </c>
      <c r="K40" t="n" s="4193">
        <v>1080.0</v>
      </c>
      <c r="L40" t="n" s="4194">
        <v>0.0</v>
      </c>
      <c r="M40" t="n" s="4195">
        <v>21.44</v>
      </c>
      <c r="N40" t="n" s="4196">
        <v>0.0</v>
      </c>
      <c r="O40" t="n" s="4197">
        <v>0.0</v>
      </c>
      <c r="P40" t="n" s="4198">
        <v>0.0</v>
      </c>
      <c r="Q40" t="n" s="4199">
        <v>0.0</v>
      </c>
      <c r="R40" t="n" s="4200">
        <v>8.0</v>
      </c>
      <c r="S40" t="n" s="4201">
        <v>105.36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333.0</v>
      </c>
      <c r="AB40" t="n" s="4210">
        <v>46.35</v>
      </c>
      <c r="AC40" t="n" s="4211">
        <v>5.3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179</v>
      </c>
      <c r="F41" t="n" s="7279">
        <v>41944.0</v>
      </c>
      <c r="G41" t="s" s="7280">
        <v>0</v>
      </c>
      <c r="H41" t="n" s="4224">
        <v>2110.0</v>
      </c>
      <c r="I41" t="n" s="4225">
        <v>100.0</v>
      </c>
      <c r="J41" t="n" s="4226">
        <v>0.0</v>
      </c>
      <c r="K41" t="n" s="4227">
        <v>1500.0</v>
      </c>
      <c r="L41" t="n" s="4228">
        <v>0.0</v>
      </c>
      <c r="M41" t="n" s="4229">
        <v>0.0</v>
      </c>
      <c r="N41" t="n" s="4230">
        <v>0.0</v>
      </c>
      <c r="O41" t="n" s="4231">
        <v>0.0</v>
      </c>
      <c r="P41" t="n" s="4232">
        <v>8.0</v>
      </c>
      <c r="Q41" t="n" s="4233">
        <v>121.76</v>
      </c>
      <c r="R41" t="n" s="4234">
        <v>8.0</v>
      </c>
      <c r="S41" t="n" s="4235">
        <v>162.32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242.0</v>
      </c>
      <c r="AB41" t="n" s="4244">
        <v>49.4</v>
      </c>
      <c r="AC41" t="n" s="4245">
        <v>0.0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184</v>
      </c>
      <c r="B42" t="s" s="4252">
        <v>185</v>
      </c>
      <c r="C42" t="s" s="4253">
        <v>186</v>
      </c>
      <c r="D42" t="s" s="4254">
        <v>187</v>
      </c>
      <c r="E42" t="s" s="4255">
        <v>179</v>
      </c>
      <c r="F42" t="n" s="7281">
        <v>41944.0</v>
      </c>
      <c r="G42" t="s" s="7282">
        <v>0</v>
      </c>
      <c r="H42" t="n" s="4258">
        <v>1360.0</v>
      </c>
      <c r="I42" t="n" s="4259">
        <v>100.0</v>
      </c>
      <c r="J42" t="n" s="4260">
        <v>0.0</v>
      </c>
      <c r="K42" t="n" s="4261">
        <v>1500.0</v>
      </c>
      <c r="L42" t="n" s="4262">
        <v>0.0</v>
      </c>
      <c r="M42" t="n" s="4263">
        <v>10.0</v>
      </c>
      <c r="N42" t="n" s="4264">
        <v>0.0</v>
      </c>
      <c r="O42" t="n" s="4265">
        <v>0.0</v>
      </c>
      <c r="P42" t="n" s="4266">
        <v>0.0</v>
      </c>
      <c r="Q42" t="n" s="4267">
        <v>0.0</v>
      </c>
      <c r="R42" t="n" s="4268">
        <v>0.0</v>
      </c>
      <c r="S42" t="n" s="4269">
        <v>0.0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385.0</v>
      </c>
      <c r="AB42" t="n" s="4278">
        <v>51.65</v>
      </c>
      <c r="AC42" t="n" s="4279">
        <v>5.9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188</v>
      </c>
      <c r="B43" t="s" s="4286">
        <v>189</v>
      </c>
      <c r="C43" t="s" s="4287">
        <v>190</v>
      </c>
      <c r="D43" t="s" s="4288">
        <v>191</v>
      </c>
      <c r="E43" t="s" s="4289">
        <v>179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1500.0</v>
      </c>
      <c r="L43" t="n" s="4296">
        <v>0.0</v>
      </c>
      <c r="M43" t="n" s="4297">
        <v>10.0</v>
      </c>
      <c r="N43" t="n" s="4298">
        <v>0.0</v>
      </c>
      <c r="O43" t="n" s="4299">
        <v>0.0</v>
      </c>
      <c r="P43" t="n" s="4300">
        <v>6.0</v>
      </c>
      <c r="Q43" t="n" s="4301">
        <v>58.86</v>
      </c>
      <c r="R43" t="n" s="4302">
        <v>8.0</v>
      </c>
      <c r="S43" t="n" s="4303">
        <v>104.64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385.0</v>
      </c>
      <c r="AB43" t="n" s="4312">
        <v>55.15</v>
      </c>
      <c r="AC43" t="n" s="4313">
        <v>6.3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192</v>
      </c>
      <c r="B44" t="s" s="4320">
        <v>193</v>
      </c>
      <c r="C44" t="s" s="4321">
        <v>194</v>
      </c>
      <c r="D44" t="s" s="4322">
        <v>195</v>
      </c>
      <c r="E44" t="s" s="4323">
        <v>179</v>
      </c>
      <c r="F44" t="n" s="7285">
        <v>41944.0</v>
      </c>
      <c r="G44" t="s" s="7286">
        <v>0</v>
      </c>
      <c r="H44" t="n" s="4326">
        <v>1390.0</v>
      </c>
      <c r="I44" t="n" s="4327">
        <v>100.0</v>
      </c>
      <c r="J44" t="n" s="4328">
        <v>0.0</v>
      </c>
      <c r="K44" t="n" s="4329">
        <v>1650.0</v>
      </c>
      <c r="L44" t="n" s="4330">
        <v>0.0</v>
      </c>
      <c r="M44" t="n" s="4331">
        <v>0.0</v>
      </c>
      <c r="N44" t="n" s="4332">
        <v>0.0</v>
      </c>
      <c r="O44" t="n" s="4333">
        <v>0.0</v>
      </c>
      <c r="P44" t="n" s="4334">
        <v>0.0</v>
      </c>
      <c r="Q44" t="n" s="4335">
        <v>0.0</v>
      </c>
      <c r="R44" t="n" s="4336">
        <v>0.0</v>
      </c>
      <c r="S44" t="n" s="4337">
        <v>0.0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409.0</v>
      </c>
      <c r="AB44" t="n" s="4346">
        <v>55.15</v>
      </c>
      <c r="AC44" t="n" s="4347">
        <v>6.3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196</v>
      </c>
      <c r="B45" t="s" s="4354">
        <v>197</v>
      </c>
      <c r="C45" t="s" s="4355">
        <v>198</v>
      </c>
      <c r="D45" t="s" s="4356">
        <v>199</v>
      </c>
      <c r="E45" t="s" s="4357">
        <v>179</v>
      </c>
      <c r="F45" t="n" s="7287">
        <v>41944.0</v>
      </c>
      <c r="G45" t="s" s="7288">
        <v>0</v>
      </c>
      <c r="H45" t="n" s="4360">
        <v>1540.0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18.15</v>
      </c>
      <c r="N45" t="n" s="4366">
        <v>0.0</v>
      </c>
      <c r="O45" t="n" s="4367">
        <v>0.0</v>
      </c>
      <c r="P45" t="n" s="4368">
        <v>0.0</v>
      </c>
      <c r="Q45" t="n" s="4369">
        <v>0.0</v>
      </c>
      <c r="R45" t="n" s="4370">
        <v>0.0</v>
      </c>
      <c r="S45" t="n" s="4371">
        <v>0.0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455.0</v>
      </c>
      <c r="AB45" t="n" s="4380">
        <v>60.35</v>
      </c>
      <c r="AC45" t="n" s="4381">
        <v>6.9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200</v>
      </c>
      <c r="B46" t="s" s="4388">
        <v>201</v>
      </c>
      <c r="C46" t="s" s="4389">
        <v>202</v>
      </c>
      <c r="D46" t="s" s="4390">
        <v>203</v>
      </c>
      <c r="E46" t="s" s="4391">
        <v>179</v>
      </c>
      <c r="F46" t="n" s="7289">
        <v>41944.0</v>
      </c>
      <c r="G46" t="s" s="7290">
        <v>0</v>
      </c>
      <c r="H46" t="n" s="4394">
        <v>1460.0</v>
      </c>
      <c r="I46" t="n" s="4395">
        <v>100.0</v>
      </c>
      <c r="J46" t="n" s="4396">
        <v>0.0</v>
      </c>
      <c r="K46" t="n" s="4397">
        <v>1080.0</v>
      </c>
      <c r="L46" t="n" s="4398">
        <v>0.0</v>
      </c>
      <c r="M46" t="n" s="4399">
        <v>10.0</v>
      </c>
      <c r="N46" t="n" s="4400">
        <v>0.0</v>
      </c>
      <c r="O46" t="n" s="4401">
        <v>0.0</v>
      </c>
      <c r="P46" t="n" s="4402">
        <v>4.0</v>
      </c>
      <c r="Q46" t="n" s="4403">
        <v>42.12</v>
      </c>
      <c r="R46" t="n" s="4404">
        <v>0.0</v>
      </c>
      <c r="S46" t="n" s="4405">
        <v>0.0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344.0</v>
      </c>
      <c r="AB46" t="n" s="4414">
        <v>46.35</v>
      </c>
      <c r="AC46" t="n" s="4415">
        <v>5.3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204</v>
      </c>
      <c r="B47" t="s" s="4422">
        <v>205</v>
      </c>
      <c r="C47" t="s" s="4423">
        <v>206</v>
      </c>
      <c r="D47" t="s" s="4424">
        <v>207</v>
      </c>
      <c r="E47" t="s" s="4425">
        <v>179</v>
      </c>
      <c r="F47" t="n" s="7291">
        <v>42684.0</v>
      </c>
      <c r="G47" t="s" s="7292">
        <v>0</v>
      </c>
      <c r="H47" t="n" s="4428">
        <v>1350.0</v>
      </c>
      <c r="I47" t="n" s="4429">
        <v>100.0</v>
      </c>
      <c r="J47" t="n" s="4430">
        <v>0.0</v>
      </c>
      <c r="K47" t="n" s="4431">
        <v>1650.0</v>
      </c>
      <c r="L47" t="n" s="4432">
        <v>0.0</v>
      </c>
      <c r="M47" t="n" s="4433">
        <v>10.0</v>
      </c>
      <c r="N47" t="n" s="4434">
        <v>0.0</v>
      </c>
      <c r="O47" t="n" s="4435">
        <v>0.0</v>
      </c>
      <c r="P47" t="n" s="4436">
        <v>0.0</v>
      </c>
      <c r="Q47" t="n" s="4437">
        <v>0.0</v>
      </c>
      <c r="R47" t="n" s="4438">
        <v>0.0</v>
      </c>
      <c r="S47" t="n" s="4439">
        <v>0.0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403.0</v>
      </c>
      <c r="AB47" t="n" s="4448">
        <v>55.15</v>
      </c>
      <c r="AC47" t="n" s="4449">
        <v>6.3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208</v>
      </c>
      <c r="B48" t="s" s="4456">
        <v>209</v>
      </c>
      <c r="C48" t="s" s="4457">
        <v>210</v>
      </c>
      <c r="D48" t="s" s="4458">
        <v>211</v>
      </c>
      <c r="E48" t="s" s="4459">
        <v>179</v>
      </c>
      <c r="F48" t="n" s="7293">
        <v>42733.0</v>
      </c>
      <c r="G48" t="n" s="7294">
        <v>43544.0</v>
      </c>
      <c r="H48" t="n" s="4462">
        <v>1360.0</v>
      </c>
      <c r="I48" t="n" s="4463">
        <v>100.0</v>
      </c>
      <c r="J48" t="n" s="4464">
        <v>-3.23</v>
      </c>
      <c r="K48" t="n" s="4465">
        <v>2400.0</v>
      </c>
      <c r="L48" t="n" s="4466">
        <v>0.0</v>
      </c>
      <c r="M48" t="n" s="4467">
        <v>10.0</v>
      </c>
      <c r="N48" t="n" s="4468">
        <v>0.0</v>
      </c>
      <c r="O48" t="n" s="4469">
        <v>0.0</v>
      </c>
      <c r="P48" t="n" s="4470">
        <v>0.0</v>
      </c>
      <c r="Q48" t="n" s="4471">
        <v>0.0</v>
      </c>
      <c r="R48" t="n" s="4472">
        <v>0.0</v>
      </c>
      <c r="S48" t="n" s="4473">
        <v>0.0</v>
      </c>
      <c r="T48" t="n" s="4474">
        <v>0.0</v>
      </c>
      <c r="U48" t="n" s="4475">
        <v>0.0</v>
      </c>
      <c r="V48" t="n" s="4476">
        <f>q48+s48+u48</f>
      </c>
      <c r="W48" t="n" s="4477">
        <v>-43.87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497.0</v>
      </c>
      <c r="AB48" t="n" s="4482">
        <v>67.35</v>
      </c>
      <c r="AC48" t="n" s="4483">
        <v>7.7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212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179</v>
      </c>
      <c r="F49" t="n" s="7295">
        <v>42767.0</v>
      </c>
      <c r="G49" t="s" s="7296">
        <v>0</v>
      </c>
      <c r="H49" t="n" s="4496">
        <v>1350.0</v>
      </c>
      <c r="I49" t="n" s="4497">
        <v>100.0</v>
      </c>
      <c r="J49" t="n" s="4498">
        <v>0.0</v>
      </c>
      <c r="K49" t="n" s="4499">
        <v>1700.0</v>
      </c>
      <c r="L49" t="n" s="4500">
        <v>0.0</v>
      </c>
      <c r="M49" t="n" s="4501">
        <v>10.0</v>
      </c>
      <c r="N49" t="n" s="4502">
        <v>0.0</v>
      </c>
      <c r="O49" t="n" s="4503">
        <v>0.0</v>
      </c>
      <c r="P49" t="n" s="4504">
        <v>1.0</v>
      </c>
      <c r="Q49" t="n" s="4505">
        <v>9.74</v>
      </c>
      <c r="R49" t="n" s="4506">
        <v>0.0</v>
      </c>
      <c r="S49" t="n" s="4507">
        <v>0.0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411.0</v>
      </c>
      <c r="AB49" t="n" s="4516">
        <v>55.15</v>
      </c>
      <c r="AC49" t="n" s="4517">
        <v>6.3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179</v>
      </c>
      <c r="F50" t="n" s="7297">
        <v>42990.0</v>
      </c>
      <c r="G50" t="s" s="7298">
        <v>0</v>
      </c>
      <c r="H50" t="n" s="4530">
        <v>1260.0</v>
      </c>
      <c r="I50" t="n" s="4531">
        <v>100.0</v>
      </c>
      <c r="J50" t="n" s="4532">
        <v>0.0</v>
      </c>
      <c r="K50" t="n" s="4533">
        <v>1250.0</v>
      </c>
      <c r="L50" t="n" s="4534">
        <v>0.0</v>
      </c>
      <c r="M50" t="n" s="4535">
        <v>19.0</v>
      </c>
      <c r="N50" t="n" s="4536">
        <v>0.0</v>
      </c>
      <c r="O50" t="n" s="4537">
        <v>0.0</v>
      </c>
      <c r="P50" t="n" s="4538">
        <v>8.0</v>
      </c>
      <c r="Q50" t="n" s="4539">
        <v>72.72</v>
      </c>
      <c r="R50" t="n" s="4540">
        <v>0.0</v>
      </c>
      <c r="S50" t="n" s="4541">
        <v>0.0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341.0</v>
      </c>
      <c r="AB50" t="n" s="4550">
        <v>46.35</v>
      </c>
      <c r="AC50" t="n" s="4551">
        <v>5.3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225</v>
      </c>
      <c r="F51" t="n" s="7299">
        <v>41944.0</v>
      </c>
      <c r="G51" t="s" s="7300">
        <v>0</v>
      </c>
      <c r="H51" t="n" s="4564">
        <v>1460.0</v>
      </c>
      <c r="I51" t="n" s="4565">
        <v>100.0</v>
      </c>
      <c r="J51" t="n" s="4566">
        <v>0.0</v>
      </c>
      <c r="K51" t="n" s="4567">
        <v>2400.0</v>
      </c>
      <c r="L51" t="n" s="4568">
        <v>0.0</v>
      </c>
      <c r="M51" t="n" s="4569">
        <v>10.0</v>
      </c>
      <c r="N51" t="n" s="4570">
        <v>0.0</v>
      </c>
      <c r="O51" t="n" s="4571">
        <v>0.0</v>
      </c>
      <c r="P51" t="n" s="4572">
        <v>0.0</v>
      </c>
      <c r="Q51" t="n" s="4573">
        <v>0.0</v>
      </c>
      <c r="R51" t="n" s="4574">
        <v>0.0</v>
      </c>
      <c r="S51" t="n" s="4575">
        <v>0.0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515.0</v>
      </c>
      <c r="AB51" t="n" s="4584">
        <v>69.05</v>
      </c>
      <c r="AC51" t="n" s="4585">
        <v>7.9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226</v>
      </c>
      <c r="B52" t="s" s="4592">
        <v>227</v>
      </c>
      <c r="C52" t="s" s="4593">
        <v>228</v>
      </c>
      <c r="D52" t="s" s="4594">
        <v>229</v>
      </c>
      <c r="E52" t="s" s="4595">
        <v>225</v>
      </c>
      <c r="F52" t="n" s="7301">
        <v>41944.0</v>
      </c>
      <c r="G52" t="s" s="7302">
        <v>0</v>
      </c>
      <c r="H52" t="n" s="4598">
        <v>1390.0</v>
      </c>
      <c r="I52" t="n" s="4599">
        <v>100.0</v>
      </c>
      <c r="J52" t="n" s="4600">
        <v>0.0</v>
      </c>
      <c r="K52" t="n" s="4601">
        <v>2400.0</v>
      </c>
      <c r="L52" t="n" s="4602">
        <v>0.0</v>
      </c>
      <c r="M52" t="n" s="4603">
        <v>10.0</v>
      </c>
      <c r="N52" t="n" s="4604">
        <v>0.0</v>
      </c>
      <c r="O52" t="n" s="4605">
        <v>0.0</v>
      </c>
      <c r="P52" t="n" s="4606">
        <v>9.0</v>
      </c>
      <c r="Q52" t="n" s="4607">
        <v>90.18</v>
      </c>
      <c r="R52" t="n" s="4608">
        <v>0.0</v>
      </c>
      <c r="S52" t="n" s="4609">
        <v>0.0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507.0</v>
      </c>
      <c r="AB52" t="n" s="4618">
        <v>69.05</v>
      </c>
      <c r="AC52" t="n" s="4619">
        <v>7.9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225</v>
      </c>
      <c r="F53" t="n" s="7303">
        <v>41944.0</v>
      </c>
      <c r="G53" t="s" s="7304">
        <v>0</v>
      </c>
      <c r="H53" t="n" s="4632">
        <v>1410.0</v>
      </c>
      <c r="I53" t="n" s="4633">
        <v>100.0</v>
      </c>
      <c r="J53" t="n" s="4634">
        <v>0.0</v>
      </c>
      <c r="K53" t="n" s="4635">
        <v>1250.0</v>
      </c>
      <c r="L53" t="n" s="4636">
        <v>0.0</v>
      </c>
      <c r="M53" t="n" s="4637">
        <v>10.0</v>
      </c>
      <c r="N53" t="n" s="4638">
        <v>0.0</v>
      </c>
      <c r="O53" t="n" s="4639">
        <v>0.0</v>
      </c>
      <c r="P53" t="n" s="4640">
        <v>9.0</v>
      </c>
      <c r="Q53" t="n" s="4641">
        <v>91.53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359.0</v>
      </c>
      <c r="AB53" t="n" s="4652">
        <v>49.85</v>
      </c>
      <c r="AC53" t="n" s="4653">
        <v>5.7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225</v>
      </c>
      <c r="F54" t="n" s="7305">
        <v>41944.0</v>
      </c>
      <c r="G54" t="s" s="7306">
        <v>0</v>
      </c>
      <c r="H54" t="n" s="4666">
        <v>1390.0</v>
      </c>
      <c r="I54" t="n" s="4667">
        <v>100.0</v>
      </c>
      <c r="J54" t="n" s="4668">
        <v>0.0</v>
      </c>
      <c r="K54" t="n" s="4669">
        <v>2200.0</v>
      </c>
      <c r="L54" t="n" s="4670">
        <v>0.0</v>
      </c>
      <c r="M54" t="n" s="4671">
        <v>34.24</v>
      </c>
      <c r="N54" t="n" s="4672">
        <v>0.0</v>
      </c>
      <c r="O54" t="n" s="4673">
        <v>0.0</v>
      </c>
      <c r="P54" t="n" s="4674">
        <v>15.0</v>
      </c>
      <c r="Q54" t="n" s="4675">
        <v>150.3</v>
      </c>
      <c r="R54" t="n" s="4676">
        <v>0.0</v>
      </c>
      <c r="S54" t="n" s="4677">
        <v>0.0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481.0</v>
      </c>
      <c r="AB54" t="n" s="4686">
        <v>67.35</v>
      </c>
      <c r="AC54" t="n" s="4687">
        <v>7.7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225</v>
      </c>
      <c r="F55" t="n" s="7307">
        <v>43332.0</v>
      </c>
      <c r="G55" t="n" s="7308">
        <v>43496.0</v>
      </c>
      <c r="H55" t="n" s="4700">
        <v>0.0</v>
      </c>
      <c r="I55" t="n" s="4701">
        <v>0.0</v>
      </c>
      <c r="J55" t="n" s="4702">
        <v>0.0</v>
      </c>
      <c r="K55" t="n" s="4703">
        <v>2400.0</v>
      </c>
      <c r="L55" t="n" s="4704">
        <v>0.0</v>
      </c>
      <c r="M55" t="n" s="4705">
        <v>10.0</v>
      </c>
      <c r="N55" t="n" s="4706">
        <v>0.0</v>
      </c>
      <c r="O55" t="n" s="4707">
        <v>0.0</v>
      </c>
      <c r="P55" t="n" s="4708">
        <v>0.0</v>
      </c>
      <c r="Q55" t="n" s="4709">
        <v>0.0</v>
      </c>
      <c r="R55" t="n" s="4710">
        <v>0.0</v>
      </c>
      <c r="S55" t="n" s="4711">
        <v>0.0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312.0</v>
      </c>
      <c r="AB55" t="n" s="4720">
        <v>41.15</v>
      </c>
      <c r="AC55" t="n" s="4721">
        <v>4.7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225</v>
      </c>
      <c r="F56" t="n" s="7309">
        <v>42179.0</v>
      </c>
      <c r="G56" t="s" s="7310">
        <v>0</v>
      </c>
      <c r="H56" t="n" s="4734">
        <v>1350.0</v>
      </c>
      <c r="I56" t="n" s="4735">
        <v>100.0</v>
      </c>
      <c r="J56" t="n" s="4736">
        <v>0.0</v>
      </c>
      <c r="K56" t="n" s="4737">
        <v>2400.0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9.0</v>
      </c>
      <c r="Q56" t="n" s="4743">
        <v>87.66</v>
      </c>
      <c r="R56" t="n" s="4744">
        <v>0.0</v>
      </c>
      <c r="S56" t="n" s="4745">
        <v>0.0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502.0</v>
      </c>
      <c r="AB56" t="n" s="4754">
        <v>69.05</v>
      </c>
      <c r="AC56" t="n" s="4755">
        <v>7.9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225</v>
      </c>
      <c r="F57" t="n" s="7311">
        <v>42488.0</v>
      </c>
      <c r="G57" t="s" s="7312">
        <v>0</v>
      </c>
      <c r="H57" t="n" s="4768">
        <v>1460.0</v>
      </c>
      <c r="I57" t="n" s="4769">
        <v>100.0</v>
      </c>
      <c r="J57" t="n" s="4770">
        <v>0.0</v>
      </c>
      <c r="K57" t="n" s="4771">
        <v>2200.0</v>
      </c>
      <c r="L57" t="n" s="4772">
        <v>0.0</v>
      </c>
      <c r="M57" t="n" s="4773">
        <v>23.11</v>
      </c>
      <c r="N57" t="n" s="4774">
        <v>0.0</v>
      </c>
      <c r="O57" t="n" s="4775">
        <v>0.0</v>
      </c>
      <c r="P57" t="n" s="4776">
        <v>8.0</v>
      </c>
      <c r="Q57" t="n" s="4777">
        <v>84.24</v>
      </c>
      <c r="R57" t="n" s="4778">
        <v>0.0</v>
      </c>
      <c r="S57" t="n" s="4779">
        <v>0.0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489.0</v>
      </c>
      <c r="AB57" t="n" s="4788">
        <v>67.35</v>
      </c>
      <c r="AC57" t="n" s="4789">
        <v>7.7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225</v>
      </c>
      <c r="F58" t="n" s="7313">
        <v>42583.0</v>
      </c>
      <c r="G58" t="s" s="7314">
        <v>0</v>
      </c>
      <c r="H58" t="n" s="4802">
        <v>1350.0</v>
      </c>
      <c r="I58" t="n" s="4803">
        <v>100.0</v>
      </c>
      <c r="J58" t="n" s="4804">
        <v>0.0</v>
      </c>
      <c r="K58" t="n" s="4805">
        <v>2200.0</v>
      </c>
      <c r="L58" t="n" s="4806">
        <v>0.0</v>
      </c>
      <c r="M58" t="n" s="4807">
        <v>45.56</v>
      </c>
      <c r="N58" t="n" s="4808">
        <v>0.0</v>
      </c>
      <c r="O58" t="n" s="4809">
        <v>0.0</v>
      </c>
      <c r="P58" t="n" s="4810">
        <v>18.0</v>
      </c>
      <c r="Q58" t="n" s="4811">
        <v>175.32</v>
      </c>
      <c r="R58" t="n" s="4812">
        <v>0.0</v>
      </c>
      <c r="S58" t="n" s="4813">
        <v>0.0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476.0</v>
      </c>
      <c r="AB58" t="n" s="4822">
        <v>67.35</v>
      </c>
      <c r="AC58" t="n" s="4823">
        <v>7.7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225</v>
      </c>
      <c r="F59" t="n" s="7315">
        <v>42761.0</v>
      </c>
      <c r="G59" t="s" s="7316">
        <v>0</v>
      </c>
      <c r="H59" t="n" s="4836">
        <v>1320.0</v>
      </c>
      <c r="I59" t="n" s="4837">
        <v>100.0</v>
      </c>
      <c r="J59" t="n" s="4838">
        <v>0.0</v>
      </c>
      <c r="K59" t="n" s="4839">
        <v>1250.0</v>
      </c>
      <c r="L59" t="n" s="4840">
        <v>0.0</v>
      </c>
      <c r="M59" t="n" s="4841">
        <v>0.0</v>
      </c>
      <c r="N59" t="n" s="4842">
        <v>0.0</v>
      </c>
      <c r="O59" t="n" s="4843">
        <v>0.0</v>
      </c>
      <c r="P59" t="n" s="4844">
        <v>14.0</v>
      </c>
      <c r="Q59" t="n" s="4845">
        <v>133.28</v>
      </c>
      <c r="R59" t="n" s="4846">
        <v>0.0</v>
      </c>
      <c r="S59" t="n" s="4847">
        <v>0.0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349.0</v>
      </c>
      <c r="AB59" t="n" s="4856">
        <v>49.85</v>
      </c>
      <c r="AC59" t="n" s="4857">
        <v>5.7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225</v>
      </c>
      <c r="F60" t="n" s="7317">
        <v>42781.0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2200.0</v>
      </c>
      <c r="L60" t="n" s="4874">
        <v>0.0</v>
      </c>
      <c r="M60" t="n" s="4875">
        <v>34.0</v>
      </c>
      <c r="N60" t="n" s="4876">
        <v>0.0</v>
      </c>
      <c r="O60" t="n" s="4877">
        <v>0.0</v>
      </c>
      <c r="P60" t="n" s="4878">
        <v>10.0</v>
      </c>
      <c r="Q60" t="n" s="4879">
        <v>95.2</v>
      </c>
      <c r="R60" t="n" s="4880">
        <v>0.0</v>
      </c>
      <c r="S60" t="n" s="4881">
        <v>0.0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471.0</v>
      </c>
      <c r="AB60" t="n" s="4890">
        <v>65.65</v>
      </c>
      <c r="AC60" t="n" s="4891">
        <v>7.5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225</v>
      </c>
      <c r="F61" t="n" s="7319">
        <v>43101.0</v>
      </c>
      <c r="G61" t="s" s="7320">
        <v>0</v>
      </c>
      <c r="H61" t="n" s="4904">
        <v>1290.0</v>
      </c>
      <c r="I61" t="n" s="4905">
        <v>100.0</v>
      </c>
      <c r="J61" t="n" s="4906">
        <v>0.0</v>
      </c>
      <c r="K61" t="n" s="4907">
        <v>2200.0</v>
      </c>
      <c r="L61" t="n" s="4908">
        <v>0.0</v>
      </c>
      <c r="M61" t="n" s="4909">
        <v>10.0</v>
      </c>
      <c r="N61" t="n" s="4910">
        <v>0.0</v>
      </c>
      <c r="O61" t="n" s="4911">
        <v>0.0</v>
      </c>
      <c r="P61" t="n" s="4912">
        <v>16.0</v>
      </c>
      <c r="Q61" t="n" s="4913">
        <v>148.8</v>
      </c>
      <c r="R61" t="n" s="4914">
        <v>0.0</v>
      </c>
      <c r="S61" t="n" s="4915">
        <v>0.0</v>
      </c>
      <c r="T61" t="n" s="4916">
        <v>0.0</v>
      </c>
      <c r="U61" t="n" s="4917">
        <v>0.0</v>
      </c>
      <c r="V61" t="n" s="4918">
        <f>q61+s61+u61</f>
      </c>
      <c r="W61" t="n" s="4919">
        <v>0.0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468.0</v>
      </c>
      <c r="AB61" t="n" s="4924">
        <v>65.65</v>
      </c>
      <c r="AC61" t="n" s="4925">
        <v>7.5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0</v>
      </c>
    </row>
    <row r="62">
      <c r="A62" t="s" s="4931">
        <v>266</v>
      </c>
      <c r="B62" t="s" s="4932">
        <v>267</v>
      </c>
      <c r="C62" t="s" s="4933">
        <v>268</v>
      </c>
      <c r="D62" t="s" s="4934">
        <v>269</v>
      </c>
      <c r="E62" t="s" s="4935">
        <v>225</v>
      </c>
      <c r="F62" t="n" s="7321">
        <v>43141.0</v>
      </c>
      <c r="G62" t="s" s="7322">
        <v>0</v>
      </c>
      <c r="H62" t="n" s="4938">
        <v>1240.0</v>
      </c>
      <c r="I62" t="n" s="4939">
        <v>100.0</v>
      </c>
      <c r="J62" t="n" s="4940">
        <v>0.0</v>
      </c>
      <c r="K62" t="n" s="4941">
        <v>1250.0</v>
      </c>
      <c r="L62" t="n" s="4942">
        <v>0.0</v>
      </c>
      <c r="M62" t="n" s="4943">
        <v>0.0</v>
      </c>
      <c r="N62" t="n" s="4944">
        <v>0.0</v>
      </c>
      <c r="O62" t="n" s="4945">
        <v>0.0</v>
      </c>
      <c r="P62" t="n" s="4946">
        <v>8.0</v>
      </c>
      <c r="Q62" t="n" s="4947">
        <v>71.52</v>
      </c>
      <c r="R62" t="n" s="4948">
        <v>0.0</v>
      </c>
      <c r="S62" t="n" s="4949">
        <v>0.0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338.0</v>
      </c>
      <c r="AB62" t="n" s="4958">
        <v>46.35</v>
      </c>
      <c r="AC62" t="n" s="4959">
        <v>5.3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270</v>
      </c>
      <c r="B63" t="s" s="4966">
        <v>271</v>
      </c>
      <c r="C63" t="s" s="4967">
        <v>272</v>
      </c>
      <c r="D63" t="s" s="4968">
        <v>273</v>
      </c>
      <c r="E63" t="s" s="4969">
        <v>225</v>
      </c>
      <c r="F63" t="n" s="7323">
        <v>43195.0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2400.0</v>
      </c>
      <c r="L63" t="n" s="4976">
        <v>0.0</v>
      </c>
      <c r="M63" t="n" s="4977">
        <v>0.0</v>
      </c>
      <c r="N63" t="n" s="4978">
        <v>0.0</v>
      </c>
      <c r="O63" t="n" s="4979">
        <v>0.0</v>
      </c>
      <c r="P63" t="n" s="4980">
        <v>6.0</v>
      </c>
      <c r="Q63" t="n" s="4981">
        <v>53.64</v>
      </c>
      <c r="R63" t="n" s="4982">
        <v>0.0</v>
      </c>
      <c r="S63" t="n" s="4983">
        <v>0.0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487.0</v>
      </c>
      <c r="AB63" t="n" s="4992">
        <v>65.65</v>
      </c>
      <c r="AC63" t="n" s="4993">
        <v>7.5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274</v>
      </c>
      <c r="B64" t="s" s="5000">
        <v>275</v>
      </c>
      <c r="C64" t="s" s="5001">
        <v>276</v>
      </c>
      <c r="D64" t="s" s="5002">
        <v>277</v>
      </c>
      <c r="E64" t="s" s="5003">
        <v>225</v>
      </c>
      <c r="F64" t="n" s="7325">
        <v>43269.0</v>
      </c>
      <c r="G64" t="s" s="7326">
        <v>0</v>
      </c>
      <c r="H64" t="n" s="5006">
        <v>1250.0</v>
      </c>
      <c r="I64" t="n" s="5007">
        <v>100.0</v>
      </c>
      <c r="J64" t="n" s="5008">
        <v>0.0</v>
      </c>
      <c r="K64" t="n" s="5009">
        <v>1850.0</v>
      </c>
      <c r="L64" t="n" s="5010">
        <v>0.0</v>
      </c>
      <c r="M64" t="n" s="5011">
        <v>0.0</v>
      </c>
      <c r="N64" t="n" s="5012">
        <v>0.0</v>
      </c>
      <c r="O64" t="n" s="5013">
        <v>0.0</v>
      </c>
      <c r="P64" t="n" s="5014">
        <v>14.0</v>
      </c>
      <c r="Q64" t="n" s="5015">
        <v>126.14</v>
      </c>
      <c r="R64" t="n" s="5016">
        <v>0.0</v>
      </c>
      <c r="S64" t="n" s="5017">
        <v>0.0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416.0</v>
      </c>
      <c r="AB64" t="n" s="5026">
        <v>58.65</v>
      </c>
      <c r="AC64" t="n" s="5027">
        <v>6.7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278</v>
      </c>
      <c r="B65" t="s" s="5034">
        <v>279</v>
      </c>
      <c r="C65" t="s" s="5035">
        <v>280</v>
      </c>
      <c r="D65" t="s" s="5036">
        <v>281</v>
      </c>
      <c r="E65" t="s" s="5037">
        <v>225</v>
      </c>
      <c r="F65" t="n" s="7327">
        <v>43269.0</v>
      </c>
      <c r="G65" t="s" s="7328">
        <v>0</v>
      </c>
      <c r="H65" t="n" s="5040">
        <v>1240.0</v>
      </c>
      <c r="I65" t="n" s="5041">
        <v>100.0</v>
      </c>
      <c r="J65" t="n" s="5042">
        <v>0.0</v>
      </c>
      <c r="K65" t="n" s="5043">
        <v>1850.0</v>
      </c>
      <c r="L65" t="n" s="5044">
        <v>0.0</v>
      </c>
      <c r="M65" t="n" s="5045">
        <v>0.0</v>
      </c>
      <c r="N65" t="n" s="5046">
        <v>0.0</v>
      </c>
      <c r="O65" t="n" s="5047">
        <v>0.0</v>
      </c>
      <c r="P65" t="n" s="5048">
        <v>0.0</v>
      </c>
      <c r="Q65" t="n" s="5049">
        <v>0.0</v>
      </c>
      <c r="R65" t="n" s="5050">
        <v>0.0</v>
      </c>
      <c r="S65" t="n" s="5051">
        <v>0.0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416.0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282</v>
      </c>
      <c r="B66" t="s" s="5068">
        <v>283</v>
      </c>
      <c r="C66" t="s" s="5069">
        <v>284</v>
      </c>
      <c r="D66" t="s" s="5070">
        <v>285</v>
      </c>
      <c r="E66" t="s" s="5071">
        <v>225</v>
      </c>
      <c r="F66" t="n" s="7329">
        <v>43323.0</v>
      </c>
      <c r="G66" t="s" s="7330">
        <v>0</v>
      </c>
      <c r="H66" t="n" s="5074">
        <v>1200.0</v>
      </c>
      <c r="I66" t="n" s="5075">
        <v>100.0</v>
      </c>
      <c r="J66" t="n" s="5076">
        <v>0.0</v>
      </c>
      <c r="K66" t="n" s="5077">
        <v>2400.0</v>
      </c>
      <c r="L66" t="n" s="5078">
        <v>0.0</v>
      </c>
      <c r="M66" t="n" s="5079">
        <v>0.0</v>
      </c>
      <c r="N66" t="n" s="5080">
        <v>0.0</v>
      </c>
      <c r="O66" t="n" s="5081">
        <v>0.0</v>
      </c>
      <c r="P66" t="n" s="5082">
        <v>8.0</v>
      </c>
      <c r="Q66" t="n" s="5083">
        <v>69.2</v>
      </c>
      <c r="R66" t="n" s="5084">
        <v>0.0</v>
      </c>
      <c r="S66" t="n" s="5085">
        <v>0.0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481.0</v>
      </c>
      <c r="AB66" t="n" s="5094">
        <v>65.65</v>
      </c>
      <c r="AC66" t="n" s="5095">
        <v>7.5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286</v>
      </c>
      <c r="B67" t="s" s="5102">
        <v>287</v>
      </c>
      <c r="C67" t="s" s="5103">
        <v>288</v>
      </c>
      <c r="D67" t="s" s="5104">
        <v>289</v>
      </c>
      <c r="E67" t="s" s="5105">
        <v>225</v>
      </c>
      <c r="F67" t="n" s="7331">
        <v>43323.0</v>
      </c>
      <c r="G67" t="s" s="7332">
        <v>0</v>
      </c>
      <c r="H67" t="n" s="5108">
        <v>1500.0</v>
      </c>
      <c r="I67" t="n" s="5109">
        <v>100.0</v>
      </c>
      <c r="J67" t="n" s="5110">
        <v>0.0</v>
      </c>
      <c r="K67" t="n" s="5111">
        <v>2400.0</v>
      </c>
      <c r="L67" t="n" s="5112">
        <v>0.0</v>
      </c>
      <c r="M67" t="n" s="5113">
        <v>0.0</v>
      </c>
      <c r="N67" t="n" s="5114">
        <v>0.0</v>
      </c>
      <c r="O67" t="n" s="5115">
        <v>0.0</v>
      </c>
      <c r="P67" t="n" s="5116">
        <v>11.0</v>
      </c>
      <c r="Q67" t="n" s="5117">
        <v>119.02</v>
      </c>
      <c r="R67" t="n" s="5118">
        <v>0.0</v>
      </c>
      <c r="S67" t="n" s="5119">
        <v>0.0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520.0</v>
      </c>
      <c r="AB67" t="n" s="5128">
        <v>69.05</v>
      </c>
      <c r="AC67" t="n" s="5129">
        <v>7.9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290</v>
      </c>
      <c r="B68" t="s" s="5136">
        <v>291</v>
      </c>
      <c r="C68" t="s" s="5137">
        <v>292</v>
      </c>
      <c r="D68" t="s" s="5138">
        <v>293</v>
      </c>
      <c r="E68" t="s" s="5139">
        <v>225</v>
      </c>
      <c r="F68" t="n" s="7333">
        <v>43327.0</v>
      </c>
      <c r="G68" t="n" s="7334">
        <v>43518.0</v>
      </c>
      <c r="H68" t="n" s="5142">
        <v>1005.71</v>
      </c>
      <c r="I68" t="n" s="5143">
        <v>78.57</v>
      </c>
      <c r="J68" t="n" s="5144">
        <v>0.0</v>
      </c>
      <c r="K68" t="n" s="5145">
        <v>2400.0</v>
      </c>
      <c r="L68" t="n" s="5146">
        <v>0.0</v>
      </c>
      <c r="M68" t="n" s="5147">
        <v>0.0</v>
      </c>
      <c r="N68" t="n" s="5148">
        <v>0.0</v>
      </c>
      <c r="O68" t="n" s="5149">
        <v>0.0</v>
      </c>
      <c r="P68" t="n" s="5150">
        <v>2.0</v>
      </c>
      <c r="Q68" t="n" s="5151">
        <v>18.46</v>
      </c>
      <c r="R68" t="n" s="5152">
        <v>0.0</v>
      </c>
      <c r="S68" t="n" s="5153">
        <v>0.0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455.0</v>
      </c>
      <c r="AB68" t="n" s="5162">
        <v>62.15</v>
      </c>
      <c r="AC68" t="n" s="5163">
        <v>7.1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294</v>
      </c>
      <c r="B69" t="s" s="5170">
        <v>295</v>
      </c>
      <c r="C69" t="s" s="5171">
        <v>296</v>
      </c>
      <c r="D69" t="s" s="5172">
        <v>297</v>
      </c>
      <c r="E69" t="s" s="5173">
        <v>298</v>
      </c>
      <c r="F69" t="n" s="7335">
        <v>41944.0</v>
      </c>
      <c r="G69" t="s" s="7336">
        <v>0</v>
      </c>
      <c r="H69" t="n" s="5176">
        <v>1420.0</v>
      </c>
      <c r="I69" t="n" s="5177">
        <v>100.0</v>
      </c>
      <c r="J69" t="n" s="5178">
        <v>0.0</v>
      </c>
      <c r="K69" t="n" s="5179">
        <v>1850.0</v>
      </c>
      <c r="L69" t="n" s="5180">
        <v>0.0</v>
      </c>
      <c r="M69" t="n" s="5181">
        <v>0.0</v>
      </c>
      <c r="N69" t="n" s="5182">
        <v>0.0</v>
      </c>
      <c r="O69" t="n" s="5183">
        <v>0.0</v>
      </c>
      <c r="P69" t="n" s="5184">
        <v>8.0</v>
      </c>
      <c r="Q69" t="n" s="5185">
        <v>81.92</v>
      </c>
      <c r="R69" t="n" s="5186">
        <v>0.0</v>
      </c>
      <c r="S69" t="n" s="5187">
        <v>0.0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440.0</v>
      </c>
      <c r="AB69" t="n" s="5196">
        <v>60.35</v>
      </c>
      <c r="AC69" t="n" s="5197">
        <v>6.9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298</v>
      </c>
      <c r="F70" t="n" s="7337">
        <v>41944.0</v>
      </c>
      <c r="G70" t="s" s="7338">
        <v>0</v>
      </c>
      <c r="H70" t="n" s="5210">
        <v>1440.0</v>
      </c>
      <c r="I70" t="n" s="5211">
        <v>100.0</v>
      </c>
      <c r="J70" t="n" s="5212">
        <v>0.0</v>
      </c>
      <c r="K70" t="n" s="5213">
        <v>1850.0</v>
      </c>
      <c r="L70" t="n" s="5214">
        <v>0.0</v>
      </c>
      <c r="M70" t="n" s="5215">
        <v>0.0</v>
      </c>
      <c r="N70" t="n" s="5216">
        <v>0.0</v>
      </c>
      <c r="O70" t="n" s="5217">
        <v>0.0</v>
      </c>
      <c r="P70" t="n" s="5218">
        <v>4.0</v>
      </c>
      <c r="Q70" t="n" s="5219">
        <v>41.52</v>
      </c>
      <c r="R70" t="n" s="5220">
        <v>0.0</v>
      </c>
      <c r="S70" t="n" s="5221">
        <v>0.0</v>
      </c>
      <c r="T70" t="n" s="5222">
        <v>0.0</v>
      </c>
      <c r="U70" t="n" s="5223">
        <v>0.0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442.0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303</v>
      </c>
      <c r="B71" t="s" s="5238">
        <v>304</v>
      </c>
      <c r="C71" t="s" s="5239">
        <v>305</v>
      </c>
      <c r="D71" t="s" s="5240">
        <v>306</v>
      </c>
      <c r="E71" t="s" s="5241">
        <v>298</v>
      </c>
      <c r="F71" t="n" s="7339">
        <v>41944.0</v>
      </c>
      <c r="G71" t="s" s="7340">
        <v>0</v>
      </c>
      <c r="H71" t="n" s="5244">
        <v>1220.0</v>
      </c>
      <c r="I71" t="n" s="5245">
        <v>100.0</v>
      </c>
      <c r="J71" t="n" s="5246">
        <v>0.0</v>
      </c>
      <c r="K71" t="n" s="5247">
        <v>880.0</v>
      </c>
      <c r="L71" t="n" s="5248">
        <v>0.0</v>
      </c>
      <c r="M71" t="n" s="5249">
        <v>17.89</v>
      </c>
      <c r="N71" t="n" s="5250">
        <v>0.0</v>
      </c>
      <c r="O71" t="n" s="5251">
        <v>0.0</v>
      </c>
      <c r="P71" t="n" s="5252">
        <v>6.0</v>
      </c>
      <c r="Q71" t="n" s="5253">
        <v>52.8</v>
      </c>
      <c r="R71" t="n" s="5254">
        <v>8.0</v>
      </c>
      <c r="S71" t="n" s="5255">
        <v>93.84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286.0</v>
      </c>
      <c r="AB71" t="n" s="5264">
        <v>41.15</v>
      </c>
      <c r="AC71" t="n" s="5265">
        <v>4.7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307</v>
      </c>
      <c r="B72" t="s" s="5272">
        <v>308</v>
      </c>
      <c r="C72" t="s" s="5273">
        <v>309</v>
      </c>
      <c r="D72" t="s" s="5274">
        <v>310</v>
      </c>
      <c r="E72" t="s" s="5275">
        <v>298</v>
      </c>
      <c r="F72" t="n" s="7341">
        <v>42005.0</v>
      </c>
      <c r="G72" t="s" s="7342">
        <v>0</v>
      </c>
      <c r="H72" t="n" s="5278">
        <v>1570.0</v>
      </c>
      <c r="I72" t="n" s="5279">
        <v>100.0</v>
      </c>
      <c r="J72" t="n" s="5280">
        <v>0.0</v>
      </c>
      <c r="K72" t="n" s="5281">
        <v>2400.0</v>
      </c>
      <c r="L72" t="n" s="5282">
        <v>0.0</v>
      </c>
      <c r="M72" t="n" s="5283">
        <v>0.0</v>
      </c>
      <c r="N72" t="n" s="5284">
        <v>0.0</v>
      </c>
      <c r="O72" t="n" s="5285">
        <v>0.0</v>
      </c>
      <c r="P72" t="n" s="5286">
        <v>8.0</v>
      </c>
      <c r="Q72" t="n" s="5287">
        <v>90.56</v>
      </c>
      <c r="R72" t="n" s="5288">
        <v>0.0</v>
      </c>
      <c r="S72" t="n" s="5289">
        <v>0.0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531.0</v>
      </c>
      <c r="AB72" t="n" s="5298">
        <v>69.05</v>
      </c>
      <c r="AC72" t="n" s="5299">
        <v>7.9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311</v>
      </c>
      <c r="B73" t="s" s="5306">
        <v>312</v>
      </c>
      <c r="C73" t="s" s="5307">
        <v>313</v>
      </c>
      <c r="D73" t="s" s="5308">
        <v>314</v>
      </c>
      <c r="E73" t="s" s="5309">
        <v>298</v>
      </c>
      <c r="F73" t="n" s="7343">
        <v>41944.0</v>
      </c>
      <c r="G73" t="s" s="7344">
        <v>0</v>
      </c>
      <c r="H73" t="n" s="5312">
        <v>1230.0</v>
      </c>
      <c r="I73" t="n" s="5313">
        <v>100.0</v>
      </c>
      <c r="J73" t="n" s="5314">
        <v>0.0</v>
      </c>
      <c r="K73" t="n" s="5315">
        <v>1080.0</v>
      </c>
      <c r="L73" t="n" s="5316">
        <v>0.0</v>
      </c>
      <c r="M73" t="n" s="5317">
        <v>0.0</v>
      </c>
      <c r="N73" t="n" s="5318">
        <v>0.0</v>
      </c>
      <c r="O73" t="n" s="5319">
        <v>0.0</v>
      </c>
      <c r="P73" t="n" s="5320">
        <v>8.0</v>
      </c>
      <c r="Q73" t="n" s="5321">
        <v>70.96</v>
      </c>
      <c r="R73" t="n" s="5322">
        <v>0.0</v>
      </c>
      <c r="S73" t="n" s="5323">
        <v>0.0</v>
      </c>
      <c r="T73" t="n" s="5324">
        <v>0.0</v>
      </c>
      <c r="U73" t="n" s="5325">
        <v>0.0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315.0</v>
      </c>
      <c r="AB73" t="n" s="5332">
        <v>42.85</v>
      </c>
      <c r="AC73" t="n" s="5333">
        <v>4.9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315</v>
      </c>
      <c r="B74" t="s" s="5340">
        <v>316</v>
      </c>
      <c r="C74" t="s" s="5341">
        <v>317</v>
      </c>
      <c r="D74" t="s" s="5342">
        <v>318</v>
      </c>
      <c r="E74" t="s" s="5343">
        <v>298</v>
      </c>
      <c r="F74" t="n" s="7345">
        <v>41944.0</v>
      </c>
      <c r="G74" t="s" s="7346">
        <v>0</v>
      </c>
      <c r="H74" t="n" s="5346">
        <v>1300.0</v>
      </c>
      <c r="I74" t="n" s="5347">
        <v>100.0</v>
      </c>
      <c r="J74" t="n" s="5348">
        <v>0.0</v>
      </c>
      <c r="K74" t="n" s="5349">
        <v>1000.0</v>
      </c>
      <c r="L74" t="n" s="5350">
        <v>0.0</v>
      </c>
      <c r="M74" t="n" s="5351">
        <v>0.0</v>
      </c>
      <c r="N74" t="n" s="5352">
        <v>0.0</v>
      </c>
      <c r="O74" t="n" s="5353">
        <v>0.0</v>
      </c>
      <c r="P74" t="n" s="5354">
        <v>4.0</v>
      </c>
      <c r="Q74" t="n" s="5355">
        <v>37.52</v>
      </c>
      <c r="R74" t="n" s="5356">
        <v>8.0</v>
      </c>
      <c r="S74" t="n" s="5357">
        <v>100.0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312.0</v>
      </c>
      <c r="AB74" t="n" s="5366">
        <v>44.65</v>
      </c>
      <c r="AC74" t="n" s="5367">
        <v>5.1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319</v>
      </c>
      <c r="B75" t="s" s="5374">
        <v>320</v>
      </c>
      <c r="C75" t="s" s="5375">
        <v>321</v>
      </c>
      <c r="D75" t="s" s="5376">
        <v>322</v>
      </c>
      <c r="E75" t="s" s="5377">
        <v>298</v>
      </c>
      <c r="F75" t="n" s="7347">
        <v>42005.0</v>
      </c>
      <c r="G75" t="s" s="7348">
        <v>0</v>
      </c>
      <c r="H75" t="n" s="5380">
        <v>1350.0</v>
      </c>
      <c r="I75" t="n" s="5381">
        <v>100.0</v>
      </c>
      <c r="J75" t="n" s="5382">
        <v>0.0</v>
      </c>
      <c r="K75" t="n" s="5383">
        <v>1250.0</v>
      </c>
      <c r="L75" t="n" s="5384">
        <v>0.0</v>
      </c>
      <c r="M75" t="n" s="5385">
        <v>55.05</v>
      </c>
      <c r="N75" t="n" s="5386">
        <v>0.0</v>
      </c>
      <c r="O75" t="n" s="5387">
        <v>0.0</v>
      </c>
      <c r="P75" t="n" s="5388">
        <v>6.0</v>
      </c>
      <c r="Q75" t="n" s="5389">
        <v>58.44</v>
      </c>
      <c r="R75" t="n" s="5390">
        <v>0.0</v>
      </c>
      <c r="S75" t="n" s="5391">
        <v>0.0</v>
      </c>
      <c r="T75" t="n" s="5392">
        <v>0.0</v>
      </c>
      <c r="U75" t="n" s="5393">
        <v>0.0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351.0</v>
      </c>
      <c r="AB75" t="n" s="5400">
        <v>48.15</v>
      </c>
      <c r="AC75" t="n" s="5401">
        <v>5.5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323</v>
      </c>
      <c r="B76" t="s" s="5408">
        <v>324</v>
      </c>
      <c r="C76" t="s" s="5409">
        <v>325</v>
      </c>
      <c r="D76" t="s" s="5410">
        <v>326</v>
      </c>
      <c r="E76" t="s" s="5411">
        <v>298</v>
      </c>
      <c r="F76" t="n" s="7349">
        <v>41944.0</v>
      </c>
      <c r="G76" t="s" s="7350">
        <v>0</v>
      </c>
      <c r="H76" t="n" s="5414">
        <v>1280.0</v>
      </c>
      <c r="I76" t="n" s="5415">
        <v>100.0</v>
      </c>
      <c r="J76" t="n" s="5416">
        <v>0.0</v>
      </c>
      <c r="K76" t="n" s="5417">
        <v>1700.0</v>
      </c>
      <c r="L76" t="n" s="5418">
        <v>0.0</v>
      </c>
      <c r="M76" t="n" s="5419">
        <v>0.0</v>
      </c>
      <c r="N76" t="n" s="5420">
        <v>0.0</v>
      </c>
      <c r="O76" t="n" s="5421">
        <v>0.0</v>
      </c>
      <c r="P76" t="n" s="5422">
        <v>8.0</v>
      </c>
      <c r="Q76" t="n" s="5423">
        <v>73.84</v>
      </c>
      <c r="R76" t="n" s="5424">
        <v>0.0</v>
      </c>
      <c r="S76" t="n" s="5425">
        <v>0.0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401.0</v>
      </c>
      <c r="AB76" t="n" s="5434">
        <v>55.15</v>
      </c>
      <c r="AC76" t="n" s="5435">
        <v>6.3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327</v>
      </c>
      <c r="B77" t="s" s="5442">
        <v>328</v>
      </c>
      <c r="C77" t="s" s="5443">
        <v>329</v>
      </c>
      <c r="D77" t="s" s="5444">
        <v>330</v>
      </c>
      <c r="E77" t="s" s="5445">
        <v>298</v>
      </c>
      <c r="F77" t="n" s="7351">
        <v>41944.0</v>
      </c>
      <c r="G77" t="s" s="7352">
        <v>0</v>
      </c>
      <c r="H77" t="n" s="5448">
        <v>1970.0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0.0</v>
      </c>
      <c r="N77" t="n" s="5454">
        <v>0.0</v>
      </c>
      <c r="O77" t="n" s="5455">
        <v>0.0</v>
      </c>
      <c r="P77" t="n" s="5456">
        <v>8.0</v>
      </c>
      <c r="Q77" t="n" s="5457">
        <v>113.68</v>
      </c>
      <c r="R77" t="n" s="5458">
        <v>8.0</v>
      </c>
      <c r="S77" t="n" s="5459">
        <v>151.52</v>
      </c>
      <c r="T77" t="n" s="5460">
        <v>0.0</v>
      </c>
      <c r="U77" t="n" s="5461">
        <v>0.0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557.0</v>
      </c>
      <c r="AB77" t="n" s="5468">
        <v>69.05</v>
      </c>
      <c r="AC77" t="n" s="5469">
        <v>7.9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331</v>
      </c>
      <c r="B78" t="s" s="5476">
        <v>332</v>
      </c>
      <c r="C78" t="s" s="5477">
        <v>333</v>
      </c>
      <c r="D78" t="s" s="5478">
        <v>334</v>
      </c>
      <c r="E78" t="s" s="5479">
        <v>298</v>
      </c>
      <c r="F78" t="n" s="7353">
        <v>41944.0</v>
      </c>
      <c r="G78" t="s" s="7354">
        <v>0</v>
      </c>
      <c r="H78" t="n" s="5482">
        <v>1390.0</v>
      </c>
      <c r="I78" t="n" s="5483">
        <v>100.0</v>
      </c>
      <c r="J78" t="n" s="5484">
        <v>0.0</v>
      </c>
      <c r="K78" t="n" s="5485">
        <v>1850.0</v>
      </c>
      <c r="L78" t="n" s="5486">
        <v>0.0</v>
      </c>
      <c r="M78" t="n" s="5487">
        <v>0.0</v>
      </c>
      <c r="N78" t="n" s="5488">
        <v>0.0</v>
      </c>
      <c r="O78" t="n" s="5489">
        <v>0.0</v>
      </c>
      <c r="P78" t="n" s="5490">
        <v>7.0</v>
      </c>
      <c r="Q78" t="n" s="5491">
        <v>70.14</v>
      </c>
      <c r="R78" t="n" s="5492">
        <v>8.0</v>
      </c>
      <c r="S78" t="n" s="5493">
        <v>106.96</v>
      </c>
      <c r="T78" t="n" s="5494">
        <v>0.0</v>
      </c>
      <c r="U78" t="n" s="5495">
        <v>0.0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435.0</v>
      </c>
      <c r="AB78" t="n" s="5502">
        <v>62.15</v>
      </c>
      <c r="AC78" t="n" s="5503">
        <v>7.1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335</v>
      </c>
      <c r="B79" t="s" s="5510">
        <v>336</v>
      </c>
      <c r="C79" t="s" s="5511">
        <v>337</v>
      </c>
      <c r="D79" t="s" s="5512">
        <v>338</v>
      </c>
      <c r="E79" t="s" s="5513">
        <v>298</v>
      </c>
      <c r="F79" t="n" s="7355">
        <v>42139.0</v>
      </c>
      <c r="G79" t="s" s="7356">
        <v>0</v>
      </c>
      <c r="H79" t="n" s="5516">
        <v>1240.0</v>
      </c>
      <c r="I79" t="n" s="5517">
        <v>100.0</v>
      </c>
      <c r="J79" t="n" s="5518">
        <v>0.0</v>
      </c>
      <c r="K79" t="n" s="5519">
        <v>1700.0</v>
      </c>
      <c r="L79" t="n" s="5520">
        <v>0.0</v>
      </c>
      <c r="M79" t="n" s="5521">
        <v>0.0</v>
      </c>
      <c r="N79" t="n" s="5522">
        <v>0.0</v>
      </c>
      <c r="O79" t="n" s="5523">
        <v>0.0</v>
      </c>
      <c r="P79" t="n" s="5524">
        <v>6.0</v>
      </c>
      <c r="Q79" t="n" s="5525">
        <v>53.64</v>
      </c>
      <c r="R79" t="n" s="5526">
        <v>8.0</v>
      </c>
      <c r="S79" t="n" s="5527">
        <v>95.36</v>
      </c>
      <c r="T79" t="n" s="5528">
        <v>0.0</v>
      </c>
      <c r="U79" t="n" s="5529">
        <v>0.0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396.0</v>
      </c>
      <c r="AB79" t="n" s="5536">
        <v>55.15</v>
      </c>
      <c r="AC79" t="n" s="5537">
        <v>6.3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339</v>
      </c>
      <c r="B80" t="s" s="5544">
        <v>340</v>
      </c>
      <c r="C80" t="s" s="5545">
        <v>341</v>
      </c>
      <c r="D80" t="s" s="5546">
        <v>342</v>
      </c>
      <c r="E80" t="s" s="5547">
        <v>298</v>
      </c>
      <c r="F80" t="n" s="7357">
        <v>42993.0</v>
      </c>
      <c r="G80" t="s" s="7358">
        <v>0</v>
      </c>
      <c r="H80" t="n" s="5550">
        <v>1330.0</v>
      </c>
      <c r="I80" t="n" s="5551">
        <v>100.0</v>
      </c>
      <c r="J80" t="n" s="5552">
        <v>0.0</v>
      </c>
      <c r="K80" t="n" s="5553">
        <v>1700.0</v>
      </c>
      <c r="L80" t="n" s="5554">
        <v>0.0</v>
      </c>
      <c r="M80" t="n" s="5555">
        <v>0.0</v>
      </c>
      <c r="N80" t="n" s="5556">
        <v>0.0</v>
      </c>
      <c r="O80" t="n" s="5557">
        <v>0.0</v>
      </c>
      <c r="P80" t="n" s="5558">
        <v>8.0</v>
      </c>
      <c r="Q80" t="n" s="5559">
        <v>76.72</v>
      </c>
      <c r="R80" t="n" s="5560">
        <v>0.0</v>
      </c>
      <c r="S80" t="n" s="5561">
        <v>0.0</v>
      </c>
      <c r="T80" t="n" s="5562">
        <v>0.0</v>
      </c>
      <c r="U80" t="n" s="5563">
        <v>0.0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409.0</v>
      </c>
      <c r="AB80" t="n" s="5570">
        <v>56.85</v>
      </c>
      <c r="AC80" t="n" s="5571">
        <v>6.5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343</v>
      </c>
      <c r="B81" t="s" s="5578">
        <v>344</v>
      </c>
      <c r="C81" t="s" s="5579">
        <v>345</v>
      </c>
      <c r="D81" t="s" s="5580">
        <v>346</v>
      </c>
      <c r="E81" t="s" s="5581">
        <v>298</v>
      </c>
      <c r="F81" t="n" s="7359">
        <v>43252.0</v>
      </c>
      <c r="G81" t="s" s="7360">
        <v>0</v>
      </c>
      <c r="H81" t="n" s="5584">
        <v>1200.0</v>
      </c>
      <c r="I81" t="n" s="5585">
        <v>100.0</v>
      </c>
      <c r="J81" t="n" s="5586">
        <v>0.0</v>
      </c>
      <c r="K81" t="n" s="5587">
        <v>1850.0</v>
      </c>
      <c r="L81" t="n" s="5588">
        <v>0.0</v>
      </c>
      <c r="M81" t="n" s="5589">
        <v>0.0</v>
      </c>
      <c r="N81" t="n" s="5590">
        <v>0.0</v>
      </c>
      <c r="O81" t="n" s="5591">
        <v>0.0</v>
      </c>
      <c r="P81" t="n" s="5592">
        <v>5.0</v>
      </c>
      <c r="Q81" t="n" s="5593">
        <v>43.25</v>
      </c>
      <c r="R81" t="n" s="5594">
        <v>0.0</v>
      </c>
      <c r="S81" t="n" s="5595">
        <v>0.0</v>
      </c>
      <c r="T81" t="n" s="5596">
        <v>0.0</v>
      </c>
      <c r="U81" t="n" s="5597">
        <v>0.0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411.0</v>
      </c>
      <c r="AB81" t="n" s="5604">
        <v>55.15</v>
      </c>
      <c r="AC81" t="n" s="5605">
        <v>6.3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347</v>
      </c>
      <c r="B82" t="s" s="5612">
        <v>348</v>
      </c>
      <c r="C82" t="s" s="5613">
        <v>349</v>
      </c>
      <c r="D82" t="s" s="5614">
        <v>350</v>
      </c>
      <c r="E82" t="s" s="5615">
        <v>351</v>
      </c>
      <c r="F82" t="n" s="7361">
        <v>41944.0</v>
      </c>
      <c r="G82" t="s" s="7362">
        <v>0</v>
      </c>
      <c r="H82" t="n" s="5618">
        <v>1590.0</v>
      </c>
      <c r="I82" t="n" s="5619">
        <v>100.0</v>
      </c>
      <c r="J82" t="n" s="5620">
        <v>0.0</v>
      </c>
      <c r="K82" t="n" s="5621">
        <v>2200.0</v>
      </c>
      <c r="L82" t="n" s="5622">
        <v>0.0</v>
      </c>
      <c r="M82" t="n" s="5623">
        <v>10.0</v>
      </c>
      <c r="N82" t="n" s="5624">
        <v>0.0</v>
      </c>
      <c r="O82" t="n" s="5625">
        <v>0.0</v>
      </c>
      <c r="P82" t="n" s="5626">
        <v>17.0</v>
      </c>
      <c r="Q82" t="n" s="5627">
        <v>194.99</v>
      </c>
      <c r="R82" t="n" s="5628">
        <v>0.0</v>
      </c>
      <c r="S82" t="n" s="5629">
        <v>0.0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507.0</v>
      </c>
      <c r="AB82" t="n" s="5638">
        <v>69.05</v>
      </c>
      <c r="AC82" t="n" s="5639">
        <v>7.9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351</v>
      </c>
      <c r="F83" t="n" s="7363">
        <v>41944.0</v>
      </c>
      <c r="G83" t="s" s="7364">
        <v>0</v>
      </c>
      <c r="H83" t="n" s="5652">
        <v>1910.0</v>
      </c>
      <c r="I83" t="n" s="5653">
        <v>100.0</v>
      </c>
      <c r="J83" t="n" s="5654">
        <v>0.0</v>
      </c>
      <c r="K83" t="n" s="5655">
        <v>2400.0</v>
      </c>
      <c r="L83" t="n" s="5656">
        <v>0.0</v>
      </c>
      <c r="M83" t="n" s="5657">
        <v>40.0</v>
      </c>
      <c r="N83" t="n" s="5658">
        <v>0.0</v>
      </c>
      <c r="O83" t="n" s="5659">
        <v>0.0</v>
      </c>
      <c r="P83" t="n" s="5660">
        <v>8.0</v>
      </c>
      <c r="Q83" t="n" s="5661">
        <v>110.16</v>
      </c>
      <c r="R83" t="n" s="5662">
        <v>0.0</v>
      </c>
      <c r="S83" t="n" s="5663">
        <v>0.0</v>
      </c>
      <c r="T83" t="n" s="5664">
        <v>0.0</v>
      </c>
      <c r="U83" t="n" s="5665">
        <v>0.0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575.0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356</v>
      </c>
      <c r="B84" t="s" s="5680">
        <v>357</v>
      </c>
      <c r="C84" t="s" s="5681">
        <v>358</v>
      </c>
      <c r="D84" t="s" s="5682">
        <v>359</v>
      </c>
      <c r="E84" t="s" s="5683">
        <v>351</v>
      </c>
      <c r="F84" t="n" s="7365">
        <v>41944.0</v>
      </c>
      <c r="G84" t="s" s="7366">
        <v>0</v>
      </c>
      <c r="H84" t="n" s="5686">
        <v>1610.0</v>
      </c>
      <c r="I84" t="n" s="5687">
        <v>100.0</v>
      </c>
      <c r="J84" t="n" s="5688">
        <v>0.0</v>
      </c>
      <c r="K84" t="n" s="5689">
        <v>1907.34</v>
      </c>
      <c r="L84" t="n" s="5690">
        <v>0.0</v>
      </c>
      <c r="M84" t="n" s="5691">
        <v>0.0</v>
      </c>
      <c r="N84" t="n" s="5692">
        <v>0.0</v>
      </c>
      <c r="O84" t="n" s="5693">
        <v>0.0</v>
      </c>
      <c r="P84" t="n" s="5694">
        <v>4.0</v>
      </c>
      <c r="Q84" t="n" s="5695">
        <v>46.44</v>
      </c>
      <c r="R84" t="n" s="5696">
        <v>0.0</v>
      </c>
      <c r="S84" t="n" s="5697">
        <v>0.0</v>
      </c>
      <c r="T84" t="n" s="5698">
        <v>0.0</v>
      </c>
      <c r="U84" t="n" s="5699">
        <v>0.0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471.0</v>
      </c>
      <c r="AB84" t="n" s="5706">
        <v>63.85</v>
      </c>
      <c r="AC84" t="n" s="5707">
        <v>7.3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360</v>
      </c>
      <c r="B85" t="s" s="5714">
        <v>361</v>
      </c>
      <c r="C85" t="s" s="5715">
        <v>362</v>
      </c>
      <c r="D85" t="s" s="5716">
        <v>363</v>
      </c>
      <c r="E85" t="s" s="5717">
        <v>351</v>
      </c>
      <c r="F85" t="n" s="7367">
        <v>41944.0</v>
      </c>
      <c r="G85" t="s" s="7368">
        <v>0</v>
      </c>
      <c r="H85" t="n" s="5720">
        <v>1460.0</v>
      </c>
      <c r="I85" t="n" s="5721">
        <v>100.0</v>
      </c>
      <c r="J85" t="n" s="5722">
        <v>0.0</v>
      </c>
      <c r="K85" t="n" s="5723">
        <v>2200.0</v>
      </c>
      <c r="L85" t="n" s="5724">
        <v>0.0</v>
      </c>
      <c r="M85" t="n" s="5725">
        <v>10.0</v>
      </c>
      <c r="N85" t="n" s="5726">
        <v>0.0</v>
      </c>
      <c r="O85" t="n" s="5727">
        <v>0.0</v>
      </c>
      <c r="P85" t="n" s="5728">
        <v>18.0</v>
      </c>
      <c r="Q85" t="n" s="5729">
        <v>189.54</v>
      </c>
      <c r="R85" t="n" s="5730">
        <v>0.0</v>
      </c>
      <c r="S85" t="n" s="5731">
        <v>0.0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489.0</v>
      </c>
      <c r="AB85" t="n" s="5740">
        <v>69.05</v>
      </c>
      <c r="AC85" t="n" s="5741">
        <v>7.9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364</v>
      </c>
      <c r="B86" t="s" s="5748">
        <v>365</v>
      </c>
      <c r="C86" t="s" s="5749">
        <v>366</v>
      </c>
      <c r="D86" t="s" s="5750">
        <v>367</v>
      </c>
      <c r="E86" t="s" s="5751">
        <v>351</v>
      </c>
      <c r="F86" t="n" s="7369">
        <v>42005.0</v>
      </c>
      <c r="G86" t="s" s="7370">
        <v>0</v>
      </c>
      <c r="H86" t="n" s="5754">
        <v>1930.0</v>
      </c>
      <c r="I86" t="n" s="5755">
        <v>100.0</v>
      </c>
      <c r="J86" t="n" s="5756">
        <v>0.0</v>
      </c>
      <c r="K86" t="n" s="5757">
        <v>2400.0</v>
      </c>
      <c r="L86" t="n" s="5758">
        <v>0.0</v>
      </c>
      <c r="M86" t="n" s="5759">
        <v>10.0</v>
      </c>
      <c r="N86" t="n" s="5760">
        <v>0.0</v>
      </c>
      <c r="O86" t="n" s="5761">
        <v>0.0</v>
      </c>
      <c r="P86" t="n" s="5762">
        <v>10.0</v>
      </c>
      <c r="Q86" t="n" s="5763">
        <v>139.2</v>
      </c>
      <c r="R86" t="n" s="5764">
        <v>0.0</v>
      </c>
      <c r="S86" t="n" s="5765">
        <v>0.0</v>
      </c>
      <c r="T86" t="n" s="5766">
        <v>0.0</v>
      </c>
      <c r="U86" t="n" s="5767">
        <v>0.0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578.0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368</v>
      </c>
      <c r="B87" t="s" s="5782">
        <v>369</v>
      </c>
      <c r="C87" t="s" s="5783">
        <v>370</v>
      </c>
      <c r="D87" t="s" s="5784">
        <v>371</v>
      </c>
      <c r="E87" t="s" s="5785">
        <v>351</v>
      </c>
      <c r="F87" t="n" s="7371">
        <v>41944.0</v>
      </c>
      <c r="G87" t="s" s="7372">
        <v>0</v>
      </c>
      <c r="H87" t="n" s="5788">
        <v>1660.0</v>
      </c>
      <c r="I87" t="n" s="5789">
        <v>100.0</v>
      </c>
      <c r="J87" t="n" s="5790">
        <v>0.0</v>
      </c>
      <c r="K87" t="n" s="5791">
        <v>1700.0</v>
      </c>
      <c r="L87" t="n" s="5792">
        <v>0.0</v>
      </c>
      <c r="M87" t="n" s="5793">
        <v>10.0</v>
      </c>
      <c r="N87" t="n" s="5794">
        <v>0.0</v>
      </c>
      <c r="O87" t="n" s="5795">
        <v>0.0</v>
      </c>
      <c r="P87" t="n" s="5796">
        <v>8.0</v>
      </c>
      <c r="Q87" t="n" s="5797">
        <v>95.76</v>
      </c>
      <c r="R87" t="n" s="5798">
        <v>0.0</v>
      </c>
      <c r="S87" t="n" s="5799">
        <v>0.0</v>
      </c>
      <c r="T87" t="n" s="5800">
        <v>0.0</v>
      </c>
      <c r="U87" t="n" s="5801">
        <v>0.0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450.0</v>
      </c>
      <c r="AB87" t="n" s="5808">
        <v>62.15</v>
      </c>
      <c r="AC87" t="n" s="5809">
        <v>7.1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372</v>
      </c>
      <c r="B88" t="s" s="5816">
        <v>373</v>
      </c>
      <c r="C88" t="s" s="5817">
        <v>374</v>
      </c>
      <c r="D88" t="s" s="5818">
        <v>375</v>
      </c>
      <c r="E88" t="s" s="5819">
        <v>351</v>
      </c>
      <c r="F88" t="n" s="7373">
        <v>41974.0</v>
      </c>
      <c r="G88" t="s" s="7374">
        <v>0</v>
      </c>
      <c r="H88" t="n" s="5822">
        <v>1740.0</v>
      </c>
      <c r="I88" t="n" s="5823">
        <v>100.0</v>
      </c>
      <c r="J88" t="n" s="5824">
        <v>0.0</v>
      </c>
      <c r="K88" t="n" s="5825">
        <v>2400.0</v>
      </c>
      <c r="L88" t="n" s="5826">
        <v>0.0</v>
      </c>
      <c r="M88" t="n" s="5827">
        <v>12.0</v>
      </c>
      <c r="N88" t="n" s="5828">
        <v>0.0</v>
      </c>
      <c r="O88" t="n" s="5829">
        <v>0.0</v>
      </c>
      <c r="P88" t="n" s="5830">
        <v>10.0</v>
      </c>
      <c r="Q88" t="n" s="5831">
        <v>125.5</v>
      </c>
      <c r="R88" t="n" s="5832">
        <v>0.0</v>
      </c>
      <c r="S88" t="n" s="5833">
        <v>0.0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552.0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376</v>
      </c>
      <c r="B89" t="s" s="5850">
        <v>377</v>
      </c>
      <c r="C89" t="s" s="5851">
        <v>378</v>
      </c>
      <c r="D89" t="s" s="5852">
        <v>379</v>
      </c>
      <c r="E89" t="s" s="5853">
        <v>351</v>
      </c>
      <c r="F89" t="n" s="7375">
        <v>42607.0</v>
      </c>
      <c r="G89" t="s" s="7376">
        <v>0</v>
      </c>
      <c r="H89" t="n" s="5856">
        <v>1540.0</v>
      </c>
      <c r="I89" t="n" s="5857">
        <v>100.0</v>
      </c>
      <c r="J89" t="n" s="5858">
        <v>0.0</v>
      </c>
      <c r="K89" t="n" s="5859">
        <v>1650.0</v>
      </c>
      <c r="L89" t="n" s="5860">
        <v>0.0</v>
      </c>
      <c r="M89" t="n" s="5861">
        <v>26.55</v>
      </c>
      <c r="N89" t="n" s="5862">
        <v>0.0</v>
      </c>
      <c r="O89" t="n" s="5863">
        <v>0.0</v>
      </c>
      <c r="P89" t="n" s="5864">
        <v>0.0</v>
      </c>
      <c r="Q89" t="n" s="5865">
        <v>0.0</v>
      </c>
      <c r="R89" t="n" s="5866">
        <v>0.0</v>
      </c>
      <c r="S89" t="n" s="5867">
        <v>0.0</v>
      </c>
      <c r="T89" t="n" s="5868">
        <v>0.0</v>
      </c>
      <c r="U89" t="n" s="5869">
        <v>0.0</v>
      </c>
      <c r="V89" t="n" s="5870">
        <f>q89+s89+u89</f>
      </c>
      <c r="W89" t="n" s="5871">
        <v>0.0</v>
      </c>
      <c r="X89" t="n" s="5872">
        <v>1540.0</v>
      </c>
      <c r="Y89" t="n" s="5873">
        <v>-0.9300000000000068</v>
      </c>
      <c r="Z89" t="n" s="5874">
        <f>h89+i89+j89+k89+l89+m89+n89+o89+v89+w89+x89+y89</f>
      </c>
      <c r="AA89" t="n" s="5875">
        <v>593.0</v>
      </c>
      <c r="AB89" t="n" s="5876">
        <v>69.05</v>
      </c>
      <c r="AC89" t="n" s="5877">
        <v>7.9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380</v>
      </c>
      <c r="B90" t="s" s="5884">
        <v>381</v>
      </c>
      <c r="C90" t="s" s="5885">
        <v>382</v>
      </c>
      <c r="D90" t="s" s="5886">
        <v>383</v>
      </c>
      <c r="E90" t="s" s="5887">
        <v>351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1850.0</v>
      </c>
      <c r="L90" t="n" s="5894">
        <v>0.0</v>
      </c>
      <c r="M90" t="n" s="5895">
        <v>0.0</v>
      </c>
      <c r="N90" t="n" s="5896">
        <v>0.0</v>
      </c>
      <c r="O90" t="n" s="5897">
        <v>0.0</v>
      </c>
      <c r="P90" t="n" s="5898">
        <v>0.0</v>
      </c>
      <c r="Q90" t="n" s="5899">
        <v>0.0</v>
      </c>
      <c r="R90" t="n" s="5900">
        <v>0.0</v>
      </c>
      <c r="S90" t="n" s="5901">
        <v>0.0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414.0</v>
      </c>
      <c r="AB90" t="n" s="5910">
        <v>55.15</v>
      </c>
      <c r="AC90" t="n" s="5911">
        <v>6.3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384</v>
      </c>
      <c r="B91" t="s" s="5918">
        <v>385</v>
      </c>
      <c r="C91" t="s" s="5919">
        <v>386</v>
      </c>
      <c r="D91" t="s" s="5920">
        <v>387</v>
      </c>
      <c r="E91" t="s" s="5921">
        <v>351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1650.0</v>
      </c>
      <c r="L91" t="n" s="5928">
        <v>0.0</v>
      </c>
      <c r="M91" t="n" s="5929">
        <v>0.0</v>
      </c>
      <c r="N91" t="n" s="5930">
        <v>0.0</v>
      </c>
      <c r="O91" t="n" s="5931">
        <v>0.0</v>
      </c>
      <c r="P91" t="n" s="5932">
        <v>0.0</v>
      </c>
      <c r="Q91" t="n" s="5933">
        <v>0.0</v>
      </c>
      <c r="R91" t="n" s="5934">
        <v>0.0</v>
      </c>
      <c r="S91" t="n" s="5935">
        <v>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406.0</v>
      </c>
      <c r="AB91" t="n" s="5944">
        <v>55.15</v>
      </c>
      <c r="AC91" t="n" s="5945">
        <v>6.3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388</v>
      </c>
      <c r="B92" t="s" s="5952">
        <v>389</v>
      </c>
      <c r="C92" t="s" s="5953">
        <v>390</v>
      </c>
      <c r="D92" t="s" s="5954">
        <v>391</v>
      </c>
      <c r="E92" t="s" s="5955">
        <v>351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188.0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392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351</v>
      </c>
      <c r="F93" t="n" s="7383">
        <v>43213.0</v>
      </c>
      <c r="G93" t="n" s="7384">
        <v>43499.0</v>
      </c>
      <c r="H93" t="n" s="5992">
        <v>176.79</v>
      </c>
      <c r="I93" t="n" s="5993">
        <v>10.71</v>
      </c>
      <c r="J93" t="n" s="5994">
        <v>0.0</v>
      </c>
      <c r="K93" t="n" s="5995">
        <v>2235.26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47.6</v>
      </c>
      <c r="R93" t="n" s="6002">
        <v>0.0</v>
      </c>
      <c r="S93" t="n" s="6003">
        <v>0.0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318.0</v>
      </c>
      <c r="AB93" t="n" s="6012">
        <v>42.85</v>
      </c>
      <c r="AC93" t="n" s="6013">
        <v>4.9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351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2400.0</v>
      </c>
      <c r="L94" t="n" s="6030">
        <v>0.0</v>
      </c>
      <c r="M94" t="n" s="6031">
        <v>17.75</v>
      </c>
      <c r="N94" t="n" s="6032">
        <v>0.0</v>
      </c>
      <c r="O94" t="n" s="6033">
        <v>0.0</v>
      </c>
      <c r="P94" t="n" s="6034">
        <v>0.0</v>
      </c>
      <c r="Q94" t="n" s="6035">
        <v>0.0</v>
      </c>
      <c r="R94" t="n" s="6036">
        <v>0.0</v>
      </c>
      <c r="S94" t="n" s="6037">
        <v>0.0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559.0</v>
      </c>
      <c r="AB94" t="n" s="6046">
        <v>69.05</v>
      </c>
      <c r="AC94" t="n" s="6047">
        <v>7.9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1650.0</v>
      </c>
      <c r="L95" t="n" s="6064">
        <v>0.0</v>
      </c>
      <c r="M95" t="n" s="6065">
        <v>0.0</v>
      </c>
      <c r="N95" t="n" s="6066">
        <v>0.0</v>
      </c>
      <c r="O95" t="n" s="6067">
        <v>0.0</v>
      </c>
      <c r="P95" t="n" s="6068">
        <v>8.0</v>
      </c>
      <c r="Q95" t="n" s="6069">
        <v>96.96</v>
      </c>
      <c r="R95" t="n" s="6070">
        <v>0.0</v>
      </c>
      <c r="S95" t="n" s="6071">
        <v>0.0</v>
      </c>
      <c r="T95" t="n" s="6072">
        <v>0.0</v>
      </c>
      <c r="U95" t="n" s="6073">
        <v>0.0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448.0</v>
      </c>
      <c r="AB95" t="n" s="6080">
        <v>62.15</v>
      </c>
      <c r="AC95" t="n" s="6081">
        <v>7.1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2200.0</v>
      </c>
      <c r="L96" t="n" s="6098">
        <v>0.0</v>
      </c>
      <c r="M96" t="n" s="6099">
        <v>18.9</v>
      </c>
      <c r="N96" t="n" s="6100">
        <v>0.0</v>
      </c>
      <c r="O96" t="n" s="6101">
        <v>0.0</v>
      </c>
      <c r="P96" t="n" s="6102">
        <v>8.0</v>
      </c>
      <c r="Q96" t="n" s="6103">
        <v>77.92</v>
      </c>
      <c r="R96" t="n" s="6104">
        <v>0.0</v>
      </c>
      <c r="S96" t="n" s="6105">
        <v>0.0</v>
      </c>
      <c r="T96" t="n" s="6106">
        <v>0.0</v>
      </c>
      <c r="U96" t="n" s="6107">
        <v>0.0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476.0</v>
      </c>
      <c r="AB96" t="n" s="6114">
        <v>65.65</v>
      </c>
      <c r="AC96" t="n" s="6115">
        <v>7.5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2200.0</v>
      </c>
      <c r="L97" t="n" s="6132">
        <v>0.0</v>
      </c>
      <c r="M97" t="n" s="6133">
        <v>0.0</v>
      </c>
      <c r="N97" t="n" s="6134">
        <v>0.0</v>
      </c>
      <c r="O97" t="n" s="6135">
        <v>0.0</v>
      </c>
      <c r="P97" t="n" s="6136">
        <v>8.0</v>
      </c>
      <c r="Q97" t="n" s="6137">
        <v>100.4</v>
      </c>
      <c r="R97" t="n" s="6138">
        <v>0.0</v>
      </c>
      <c r="S97" t="n" s="6139">
        <v>0.0</v>
      </c>
      <c r="T97" t="n" s="6140">
        <v>0.0</v>
      </c>
      <c r="U97" t="n" s="6141">
        <v>0.0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526.0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2200.0</v>
      </c>
      <c r="L98" t="n" s="6166">
        <v>0.0</v>
      </c>
      <c r="M98" t="n" s="6167">
        <v>0.0</v>
      </c>
      <c r="N98" t="n" s="6168">
        <v>0.0</v>
      </c>
      <c r="O98" t="n" s="6169">
        <v>0.0</v>
      </c>
      <c r="P98" t="n" s="6170">
        <v>8.0</v>
      </c>
      <c r="Q98" t="n" s="6171">
        <v>77.92</v>
      </c>
      <c r="R98" t="n" s="6172">
        <v>0.0</v>
      </c>
      <c r="S98" t="n" s="6173">
        <v>0.0</v>
      </c>
      <c r="T98" t="n" s="6174">
        <v>0.0</v>
      </c>
      <c r="U98" t="n" s="6175">
        <v>0.0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476.0</v>
      </c>
      <c r="AB98" t="n" s="6182">
        <v>65.65</v>
      </c>
      <c r="AC98" t="n" s="6183">
        <v>7.5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2200.0</v>
      </c>
      <c r="L99" t="n" s="6200">
        <v>0.0</v>
      </c>
      <c r="M99" t="n" s="6201">
        <v>18.0</v>
      </c>
      <c r="N99" t="n" s="6202">
        <v>0.0</v>
      </c>
      <c r="O99" t="n" s="6203">
        <v>0.0</v>
      </c>
      <c r="P99" t="n" s="6204">
        <v>8.0</v>
      </c>
      <c r="Q99" t="n" s="6205">
        <v>80.8</v>
      </c>
      <c r="R99" t="n" s="6206">
        <v>0.0</v>
      </c>
      <c r="S99" t="n" s="6207">
        <v>0.0</v>
      </c>
      <c r="T99" t="n" s="6208">
        <v>0.0</v>
      </c>
      <c r="U99" t="n" s="6209">
        <v>0.0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481.0</v>
      </c>
      <c r="AB99" t="n" s="6216">
        <v>65.65</v>
      </c>
      <c r="AC99" t="n" s="6217">
        <v>7.5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0.0</v>
      </c>
      <c r="O100" t="n" s="6237">
        <v>0.0</v>
      </c>
      <c r="P100" t="n" s="6238">
        <v>8.0</v>
      </c>
      <c r="Q100" t="n" s="6239">
        <v>77.92</v>
      </c>
      <c r="R100" t="n" s="6240">
        <v>0.0</v>
      </c>
      <c r="S100" t="n" s="6241">
        <v>0.0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320.0</v>
      </c>
      <c r="AB100" t="n" s="6250">
        <v>44.65</v>
      </c>
      <c r="AC100" t="n" s="6251">
        <v>5.1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1500.0</v>
      </c>
      <c r="L101" t="n" s="6268">
        <v>0.0</v>
      </c>
      <c r="M101" t="n" s="6269">
        <v>0.0</v>
      </c>
      <c r="N101" t="n" s="6270">
        <v>0.0</v>
      </c>
      <c r="O101" t="n" s="6271">
        <v>0.0</v>
      </c>
      <c r="P101" t="n" s="6272">
        <v>1.0</v>
      </c>
      <c r="Q101" t="n" s="6273">
        <v>8.22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357.0</v>
      </c>
      <c r="AB101" t="n" s="6284">
        <v>48.15</v>
      </c>
      <c r="AC101" t="n" s="6285">
        <v>5.5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100.1</v>
      </c>
      <c r="J102" t="n" s="6300">
        <v>0.0</v>
      </c>
      <c r="K102" t="n" s="6301">
        <v>1000.0</v>
      </c>
      <c r="L102" t="n" s="6302">
        <v>0.0</v>
      </c>
      <c r="M102" t="n" s="6303">
        <v>0.0</v>
      </c>
      <c r="N102" t="n" s="6304">
        <v>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2.26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315.0</v>
      </c>
      <c r="AB102" t="n" s="6318">
        <v>42.85</v>
      </c>
      <c r="AC102" t="n" s="6319">
        <v>4.9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87</v>
      </c>
    </row>
    <row r="103">
      <c r="A103" t="s" s="6325">
        <v>435</v>
      </c>
      <c r="B103" t="s" s="6326">
        <v>436</v>
      </c>
      <c r="C103" t="s" s="6327">
        <v>437</v>
      </c>
      <c r="D103" t="s" s="6328">
        <v>438</v>
      </c>
      <c r="E103" t="s" s="6329">
        <v>430</v>
      </c>
      <c r="F103" t="n" s="7403">
        <v>41944.0</v>
      </c>
      <c r="G103" t="n" s="7404">
        <v>43520.0</v>
      </c>
      <c r="H103" t="n" s="6332">
        <v>1062.86</v>
      </c>
      <c r="I103" t="n" s="6333">
        <v>85.71</v>
      </c>
      <c r="J103" t="n" s="6334">
        <v>0.0</v>
      </c>
      <c r="K103" t="n" s="6335">
        <v>1300.0</v>
      </c>
      <c r="L103" t="n" s="6336">
        <v>0.0</v>
      </c>
      <c r="M103" t="n" s="6337">
        <v>24.05</v>
      </c>
      <c r="N103" t="n" s="6338">
        <v>0.0</v>
      </c>
      <c r="O103" t="n" s="6339">
        <v>0.0</v>
      </c>
      <c r="P103" t="n" s="6340">
        <v>0.0</v>
      </c>
      <c r="Q103" t="n" s="6341">
        <v>0.0</v>
      </c>
      <c r="R103" t="n" s="6342">
        <v>0.0</v>
      </c>
      <c r="S103" t="n" s="6343">
        <v>0.0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320.0</v>
      </c>
      <c r="AB103" t="n" s="6352">
        <v>42.85</v>
      </c>
      <c r="AC103" t="n" s="6353">
        <v>4.9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439</v>
      </c>
      <c r="B104" t="s" s="6360">
        <v>440</v>
      </c>
      <c r="C104" t="s" s="6361">
        <v>441</v>
      </c>
      <c r="D104" t="s" s="6362">
        <v>442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0.0</v>
      </c>
      <c r="O104" t="n" s="6373">
        <v>0.0</v>
      </c>
      <c r="P104" t="n" s="6374">
        <v>14.0</v>
      </c>
      <c r="Q104" t="n" s="6375">
        <v>121.1</v>
      </c>
      <c r="R104" t="n" s="6376">
        <v>0.0</v>
      </c>
      <c r="S104" t="n" s="6377">
        <v>0.0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411.0</v>
      </c>
      <c r="AB104" t="n" s="6386">
        <v>56.85</v>
      </c>
      <c r="AC104" t="n" s="6387">
        <v>6.5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443</v>
      </c>
      <c r="B105" t="s" s="6394">
        <v>444</v>
      </c>
      <c r="C105" t="s" s="6395">
        <v>445</v>
      </c>
      <c r="D105" t="s" s="6396">
        <v>446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0.0</v>
      </c>
      <c r="N105" t="n" s="6406">
        <v>0.0</v>
      </c>
      <c r="O105" t="n" s="6407">
        <v>0.0</v>
      </c>
      <c r="P105" t="n" s="6408">
        <v>14.0</v>
      </c>
      <c r="Q105" t="n" s="6409">
        <v>119.14</v>
      </c>
      <c r="R105" t="n" s="6410">
        <v>0.0</v>
      </c>
      <c r="S105" t="n" s="6411">
        <v>0.0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479.0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447</v>
      </c>
      <c r="B106" t="s" s="6428">
        <v>448</v>
      </c>
      <c r="C106" t="s" s="6429">
        <v>449</v>
      </c>
      <c r="D106" t="s" s="6430">
        <v>450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451</v>
      </c>
      <c r="B107" t="s" s="6462">
        <v>452</v>
      </c>
      <c r="C107" t="s" s="6463">
        <v>453</v>
      </c>
      <c r="D107" t="s" s="6464">
        <v>454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2400.0</v>
      </c>
      <c r="L107" t="n" s="6472">
        <v>0.0</v>
      </c>
      <c r="M107" t="n" s="6473">
        <v>0.0</v>
      </c>
      <c r="N107" t="n" s="6474">
        <v>0.0</v>
      </c>
      <c r="O107" t="n" s="6475">
        <v>0.0</v>
      </c>
      <c r="P107" t="n" s="6476">
        <v>16.0</v>
      </c>
      <c r="Q107" t="n" s="6477">
        <v>138.4</v>
      </c>
      <c r="R107" t="n" s="6478">
        <v>0.0</v>
      </c>
      <c r="S107" t="n" s="6479">
        <v>0.0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481.0</v>
      </c>
      <c r="AB107" t="n" s="6488">
        <v>67.35</v>
      </c>
      <c r="AC107" t="n" s="6489">
        <v>7.7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455</v>
      </c>
      <c r="B108" t="s" s="6496">
        <v>456</v>
      </c>
      <c r="C108" t="s" s="6497">
        <v>457</v>
      </c>
      <c r="D108" t="s" s="6498">
        <v>458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7.8</v>
      </c>
      <c r="N108" t="n" s="6508">
        <v>0.0</v>
      </c>
      <c r="O108" t="n" s="6509">
        <v>0.0</v>
      </c>
      <c r="P108" t="n" s="6510">
        <v>7.0</v>
      </c>
      <c r="Q108" t="n" s="6511">
        <v>70.14</v>
      </c>
      <c r="R108" t="n" s="6512">
        <v>0.0</v>
      </c>
      <c r="S108" t="n" s="6513">
        <v>0.0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435.0</v>
      </c>
      <c r="AB108" t="n" s="6522">
        <v>60.35</v>
      </c>
      <c r="AC108" t="n" s="6523">
        <v>6.9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459</v>
      </c>
      <c r="B109" t="s" s="6530">
        <v>460</v>
      </c>
      <c r="C109" t="s" s="6531">
        <v>461</v>
      </c>
      <c r="D109" t="s" s="6532">
        <v>462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1650.0</v>
      </c>
      <c r="L109" t="n" s="6540">
        <v>0.0</v>
      </c>
      <c r="M109" t="n" s="6541">
        <v>0.0</v>
      </c>
      <c r="N109" t="n" s="6542">
        <v>0.0</v>
      </c>
      <c r="O109" t="n" s="6543">
        <v>0.0</v>
      </c>
      <c r="P109" t="n" s="6544">
        <v>2.0</v>
      </c>
      <c r="Q109" t="n" s="6545">
        <v>16.74</v>
      </c>
      <c r="R109" t="n" s="6546">
        <v>0.0</v>
      </c>
      <c r="S109" t="n" s="6547">
        <v>0.0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380.0</v>
      </c>
      <c r="AB109" t="n" s="6556">
        <v>51.65</v>
      </c>
      <c r="AC109" t="n" s="6557">
        <v>5.9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463</v>
      </c>
      <c r="B110" t="s" s="6564">
        <v>464</v>
      </c>
      <c r="C110" t="s" s="6565">
        <v>465</v>
      </c>
      <c r="D110" t="s" s="6566">
        <v>466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880.0</v>
      </c>
      <c r="L110" t="n" s="6574">
        <v>0.0</v>
      </c>
      <c r="M110" t="n" s="6575">
        <v>10.0</v>
      </c>
      <c r="N110" t="n" s="6576">
        <v>0.0</v>
      </c>
      <c r="O110" t="n" s="6577">
        <v>0.0</v>
      </c>
      <c r="P110" t="n" s="6578">
        <v>4.0</v>
      </c>
      <c r="Q110" t="n" s="6579">
        <v>32.6</v>
      </c>
      <c r="R110" t="n" s="6580">
        <v>0.0</v>
      </c>
      <c r="S110" t="n" s="6581">
        <v>0.0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276.0</v>
      </c>
      <c r="AB110" t="n" s="6590">
        <v>37.65</v>
      </c>
      <c r="AC110" t="n" s="6591">
        <v>4.3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467</v>
      </c>
      <c r="B111" t="s" s="6598">
        <v>468</v>
      </c>
      <c r="C111" t="s" s="6599">
        <v>469</v>
      </c>
      <c r="D111" t="s" s="6600">
        <v>470</v>
      </c>
      <c r="E111" t="s" s="6601">
        <v>430</v>
      </c>
      <c r="F111" t="n" s="7419">
        <v>41944.0</v>
      </c>
      <c r="G111" t="n" s="7420">
        <v>43524.0</v>
      </c>
      <c r="H111" t="n" s="6604">
        <v>1280.0</v>
      </c>
      <c r="I111" t="n" s="6605">
        <v>100.0</v>
      </c>
      <c r="J111" t="n" s="6606">
        <v>-3.57</v>
      </c>
      <c r="K111" t="n" s="6607">
        <v>2400.0</v>
      </c>
      <c r="L111" t="n" s="6608">
        <v>0.0</v>
      </c>
      <c r="M111" t="n" s="6609">
        <v>0.0</v>
      </c>
      <c r="N111" t="n" s="6610">
        <v>0.0</v>
      </c>
      <c r="O111" t="n" s="6611">
        <v>0.0</v>
      </c>
      <c r="P111" t="n" s="6612">
        <v>10.0</v>
      </c>
      <c r="Q111" t="n" s="6613">
        <v>92.3</v>
      </c>
      <c r="R111" t="n" s="6614">
        <v>0.0</v>
      </c>
      <c r="S111" t="n" s="6615">
        <v>0.0</v>
      </c>
      <c r="T111" t="n" s="6616">
        <v>0.0</v>
      </c>
      <c r="U111" t="n" s="6617">
        <v>0.0</v>
      </c>
      <c r="V111" t="n" s="6618">
        <f>q111+s111+u111</f>
      </c>
      <c r="W111" t="n" s="6619">
        <v>-45.71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487.0</v>
      </c>
      <c r="AB111" t="n" s="6624">
        <v>67.35</v>
      </c>
      <c r="AC111" t="n" s="6625">
        <v>7.7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471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1650.0</v>
      </c>
      <c r="L112" t="n" s="6642">
        <v>0.0</v>
      </c>
      <c r="M112" t="n" s="6643">
        <v>83.3</v>
      </c>
      <c r="N112" t="n" s="6644">
        <v>0.0</v>
      </c>
      <c r="O112" t="n" s="6645">
        <v>0.0</v>
      </c>
      <c r="P112" t="n" s="6646">
        <v>9.0</v>
      </c>
      <c r="Q112" t="n" s="6647">
        <v>75.96</v>
      </c>
      <c r="R112" t="n" s="6648">
        <v>0.0</v>
      </c>
      <c r="S112" t="n" s="6649">
        <v>0.0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380.0</v>
      </c>
      <c r="AB112" t="n" s="6658">
        <v>51.65</v>
      </c>
      <c r="AC112" t="n" s="6659">
        <v>5.9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0.0</v>
      </c>
      <c r="O113" t="n" s="6679">
        <v>0.0</v>
      </c>
      <c r="P113" t="n" s="6680">
        <v>10.0</v>
      </c>
      <c r="Q113" t="n" s="6681">
        <v>82.9</v>
      </c>
      <c r="R113" t="n" s="6682">
        <v>0.0</v>
      </c>
      <c r="S113" t="n" s="6683">
        <v>0.0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403.0</v>
      </c>
      <c r="AB113" t="n" s="6692">
        <v>55.15</v>
      </c>
      <c r="AC113" t="n" s="6693">
        <v>6.3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2400.0</v>
      </c>
      <c r="L114" t="n" s="6710">
        <v>0.0</v>
      </c>
      <c r="M114" t="n" s="6711">
        <v>53.02</v>
      </c>
      <c r="N114" t="n" s="6712">
        <v>0.0</v>
      </c>
      <c r="O114" t="n" s="6713">
        <v>0.0</v>
      </c>
      <c r="P114" t="n" s="6714">
        <v>9.0</v>
      </c>
      <c r="Q114" t="n" s="6715">
        <v>103.23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533.0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2400.0</v>
      </c>
      <c r="L115" t="n" s="6744">
        <v>0.0</v>
      </c>
      <c r="M115" t="n" s="6745">
        <v>0.0</v>
      </c>
      <c r="N115" t="n" s="6746">
        <v>0.0</v>
      </c>
      <c r="O115" t="n" s="6747">
        <v>0.0</v>
      </c>
      <c r="P115" t="n" s="6748">
        <v>22.0</v>
      </c>
      <c r="Q115" t="n" s="6749">
        <v>174.46</v>
      </c>
      <c r="R115" t="n" s="6750">
        <v>0.0</v>
      </c>
      <c r="S115" t="n" s="6751">
        <v>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468.0</v>
      </c>
      <c r="AB115" t="n" s="6760">
        <v>65.65</v>
      </c>
      <c r="AC115" t="n" s="6761">
        <v>7.5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1700.0</v>
      </c>
      <c r="L116" t="n" s="6778">
        <v>0.0</v>
      </c>
      <c r="M116" t="n" s="6779">
        <v>20.0</v>
      </c>
      <c r="N116" t="n" s="6780">
        <v>0.0</v>
      </c>
      <c r="O116" t="n" s="6781">
        <v>0.0</v>
      </c>
      <c r="P116" t="n" s="6782">
        <v>2.0</v>
      </c>
      <c r="Q116" t="n" s="6783">
        <v>18.76</v>
      </c>
      <c r="R116" t="n" s="6784">
        <v>0.0</v>
      </c>
      <c r="S116" t="n" s="6785">
        <v>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403.0</v>
      </c>
      <c r="AB116" t="n" s="6794">
        <v>55.15</v>
      </c>
      <c r="AC116" t="n" s="6795">
        <v>6.3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0.0</v>
      </c>
      <c r="K117" t="n" s="6811">
        <v>1650.0</v>
      </c>
      <c r="L117" t="n" s="6812">
        <v>0.0</v>
      </c>
      <c r="M117" t="n" s="6813">
        <v>0.0</v>
      </c>
      <c r="N117" t="n" s="6814">
        <v>0.0</v>
      </c>
      <c r="O117" t="n" s="6815">
        <v>0.0</v>
      </c>
      <c r="P117" t="n" s="6816">
        <v>6.5</v>
      </c>
      <c r="Q117" t="n" s="6817">
        <v>62.34</v>
      </c>
      <c r="R117" t="n" s="6818">
        <v>0.0</v>
      </c>
      <c r="S117" t="n" s="6819">
        <v>0.0</v>
      </c>
      <c r="T117" t="n" s="6820">
        <v>0.0</v>
      </c>
      <c r="U117" t="n" s="6821">
        <v>0.0</v>
      </c>
      <c r="V117" t="n" s="6822">
        <f>q117+s117+u117</f>
      </c>
      <c r="W117" t="n" s="6823">
        <v>2.25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403.0</v>
      </c>
      <c r="AB117" t="n" s="6828">
        <v>55.15</v>
      </c>
      <c r="AC117" t="n" s="6829">
        <v>6.3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87</v>
      </c>
    </row>
    <row r="118">
      <c r="A118" t="s" s="6835">
        <v>497</v>
      </c>
      <c r="B118" t="s" s="6836">
        <v>498</v>
      </c>
      <c r="C118" t="s" s="6837">
        <v>499</v>
      </c>
      <c r="D118" t="s" s="6838">
        <v>500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1250.0</v>
      </c>
      <c r="L118" t="n" s="6846">
        <v>0.0</v>
      </c>
      <c r="M118" t="n" s="6847">
        <v>10.0</v>
      </c>
      <c r="N118" t="n" s="6848">
        <v>0.0</v>
      </c>
      <c r="O118" t="n" s="6849">
        <v>0.0</v>
      </c>
      <c r="P118" t="n" s="6850">
        <v>12.0</v>
      </c>
      <c r="Q118" t="n" s="6851">
        <v>12.0</v>
      </c>
      <c r="R118" t="n" s="6852">
        <v>0.0</v>
      </c>
      <c r="S118" t="n" s="6853">
        <v>0.0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333.0</v>
      </c>
      <c r="AB118" t="n" s="6862">
        <v>46.35</v>
      </c>
      <c r="AC118" t="n" s="6863">
        <v>5.3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501</v>
      </c>
      <c r="B119" t="s" s="6870">
        <v>502</v>
      </c>
      <c r="C119" t="s" s="6871">
        <v>503</v>
      </c>
      <c r="D119" t="s" s="6872">
        <v>504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2400.0</v>
      </c>
      <c r="L119" t="n" s="6880">
        <v>0.0</v>
      </c>
      <c r="M119" t="n" s="6881">
        <v>10.0</v>
      </c>
      <c r="N119" t="n" s="6882">
        <v>0.0</v>
      </c>
      <c r="O119" t="n" s="6883">
        <v>0.0</v>
      </c>
      <c r="P119" t="n" s="6884">
        <v>9.5</v>
      </c>
      <c r="Q119" t="n" s="6885">
        <v>9.5</v>
      </c>
      <c r="R119" t="n" s="6886">
        <v>0.0</v>
      </c>
      <c r="S119" t="n" s="6887">
        <v>0.0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502.0</v>
      </c>
      <c r="AB119" t="n" s="6896">
        <v>69.05</v>
      </c>
      <c r="AC119" t="n" s="6897">
        <v>7.9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505</v>
      </c>
      <c r="B120" t="s" s="6904">
        <v>506</v>
      </c>
      <c r="C120" t="s" s="6905">
        <v>507</v>
      </c>
      <c r="D120" t="s" s="6906">
        <v>508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0.0</v>
      </c>
      <c r="N120" t="n" s="6916">
        <v>0.0</v>
      </c>
      <c r="O120" t="n" s="6917">
        <v>0.0</v>
      </c>
      <c r="P120" t="n" s="6918">
        <v>9.0</v>
      </c>
      <c r="Q120" t="n" s="6919">
        <v>98.64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523.0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509</v>
      </c>
      <c r="B121" t="s" s="6938">
        <v>510</v>
      </c>
      <c r="C121" t="s" s="6939">
        <v>511</v>
      </c>
      <c r="D121" t="s" s="6940">
        <v>512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0.0</v>
      </c>
      <c r="K121" t="n" s="6947">
        <v>0.0</v>
      </c>
      <c r="L121" t="n" s="6948">
        <v>0.0</v>
      </c>
      <c r="M121" t="n" s="6949">
        <v>0.0</v>
      </c>
      <c r="N121" t="n" s="6950">
        <v>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11.29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188.0</v>
      </c>
      <c r="AB121" t="n" s="6964">
        <v>25.35</v>
      </c>
      <c r="AC121" t="n" s="6965">
        <v>2.9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513</v>
      </c>
    </row>
    <row r="122">
      <c r="A122" t="s" s="6971">
        <v>514</v>
      </c>
      <c r="B122" t="s" s="6972">
        <v>515</v>
      </c>
      <c r="C122" t="s" s="6973">
        <v>516</v>
      </c>
      <c r="D122" t="s" s="6974">
        <v>517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0.0</v>
      </c>
      <c r="K122" t="n" s="6981">
        <v>1650.0</v>
      </c>
      <c r="L122" t="n" s="6982">
        <v>0.0</v>
      </c>
      <c r="M122" t="n" s="6983">
        <v>15.2</v>
      </c>
      <c r="N122" t="n" s="6984">
        <v>0.0</v>
      </c>
      <c r="O122" t="n" s="6985">
        <v>0.0</v>
      </c>
      <c r="P122" t="n" s="6986">
        <v>3.5</v>
      </c>
      <c r="Q122" t="n" s="6987">
        <v>30.03</v>
      </c>
      <c r="R122" t="n" s="6988">
        <v>0.0</v>
      </c>
      <c r="S122" t="n" s="6989">
        <v>0.0</v>
      </c>
      <c r="T122" t="n" s="6990">
        <v>0.0</v>
      </c>
      <c r="U122" t="n" s="6991">
        <v>0.0</v>
      </c>
      <c r="V122" t="n" s="6992">
        <f>q122+s122+u122</f>
      </c>
      <c r="W122" t="n" s="6993">
        <v>3.88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385.0</v>
      </c>
      <c r="AB122" t="n" s="6998">
        <v>51.65</v>
      </c>
      <c r="AC122" t="n" s="6999">
        <v>5.9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518</v>
      </c>
    </row>
    <row r="123">
      <c r="A123" t="s" s="7005">
        <v>519</v>
      </c>
      <c r="B123" t="s" s="7006">
        <v>520</v>
      </c>
      <c r="C123" t="s" s="7007">
        <v>521</v>
      </c>
      <c r="D123" t="s" s="7008">
        <v>522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0.0</v>
      </c>
      <c r="N123" t="n" s="7018">
        <v>0.0</v>
      </c>
      <c r="O123" t="n" s="7019">
        <v>0.0</v>
      </c>
      <c r="P123" t="n" s="7020">
        <v>0.0</v>
      </c>
      <c r="Q123" t="n" s="7021">
        <v>0.0</v>
      </c>
      <c r="R123" t="n" s="7022">
        <v>0.0</v>
      </c>
      <c r="S123" t="n" s="7023">
        <v>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388.0</v>
      </c>
      <c r="AB123" t="n" s="7032">
        <v>51.65</v>
      </c>
      <c r="AC123" t="n" s="7033">
        <v>5.9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523</v>
      </c>
      <c r="B124" t="s" s="7040">
        <v>524</v>
      </c>
      <c r="C124" t="s" s="7041">
        <v>525</v>
      </c>
      <c r="D124" t="s" s="7042">
        <v>526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0.0</v>
      </c>
      <c r="O124" t="n" s="7053">
        <v>0.0</v>
      </c>
      <c r="P124" t="n" s="7054">
        <v>5.0</v>
      </c>
      <c r="Q124" t="n" s="7055">
        <v>39.65</v>
      </c>
      <c r="R124" t="n" s="7056">
        <v>0.0</v>
      </c>
      <c r="S124" t="n" s="7057">
        <v>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398.0</v>
      </c>
      <c r="AB124" t="n" s="7066">
        <v>53.35</v>
      </c>
      <c r="AC124" t="n" s="7067">
        <v>6.1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527</v>
      </c>
      <c r="B125" t="s" s="7074">
        <v>528</v>
      </c>
      <c r="C125" t="s" s="7075">
        <v>529</v>
      </c>
      <c r="D125" t="s" s="7076">
        <v>530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0.0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531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2019.0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2400.0</v>
      </c>
      <c r="L8" t="n" s="7565">
        <v>0.0</v>
      </c>
      <c r="M8" t="n" s="7566">
        <v>0.0</v>
      </c>
      <c r="N8" t="n" s="7567">
        <v>0.0</v>
      </c>
      <c r="O8" t="n" s="7568">
        <v>0.0</v>
      </c>
      <c r="P8" t="n" s="7569">
        <v>15.0</v>
      </c>
      <c r="Q8" t="n" s="7570">
        <v>151.5</v>
      </c>
      <c r="R8" t="n" s="7571">
        <v>0.0</v>
      </c>
      <c r="S8" t="n" s="7572">
        <v>0.0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507.0</v>
      </c>
      <c r="AB8" t="n" s="7581">
        <v>69.05</v>
      </c>
      <c r="AC8" t="n" s="7582">
        <v>7.9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n" s="7594">
        <v>43524.0</v>
      </c>
      <c r="H9" t="n" s="7595">
        <v>1750.0</v>
      </c>
      <c r="I9" t="n" s="7596">
        <v>100.0</v>
      </c>
      <c r="J9" t="n" s="7597">
        <v>0.0</v>
      </c>
      <c r="K9" t="n" s="7598">
        <v>1600.0</v>
      </c>
      <c r="L9" t="n" s="7599">
        <v>0.0</v>
      </c>
      <c r="M9" t="n" s="7600">
        <v>0.0</v>
      </c>
      <c r="N9" t="n" s="7601">
        <v>0.0</v>
      </c>
      <c r="O9" t="n" s="7602">
        <v>0.0</v>
      </c>
      <c r="P9" t="n" s="7603">
        <v>1.0</v>
      </c>
      <c r="Q9" t="n" s="7604">
        <v>12.62</v>
      </c>
      <c r="R9" t="n" s="7605">
        <v>0.0</v>
      </c>
      <c r="S9" t="n" s="7606">
        <v>0.0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450.0</v>
      </c>
      <c r="AB9" t="n" s="7615">
        <v>60.35</v>
      </c>
      <c r="AC9" t="n" s="7616">
        <v>6.9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2200.0</v>
      </c>
      <c r="L10" t="n" s="7633">
        <v>0.0</v>
      </c>
      <c r="M10" t="n" s="7634">
        <v>0.0</v>
      </c>
      <c r="N10" t="n" s="7635">
        <v>0.0</v>
      </c>
      <c r="O10" t="n" s="7636">
        <v>0.0</v>
      </c>
      <c r="P10" t="n" s="7637">
        <v>8.5</v>
      </c>
      <c r="Q10" t="n" s="7638">
        <v>90.1</v>
      </c>
      <c r="R10" t="n" s="7639">
        <v>0.0</v>
      </c>
      <c r="S10" t="n" s="7640">
        <v>0.0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492.0</v>
      </c>
      <c r="AB10" t="n" s="7649">
        <v>67.35</v>
      </c>
      <c r="AC10" t="n" s="7650">
        <v>7.7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2200.0</v>
      </c>
      <c r="L11" t="n" s="7667">
        <v>0.0</v>
      </c>
      <c r="M11" t="n" s="7668">
        <v>10.0</v>
      </c>
      <c r="N11" t="n" s="7669">
        <v>0.0</v>
      </c>
      <c r="O11" t="n" s="7670">
        <v>0.0</v>
      </c>
      <c r="P11" t="n" s="7671">
        <v>13.5</v>
      </c>
      <c r="Q11" t="n" s="7672">
        <v>138.24</v>
      </c>
      <c r="R11" t="n" s="7673">
        <v>0.0</v>
      </c>
      <c r="S11" t="n" s="7674">
        <v>0.0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484.0</v>
      </c>
      <c r="AB11" t="n" s="7683">
        <v>67.35</v>
      </c>
      <c r="AC11" t="n" s="7684">
        <v>7.7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1300.0</v>
      </c>
      <c r="L12" t="n" s="7701">
        <v>0.0</v>
      </c>
      <c r="M12" t="n" s="7702">
        <v>0.0</v>
      </c>
      <c r="N12" t="n" s="7703">
        <v>0.0</v>
      </c>
      <c r="O12" t="n" s="7704">
        <v>0.0</v>
      </c>
      <c r="P12" t="n" s="7705">
        <v>0.0</v>
      </c>
      <c r="Q12" t="n" s="7706">
        <v>0.0</v>
      </c>
      <c r="R12" t="n" s="7707">
        <v>0.0</v>
      </c>
      <c r="S12" t="n" s="7708">
        <v>0.0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359.0</v>
      </c>
      <c r="AB12" t="n" s="7717">
        <v>48.15</v>
      </c>
      <c r="AC12" t="n" s="7718">
        <v>5.5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0.0</v>
      </c>
      <c r="K13" t="n" s="7734">
        <v>1850.0</v>
      </c>
      <c r="L13" t="n" s="7735">
        <v>0.0</v>
      </c>
      <c r="M13" t="n" s="7736">
        <v>0.0</v>
      </c>
      <c r="N13" t="n" s="7737">
        <v>0.0</v>
      </c>
      <c r="O13" t="n" s="7738">
        <v>0.0</v>
      </c>
      <c r="P13" t="n" s="7739">
        <v>13.0</v>
      </c>
      <c r="Q13" t="n" s="7740">
        <v>119.99</v>
      </c>
      <c r="R13" t="n" s="7741">
        <v>0.0</v>
      </c>
      <c r="S13" t="n" s="7742">
        <v>0.0</v>
      </c>
      <c r="T13" t="n" s="7743">
        <v>0.0</v>
      </c>
      <c r="U13" t="n" s="7744">
        <v>0.0</v>
      </c>
      <c r="V13" s="7745">
        <f>q13+s13+u13</f>
      </c>
      <c r="W13" t="n" s="7746">
        <v>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422.0</v>
      </c>
      <c r="AB13" t="n" s="7751">
        <v>58.65</v>
      </c>
      <c r="AC13" t="n" s="7752">
        <v>6.7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2200.0</v>
      </c>
      <c r="L14" t="n" s="7769">
        <v>0.0</v>
      </c>
      <c r="M14" t="n" s="7770">
        <v>0.0</v>
      </c>
      <c r="N14" t="n" s="7771">
        <v>0.0</v>
      </c>
      <c r="O14" t="n" s="7772">
        <v>0.0</v>
      </c>
      <c r="P14" t="n" s="7773">
        <v>10.5</v>
      </c>
      <c r="Q14" t="n" s="7774">
        <v>129.47</v>
      </c>
      <c r="R14" t="n" s="7775">
        <v>0.0</v>
      </c>
      <c r="S14" t="n" s="7776">
        <v>0.0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523.0</v>
      </c>
      <c r="AB14" t="n" s="7785">
        <v>69.05</v>
      </c>
      <c r="AC14" t="n" s="7786">
        <v>7.9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2400.0</v>
      </c>
      <c r="L15" t="n" s="7803">
        <v>0.0</v>
      </c>
      <c r="M15" t="n" s="7804">
        <v>0.0</v>
      </c>
      <c r="N15" t="n" s="7805">
        <v>0.0</v>
      </c>
      <c r="O15" t="n" s="7806">
        <v>0.0</v>
      </c>
      <c r="P15" t="n" s="7807">
        <v>19.5</v>
      </c>
      <c r="Q15" t="n" s="7808">
        <v>201.05</v>
      </c>
      <c r="R15" t="n" s="7809">
        <v>0.0</v>
      </c>
      <c r="S15" t="n" s="7810">
        <v>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513.0</v>
      </c>
      <c r="AB15" t="n" s="7819">
        <v>69.05</v>
      </c>
      <c r="AC15" t="n" s="7820">
        <v>7.9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2400.0</v>
      </c>
      <c r="L16" t="n" s="7837">
        <v>0.0</v>
      </c>
      <c r="M16" t="n" s="7838">
        <v>36.87</v>
      </c>
      <c r="N16" t="n" s="7839">
        <v>0.0</v>
      </c>
      <c r="O16" t="n" s="7840">
        <v>0.0</v>
      </c>
      <c r="P16" t="n" s="7841">
        <v>14.0</v>
      </c>
      <c r="Q16" t="n" s="7842">
        <v>152.46</v>
      </c>
      <c r="R16" t="n" s="7843">
        <v>0.0</v>
      </c>
      <c r="S16" t="n" s="7844">
        <v>0.0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523.0</v>
      </c>
      <c r="AB16" t="n" s="7853">
        <v>69.05</v>
      </c>
      <c r="AC16" t="n" s="7854">
        <v>7.9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420.0</v>
      </c>
      <c r="L17" t="n" s="7871">
        <v>0.0</v>
      </c>
      <c r="M17" t="n" s="7872">
        <v>0.0</v>
      </c>
      <c r="N17" t="n" s="7873">
        <v>0.0</v>
      </c>
      <c r="O17" t="n" s="7874">
        <v>0.0</v>
      </c>
      <c r="P17" t="n" s="7875">
        <v>4.0</v>
      </c>
      <c r="Q17" t="n" s="7876">
        <v>40.08</v>
      </c>
      <c r="R17" t="n" s="7877">
        <v>0.0</v>
      </c>
      <c r="S17" t="n" s="7878">
        <v>0.0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250.0</v>
      </c>
      <c r="AB17" t="n" s="7887">
        <v>34.15</v>
      </c>
      <c r="AC17" t="n" s="7888">
        <v>3.9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100.31</v>
      </c>
      <c r="J18" t="n" s="7903">
        <v>0.0</v>
      </c>
      <c r="K18" t="n" s="7904">
        <v>2200.0</v>
      </c>
      <c r="L18" t="n" s="7905">
        <v>0.0</v>
      </c>
      <c r="M18" t="n" s="7906">
        <v>0.0</v>
      </c>
      <c r="N18" t="n" s="7907">
        <v>0.0</v>
      </c>
      <c r="O18" t="n" s="7908">
        <v>0.0</v>
      </c>
      <c r="P18" t="n" s="7909">
        <v>4.0</v>
      </c>
      <c r="Q18" t="n" s="7910">
        <v>40.4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4.83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484.0</v>
      </c>
      <c r="AB18" t="n" s="7921">
        <v>65.65</v>
      </c>
      <c r="AC18" t="n" s="7922">
        <v>7.5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0.0</v>
      </c>
      <c r="K19" t="n" s="7938">
        <v>1300.0</v>
      </c>
      <c r="L19" t="n" s="7939">
        <v>0.0</v>
      </c>
      <c r="M19" t="n" s="7940">
        <v>0.0</v>
      </c>
      <c r="N19" t="n" s="7941">
        <v>0.0</v>
      </c>
      <c r="O19" t="n" s="7942">
        <v>0.0</v>
      </c>
      <c r="P19" t="n" s="7943">
        <v>7.0</v>
      </c>
      <c r="Q19" t="n" s="7944">
        <v>73.22</v>
      </c>
      <c r="R19" t="n" s="7945">
        <v>0.0</v>
      </c>
      <c r="S19" t="n" s="7946">
        <v>0.0</v>
      </c>
      <c r="T19" t="n" s="7947">
        <v>0.0</v>
      </c>
      <c r="U19" t="n" s="7948">
        <v>0.0</v>
      </c>
      <c r="V19" s="7949">
        <f>q19+s19+u19</f>
      </c>
      <c r="W19" t="n" s="7950">
        <v>4.51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372.0</v>
      </c>
      <c r="AB19" t="n" s="7955">
        <v>51.65</v>
      </c>
      <c r="AC19" t="n" s="7956">
        <v>5.9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1700.0</v>
      </c>
      <c r="L20" t="n" s="7973">
        <v>0.0</v>
      </c>
      <c r="M20" t="n" s="7974">
        <v>30.9</v>
      </c>
      <c r="N20" t="n" s="7975">
        <v>0.0</v>
      </c>
      <c r="O20" t="n" s="7976">
        <v>0.0</v>
      </c>
      <c r="P20" t="n" s="7977">
        <v>20.5</v>
      </c>
      <c r="Q20" t="n" s="7978">
        <v>239.44</v>
      </c>
      <c r="R20" t="n" s="7979">
        <v>0.0</v>
      </c>
      <c r="S20" t="n" s="7980">
        <v>0.0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445.0</v>
      </c>
      <c r="AB20" t="n" s="7989">
        <v>63.85</v>
      </c>
      <c r="AC20" t="n" s="7990">
        <v>7.3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2400.0</v>
      </c>
      <c r="L21" t="n" s="8007">
        <v>0.0</v>
      </c>
      <c r="M21" t="n" s="8008">
        <v>22.1</v>
      </c>
      <c r="N21" t="n" s="8009">
        <v>0.0</v>
      </c>
      <c r="O21" t="n" s="8010">
        <v>0.0</v>
      </c>
      <c r="P21" t="n" s="8011">
        <v>8.0</v>
      </c>
      <c r="Q21" t="n" s="8012">
        <v>95.2</v>
      </c>
      <c r="R21" t="n" s="8013">
        <v>0.0</v>
      </c>
      <c r="S21" t="n" s="8014">
        <v>0.0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541.0</v>
      </c>
      <c r="AB21" t="n" s="8023">
        <v>69.05</v>
      </c>
      <c r="AC21" t="n" s="8024">
        <v>7.9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1200.0</v>
      </c>
      <c r="L22" t="n" s="8041">
        <v>0.0</v>
      </c>
      <c r="M22" t="n" s="8042">
        <v>0.0</v>
      </c>
      <c r="N22" t="n" s="8043">
        <v>0.0</v>
      </c>
      <c r="O22" t="n" s="8044">
        <v>0.0</v>
      </c>
      <c r="P22" t="n" s="8045">
        <v>0.0</v>
      </c>
      <c r="Q22" t="n" s="8046">
        <v>0.0</v>
      </c>
      <c r="R22" t="n" s="8047">
        <v>0.0</v>
      </c>
      <c r="S22" t="n" s="8048">
        <v>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344.0</v>
      </c>
      <c r="AB22" t="n" s="8057">
        <v>46.35</v>
      </c>
      <c r="AC22" t="n" s="8058">
        <v>5.3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1850.0</v>
      </c>
      <c r="L23" t="n" s="8075">
        <v>0.0</v>
      </c>
      <c r="M23" t="n" s="8076">
        <v>0.0</v>
      </c>
      <c r="N23" t="n" s="8077">
        <v>0.0</v>
      </c>
      <c r="O23" t="n" s="8078">
        <v>0.0</v>
      </c>
      <c r="P23" t="n" s="8079">
        <v>3.0</v>
      </c>
      <c r="Q23" t="n" s="8080">
        <v>31.14</v>
      </c>
      <c r="R23" t="n" s="8081">
        <v>0.0</v>
      </c>
      <c r="S23" t="n" s="8082">
        <v>0.0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442.0</v>
      </c>
      <c r="AB23" t="n" s="8091">
        <v>60.35</v>
      </c>
      <c r="AC23" t="n" s="8092">
        <v>6.9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0.0</v>
      </c>
      <c r="K24" t="n" s="8108">
        <v>2200.0</v>
      </c>
      <c r="L24" t="n" s="8109">
        <v>0.0</v>
      </c>
      <c r="M24" t="n" s="8110">
        <v>0.0</v>
      </c>
      <c r="N24" t="n" s="8111">
        <v>0.0</v>
      </c>
      <c r="O24" t="n" s="8112">
        <v>0.0</v>
      </c>
      <c r="P24" t="n" s="8113">
        <v>3.0</v>
      </c>
      <c r="Q24" t="n" s="8114">
        <v>30.72</v>
      </c>
      <c r="R24" t="n" s="8115">
        <v>0.0</v>
      </c>
      <c r="S24" t="n" s="8116">
        <v>0.0</v>
      </c>
      <c r="T24" t="n" s="8117">
        <v>0.0</v>
      </c>
      <c r="U24" t="n" s="8118">
        <v>0.0</v>
      </c>
      <c r="V24" s="8119">
        <f>q24+s24+u24</f>
      </c>
      <c r="W24" t="n" s="8120">
        <v>-43.55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479.0</v>
      </c>
      <c r="AB24" t="n" s="8125">
        <v>65.65</v>
      </c>
      <c r="AC24" t="n" s="8126">
        <v>7.5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0.0</v>
      </c>
      <c r="N25" t="n" s="8145">
        <v>0.0</v>
      </c>
      <c r="O25" t="n" s="8146">
        <v>0.0</v>
      </c>
      <c r="P25" t="n" s="8147">
        <v>2.0</v>
      </c>
      <c r="Q25" t="n" s="8148">
        <v>19.76</v>
      </c>
      <c r="R25" t="n" s="8149">
        <v>0.0</v>
      </c>
      <c r="S25" t="n" s="8150">
        <v>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505.0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118</v>
      </c>
    </row>
    <row r="26" ht="15.0" customHeight="true">
      <c r="A26" t="s" s="8166">
        <v>119</v>
      </c>
      <c r="B26" t="s" s="8167">
        <v>120</v>
      </c>
      <c r="C26" t="s" s="8168">
        <v>121</v>
      </c>
      <c r="D26" t="s" s="8169">
        <v>122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2400.0</v>
      </c>
      <c r="L26" t="n" s="8177">
        <v>0.0</v>
      </c>
      <c r="M26" t="n" s="8178">
        <v>0.0</v>
      </c>
      <c r="N26" t="n" s="8179">
        <v>0.0</v>
      </c>
      <c r="O26" t="n" s="8180">
        <v>0.0</v>
      </c>
      <c r="P26" t="n" s="8181">
        <v>3.0</v>
      </c>
      <c r="Q26" t="n" s="8182">
        <v>33.33</v>
      </c>
      <c r="R26" t="n" s="8183">
        <v>0.0</v>
      </c>
      <c r="S26" t="n" s="8184">
        <v>0.0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526.0</v>
      </c>
      <c r="AB26" t="n" s="8193">
        <v>69.05</v>
      </c>
      <c r="AC26" t="n" s="8194">
        <v>7.9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123</v>
      </c>
      <c r="B27" t="s" s="8201">
        <v>124</v>
      </c>
      <c r="C27" t="s" s="8202">
        <v>125</v>
      </c>
      <c r="D27" t="s" s="8203">
        <v>126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1200.0</v>
      </c>
      <c r="L27" t="n" s="8211">
        <v>0.0</v>
      </c>
      <c r="M27" t="n" s="8212">
        <v>0.0</v>
      </c>
      <c r="N27" t="n" s="8213">
        <v>0.0</v>
      </c>
      <c r="O27" t="n" s="8214">
        <v>0.0</v>
      </c>
      <c r="P27" t="n" s="8215">
        <v>34.0</v>
      </c>
      <c r="Q27" t="n" s="8216">
        <v>343.4</v>
      </c>
      <c r="R27" t="n" s="8217">
        <v>0.0</v>
      </c>
      <c r="S27" t="n" s="8218">
        <v>0.0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351.0</v>
      </c>
      <c r="AB27" t="n" s="8227">
        <v>53.35</v>
      </c>
      <c r="AC27" t="n" s="8228">
        <v>6.1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127</v>
      </c>
      <c r="B28" t="s" s="8235">
        <v>128</v>
      </c>
      <c r="C28" t="s" s="8236">
        <v>129</v>
      </c>
      <c r="D28" t="s" s="8237">
        <v>130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2400.0</v>
      </c>
      <c r="L28" t="n" s="8245">
        <v>0.0</v>
      </c>
      <c r="M28" t="n" s="8246">
        <v>0.0</v>
      </c>
      <c r="N28" t="n" s="8247">
        <v>0.0</v>
      </c>
      <c r="O28" t="n" s="8248">
        <v>0.0</v>
      </c>
      <c r="P28" t="n" s="8249">
        <v>6.0</v>
      </c>
      <c r="Q28" t="n" s="8250">
        <v>57.96</v>
      </c>
      <c r="R28" t="n" s="8251">
        <v>0.0</v>
      </c>
      <c r="S28" t="n" s="8252">
        <v>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500.0</v>
      </c>
      <c r="AB28" t="n" s="8261">
        <v>69.05</v>
      </c>
      <c r="AC28" t="n" s="8262">
        <v>7.9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131</v>
      </c>
      <c r="B29" t="s" s="8269">
        <v>132</v>
      </c>
      <c r="C29" t="s" s="8270">
        <v>133</v>
      </c>
      <c r="D29" t="s" s="8271">
        <v>134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1400.0</v>
      </c>
      <c r="L29" t="n" s="8279">
        <v>0.0</v>
      </c>
      <c r="M29" t="n" s="8280">
        <v>0.0</v>
      </c>
      <c r="N29" t="n" s="8281">
        <v>0.0</v>
      </c>
      <c r="O29" t="n" s="8282">
        <v>0.0</v>
      </c>
      <c r="P29" t="n" s="8283">
        <v>2.5</v>
      </c>
      <c r="Q29" t="n" s="8284">
        <v>26.88</v>
      </c>
      <c r="R29" t="n" s="8285">
        <v>0.0</v>
      </c>
      <c r="S29" t="n" s="8286">
        <v>0.0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390.0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135</v>
      </c>
      <c r="B30" t="s" s="8303">
        <v>136</v>
      </c>
      <c r="C30" t="s" s="8304">
        <v>137</v>
      </c>
      <c r="D30" t="s" s="8305">
        <v>138</v>
      </c>
      <c r="E30" t="s" s="8306">
        <v>45</v>
      </c>
      <c r="F30" t="n" s="8307">
        <v>42005.0</v>
      </c>
      <c r="G30" t="s" s="8308">
        <v>0</v>
      </c>
      <c r="H30" t="n" s="8309">
        <v>1950.0</v>
      </c>
      <c r="I30" t="n" s="8310">
        <v>100.0</v>
      </c>
      <c r="J30" t="n" s="8311">
        <v>0.0</v>
      </c>
      <c r="K30" t="n" s="8312">
        <v>1700.0</v>
      </c>
      <c r="L30" t="n" s="8313">
        <v>0.0</v>
      </c>
      <c r="M30" t="n" s="8314">
        <v>37.15</v>
      </c>
      <c r="N30" t="n" s="8315">
        <v>0.0</v>
      </c>
      <c r="O30" t="n" s="8316">
        <v>0.0</v>
      </c>
      <c r="P30" t="n" s="8317">
        <v>8.0</v>
      </c>
      <c r="Q30" t="n" s="8318">
        <v>112.48</v>
      </c>
      <c r="R30" t="n" s="8319">
        <v>0.0</v>
      </c>
      <c r="S30" t="n" s="8320">
        <v>0.0</v>
      </c>
      <c r="T30" t="n" s="8321">
        <v>0.0</v>
      </c>
      <c r="U30" t="n" s="8322">
        <v>0.0</v>
      </c>
      <c r="V30" s="8323">
        <f>q30+s30+u30</f>
      </c>
      <c r="W30" t="n" s="8324">
        <v>0.0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489.0</v>
      </c>
      <c r="AB30" t="n" s="8329">
        <v>67.35</v>
      </c>
      <c r="AC30" t="n" s="8330">
        <v>7.7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0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42599.0</v>
      </c>
      <c r="G31" t="s" s="8342">
        <v>0</v>
      </c>
      <c r="H31" t="n" s="8343">
        <v>1260.0</v>
      </c>
      <c r="I31" t="n" s="8344">
        <v>100.0</v>
      </c>
      <c r="J31" t="n" s="8345">
        <v>0.0</v>
      </c>
      <c r="K31" t="n" s="8346">
        <v>1500.0</v>
      </c>
      <c r="L31" t="n" s="8347">
        <v>0.0</v>
      </c>
      <c r="M31" t="n" s="8348">
        <v>0.0</v>
      </c>
      <c r="N31" t="n" s="8349">
        <v>0.0</v>
      </c>
      <c r="O31" t="n" s="8350">
        <v>0.0</v>
      </c>
      <c r="P31" t="n" s="8351">
        <v>4.0</v>
      </c>
      <c r="Q31" t="n" s="8352">
        <v>36.36</v>
      </c>
      <c r="R31" t="n" s="8353">
        <v>0.0</v>
      </c>
      <c r="S31" t="n" s="8354">
        <v>0.0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372.0</v>
      </c>
      <c r="AB31" t="n" s="8363">
        <v>51.65</v>
      </c>
      <c r="AC31" t="n" s="8364">
        <v>5.9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42601.0</v>
      </c>
      <c r="G32" t="s" s="8376">
        <v>0</v>
      </c>
      <c r="H32" t="n" s="8377">
        <v>1460.0</v>
      </c>
      <c r="I32" t="n" s="8378">
        <v>100.0</v>
      </c>
      <c r="J32" t="n" s="8379">
        <v>0.0</v>
      </c>
      <c r="K32" t="n" s="8380">
        <v>2200.0</v>
      </c>
      <c r="L32" t="n" s="8381">
        <v>0.0</v>
      </c>
      <c r="M32" t="n" s="8382">
        <v>0.0</v>
      </c>
      <c r="N32" t="n" s="8383">
        <v>0.0</v>
      </c>
      <c r="O32" t="n" s="8384">
        <v>0.0</v>
      </c>
      <c r="P32" t="n" s="8385">
        <v>7.0</v>
      </c>
      <c r="Q32" t="n" s="8386">
        <v>73.71</v>
      </c>
      <c r="R32" t="n" s="8387">
        <v>0.0</v>
      </c>
      <c r="S32" t="n" s="8388">
        <v>0.0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489.0</v>
      </c>
      <c r="AB32" t="n" s="8397">
        <v>67.35</v>
      </c>
      <c r="AC32" t="n" s="8398">
        <v>7.7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42656.0</v>
      </c>
      <c r="G33" t="s" s="8410">
        <v>0</v>
      </c>
      <c r="H33" t="n" s="8411">
        <v>1300.0</v>
      </c>
      <c r="I33" t="n" s="8412">
        <v>100.0</v>
      </c>
      <c r="J33" t="n" s="8413">
        <v>0.0</v>
      </c>
      <c r="K33" t="n" s="8414">
        <v>2200.0</v>
      </c>
      <c r="L33" t="n" s="8415">
        <v>0.0</v>
      </c>
      <c r="M33" t="n" s="8416">
        <v>0.0</v>
      </c>
      <c r="N33" t="n" s="8417">
        <v>0.0</v>
      </c>
      <c r="O33" t="n" s="8418">
        <v>0.0</v>
      </c>
      <c r="P33" t="n" s="8419">
        <v>2.5</v>
      </c>
      <c r="Q33" t="n" s="8420">
        <v>23.45</v>
      </c>
      <c r="R33" t="n" s="8421">
        <v>0.0</v>
      </c>
      <c r="S33" t="n" s="8422">
        <v>0.0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468.0</v>
      </c>
      <c r="AB33" t="n" s="8431">
        <v>63.85</v>
      </c>
      <c r="AC33" t="n" s="8432">
        <v>7.3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42678.0</v>
      </c>
      <c r="G34" t="s" s="8444">
        <v>0</v>
      </c>
      <c r="H34" t="n" s="8445">
        <v>1390.0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0.0</v>
      </c>
      <c r="N34" t="n" s="8451">
        <v>0.0</v>
      </c>
      <c r="O34" t="n" s="8452">
        <v>0.0</v>
      </c>
      <c r="P34" t="n" s="8453">
        <v>10.0</v>
      </c>
      <c r="Q34" t="n" s="8454">
        <v>100.2</v>
      </c>
      <c r="R34" t="n" s="8455">
        <v>0.0</v>
      </c>
      <c r="S34" t="n" s="8456">
        <v>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507.0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43115.0</v>
      </c>
      <c r="G35" t="s" s="8478">
        <v>0</v>
      </c>
      <c r="H35" t="n" s="8479">
        <v>1230.0</v>
      </c>
      <c r="I35" t="n" s="8480">
        <v>100.0</v>
      </c>
      <c r="J35" t="n" s="8481">
        <v>0.0</v>
      </c>
      <c r="K35" t="n" s="8482">
        <v>2200.0</v>
      </c>
      <c r="L35" t="n" s="8483">
        <v>0.0</v>
      </c>
      <c r="M35" t="n" s="8484">
        <v>0.0</v>
      </c>
      <c r="N35" t="n" s="8485">
        <v>0.0</v>
      </c>
      <c r="O35" t="n" s="8486">
        <v>0.0</v>
      </c>
      <c r="P35" t="n" s="8487">
        <v>0.0</v>
      </c>
      <c r="Q35" t="n" s="8488">
        <v>0.0</v>
      </c>
      <c r="R35" t="n" s="8489">
        <v>0.0</v>
      </c>
      <c r="S35" t="n" s="8490">
        <v>0.0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461.0</v>
      </c>
      <c r="AB35" t="n" s="8499">
        <v>62.15</v>
      </c>
      <c r="AC35" t="n" s="8500">
        <v>7.1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43132.0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1700.0</v>
      </c>
      <c r="L36" t="n" s="8517">
        <v>0.0</v>
      </c>
      <c r="M36" t="n" s="8518">
        <v>0.0</v>
      </c>
      <c r="N36" t="n" s="8519">
        <v>0.0</v>
      </c>
      <c r="O36" t="n" s="8520">
        <v>0.0</v>
      </c>
      <c r="P36" t="n" s="8521">
        <v>0.0</v>
      </c>
      <c r="Q36" t="n" s="8522">
        <v>0.0</v>
      </c>
      <c r="R36" t="n" s="8523">
        <v>0.0</v>
      </c>
      <c r="S36" t="n" s="8524">
        <v>0.0</v>
      </c>
      <c r="T36" t="n" s="8525">
        <v>0.0</v>
      </c>
      <c r="U36" t="n" s="8526">
        <v>0.0</v>
      </c>
      <c r="V36" s="8527">
        <f>q36+s36+u36</f>
      </c>
      <c r="W36" t="n" s="8528">
        <v>0.97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396.0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87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43160.0</v>
      </c>
      <c r="G37" t="s" s="8546">
        <v>0</v>
      </c>
      <c r="H37" t="n" s="8547">
        <v>1230.0</v>
      </c>
      <c r="I37" t="n" s="8548">
        <v>100.0</v>
      </c>
      <c r="J37" t="n" s="8549">
        <v>0.0</v>
      </c>
      <c r="K37" t="n" s="8550">
        <v>2400.0</v>
      </c>
      <c r="L37" t="n" s="8551">
        <v>0.0</v>
      </c>
      <c r="M37" t="n" s="8552">
        <v>0.0</v>
      </c>
      <c r="N37" t="n" s="8553">
        <v>0.0</v>
      </c>
      <c r="O37" t="n" s="8554">
        <v>0.0</v>
      </c>
      <c r="P37" t="n" s="8555">
        <v>1.0</v>
      </c>
      <c r="Q37" t="n" s="8556">
        <v>8.87</v>
      </c>
      <c r="R37" t="n" s="8557">
        <v>0.0</v>
      </c>
      <c r="S37" t="n" s="8558">
        <v>0.0</v>
      </c>
      <c r="T37" t="n" s="8559">
        <v>0.0</v>
      </c>
      <c r="U37" t="n" s="8560">
        <v>0.0</v>
      </c>
      <c r="V37" s="8561">
        <f>q37+s37+u37</f>
      </c>
      <c r="W37" t="n" s="8562">
        <v>0.0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487.0</v>
      </c>
      <c r="AB37" t="n" s="8567">
        <v>65.65</v>
      </c>
      <c r="AC37" t="n" s="8568">
        <v>7.5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0</v>
      </c>
    </row>
    <row r="38" ht="15.0" customHeight="true">
      <c r="A38" t="s" s="8574">
        <v>167</v>
      </c>
      <c r="B38" t="s" s="8575">
        <v>168</v>
      </c>
      <c r="C38" t="s" s="8576">
        <v>169</v>
      </c>
      <c r="D38" t="s" s="8577">
        <v>170</v>
      </c>
      <c r="E38" t="s" s="8578">
        <v>45</v>
      </c>
      <c r="F38" t="n" s="8579">
        <v>43314.0</v>
      </c>
      <c r="G38" t="s" s="8580">
        <v>0</v>
      </c>
      <c r="H38" t="n" s="8581">
        <v>1400.0</v>
      </c>
      <c r="I38" t="n" s="8582">
        <v>100.0</v>
      </c>
      <c r="J38" t="n" s="8583">
        <v>0.0</v>
      </c>
      <c r="K38" t="n" s="8584">
        <v>2400.0</v>
      </c>
      <c r="L38" t="n" s="8585">
        <v>0.0</v>
      </c>
      <c r="M38" t="n" s="8586">
        <v>0.0</v>
      </c>
      <c r="N38" t="n" s="8587">
        <v>0.0</v>
      </c>
      <c r="O38" t="n" s="8588">
        <v>0.0</v>
      </c>
      <c r="P38" t="n" s="8589">
        <v>8.0</v>
      </c>
      <c r="Q38" t="n" s="8590">
        <v>80.8</v>
      </c>
      <c r="R38" t="n" s="8591">
        <v>0.0</v>
      </c>
      <c r="S38" t="n" s="8592">
        <v>0.0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507.0</v>
      </c>
      <c r="AB38" t="n" s="8601">
        <v>69.05</v>
      </c>
      <c r="AC38" t="n" s="8602">
        <v>7.9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171</v>
      </c>
      <c r="B39" t="s" s="8609">
        <v>172</v>
      </c>
      <c r="C39" t="s" s="8610">
        <v>173</v>
      </c>
      <c r="D39" t="s" s="8611">
        <v>174</v>
      </c>
      <c r="E39" t="s" s="8612">
        <v>45</v>
      </c>
      <c r="F39" t="n" s="8613">
        <v>43466.0</v>
      </c>
      <c r="G39" t="s" s="8614">
        <v>0</v>
      </c>
      <c r="H39" t="n" s="8615">
        <v>1300.0</v>
      </c>
      <c r="I39" t="n" s="8616">
        <v>100.0</v>
      </c>
      <c r="J39" t="n" s="8617">
        <v>0.0</v>
      </c>
      <c r="K39" t="n" s="8618">
        <v>1200.0</v>
      </c>
      <c r="L39" t="n" s="8619">
        <v>0.0</v>
      </c>
      <c r="M39" t="n" s="8620">
        <v>0.0</v>
      </c>
      <c r="N39" t="n" s="8621">
        <v>0.0</v>
      </c>
      <c r="O39" t="n" s="8622">
        <v>0.0</v>
      </c>
      <c r="P39" t="n" s="8623">
        <v>29.0</v>
      </c>
      <c r="Q39" t="n" s="8624">
        <v>272.02</v>
      </c>
      <c r="R39" t="n" s="8625">
        <v>0.0</v>
      </c>
      <c r="S39" t="n" s="8626">
        <v>0.0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338.0</v>
      </c>
      <c r="AB39" t="n" s="8635">
        <v>49.85</v>
      </c>
      <c r="AC39" t="n" s="8636">
        <v>5.7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0</v>
      </c>
      <c r="B40" t="s" s="8643">
        <v>0</v>
      </c>
      <c r="C40" t="s" s="8644">
        <v>0</v>
      </c>
      <c r="D40" t="s" s="8645">
        <v>0</v>
      </c>
      <c r="E40" t="s" s="8646">
        <v>0</v>
      </c>
      <c r="F40" t="s" s="8647">
        <v>0</v>
      </c>
      <c r="G40" t="s" s="8648">
        <v>0</v>
      </c>
      <c r="H40" s="8649">
        <f>SUM(h8:h39)</f>
      </c>
      <c r="I40" s="8650">
        <f>SUM(i8:i39)</f>
      </c>
      <c r="J40" s="8651">
        <f>SUM(j8:j39)</f>
      </c>
      <c r="K40" s="8652">
        <f>SUM(k8:k39)</f>
      </c>
      <c r="L40" s="8653">
        <f>SUM(l8:l39)</f>
      </c>
      <c r="M40" s="8654">
        <f>SUM(m8:m39)</f>
      </c>
      <c r="N40" s="8655">
        <f>SUM(n8:n39)</f>
      </c>
      <c r="O40" s="8656">
        <f>SUM(o8:o39)</f>
      </c>
      <c r="P40" s="8657">
        <f>SUM(p8:p39)</f>
      </c>
      <c r="Q40" s="8658">
        <f>SUM(q8:q39)</f>
      </c>
      <c r="R40" s="8659">
        <f>SUM(r8:r39)</f>
      </c>
      <c r="S40" s="8660">
        <f>SUM(s8:s39)</f>
      </c>
      <c r="T40" s="8661">
        <f>SUM(t8:t39)</f>
      </c>
      <c r="U40" s="8662">
        <f>SUM(u8:u39)</f>
      </c>
      <c r="V40" s="8663">
        <f>SUM(v8:v39)</f>
      </c>
      <c r="W40" s="8664">
        <f>SUM(w8:w39)</f>
      </c>
      <c r="X40" s="8665">
        <f>SUM(x8:x39)</f>
      </c>
      <c r="Y40" s="8666">
        <f>SUM(y8:y39)</f>
      </c>
      <c r="Z40" s="8667">
        <f>SUM(z8:z39)</f>
      </c>
      <c r="AA40" s="8668">
        <f>SUM(aa8:aa39)</f>
      </c>
      <c r="AB40" s="8669">
        <f>SUM(ab8:ab39)</f>
      </c>
      <c r="AC40" s="8670">
        <f>SUM(ac8:ac39)</f>
      </c>
      <c r="AD40" s="8671">
        <f>SUM(ad8:ad39)</f>
      </c>
      <c r="AE40" s="8672">
        <f>SUM(ae8:ae39)</f>
      </c>
      <c r="AF40" s="8673">
        <f>SUM(af8:af39)</f>
      </c>
      <c r="AG40" s="8674">
        <f>SUM(ag8:ag39)</f>
      </c>
      <c r="AH40" t="s" s="8675">
        <v>0</v>
      </c>
    </row>
    <row r="41" ht="15.0" customHeight="true"/>
    <row r="42" ht="15.0" customHeight="true">
      <c r="A42" t="s" s="8676">
        <v>0</v>
      </c>
      <c r="B42" t="s" s="8677">
        <v>0</v>
      </c>
      <c r="C42" t="s" s="8678">
        <v>531</v>
      </c>
    </row>
    <row r="43" ht="15.0" customHeight="true">
      <c r="C43" s="8679">
        <f>COUNTA(A8:A39)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680">
        <v>0</v>
      </c>
      <c r="B1" t="s" s="8681">
        <v>0</v>
      </c>
      <c r="C1" t="s" s="8682">
        <v>1</v>
      </c>
    </row>
    <row r="2" ht="15.0" customHeight="true">
      <c r="A2" t="s" s="8683">
        <v>0</v>
      </c>
      <c r="B2" t="s" s="8684">
        <v>0</v>
      </c>
      <c r="C2" t="s" s="8685">
        <v>2</v>
      </c>
    </row>
    <row r="3" ht="15.0" customHeight="true">
      <c r="A3" t="s" s="8686">
        <v>0</v>
      </c>
      <c r="B3" t="s" s="8687">
        <v>0</v>
      </c>
      <c r="C3" t="s" s="8688">
        <v>3</v>
      </c>
    </row>
    <row r="4" ht="15.0" customHeight="true">
      <c r="A4" t="s" s="8689">
        <v>0</v>
      </c>
      <c r="B4" t="s" s="8690">
        <v>0</v>
      </c>
      <c r="C4" t="s" s="8691">
        <v>4</v>
      </c>
      <c r="D4" t="s" s="8692">
        <v>0</v>
      </c>
      <c r="E4" t="s" s="8693">
        <v>0</v>
      </c>
      <c r="F4" t="s" s="8694">
        <v>0</v>
      </c>
      <c r="G4" t="s" s="8695">
        <v>0</v>
      </c>
      <c r="H4" t="s" s="8696">
        <v>0</v>
      </c>
      <c r="I4" t="s" s="8697">
        <v>0</v>
      </c>
      <c r="J4" t="s" s="8698">
        <v>0</v>
      </c>
      <c r="K4" t="s" s="8699">
        <v>0</v>
      </c>
      <c r="L4" t="s" s="8700">
        <v>0</v>
      </c>
      <c r="M4" t="s" s="8701">
        <v>0</v>
      </c>
      <c r="N4" t="s" s="8702">
        <v>0</v>
      </c>
      <c r="O4" t="s" s="8703">
        <v>0</v>
      </c>
      <c r="P4" t="s" s="8704">
        <v>0</v>
      </c>
      <c r="Q4" t="s" s="8705">
        <v>0</v>
      </c>
      <c r="R4" t="s" s="8706">
        <v>0</v>
      </c>
      <c r="S4" t="s" s="8707">
        <v>0</v>
      </c>
      <c r="T4" t="s" s="8708">
        <v>0</v>
      </c>
      <c r="U4" t="s" s="8709">
        <v>0</v>
      </c>
      <c r="V4" t="s" s="8710">
        <v>0</v>
      </c>
      <c r="W4" t="s" s="8711">
        <v>0</v>
      </c>
      <c r="X4" t="s" s="8712">
        <v>0</v>
      </c>
      <c r="Y4" t="s" s="8713">
        <v>0</v>
      </c>
      <c r="Z4" t="s" s="8714">
        <v>0</v>
      </c>
      <c r="AA4" t="s" s="8715">
        <v>0</v>
      </c>
      <c r="AB4" t="s" s="8716">
        <v>0</v>
      </c>
      <c r="AC4" t="s" s="8717">
        <v>5</v>
      </c>
      <c r="AD4" t="n" s="8718">
        <v>2019.0</v>
      </c>
    </row>
    <row r="5" ht="15.0" customHeight="true">
      <c r="A5" t="s" s="8719">
        <v>0</v>
      </c>
      <c r="B5" t="s" s="8720">
        <v>0</v>
      </c>
      <c r="C5" t="s" s="8721">
        <v>0</v>
      </c>
      <c r="D5" t="s" s="8722">
        <v>0</v>
      </c>
      <c r="E5" t="s" s="8723">
        <v>0</v>
      </c>
      <c r="F5" t="s" s="8724">
        <v>0</v>
      </c>
      <c r="G5" t="s" s="8725">
        <v>0</v>
      </c>
      <c r="H5" t="s" s="8726">
        <v>0</v>
      </c>
      <c r="I5" t="s" s="8727">
        <v>0</v>
      </c>
      <c r="J5" t="s" s="8728">
        <v>0</v>
      </c>
      <c r="K5" t="s" s="8729">
        <v>0</v>
      </c>
      <c r="L5" t="s" s="8730">
        <v>0</v>
      </c>
      <c r="M5" t="s" s="8731">
        <v>0</v>
      </c>
      <c r="N5" t="s" s="8732">
        <v>0</v>
      </c>
      <c r="O5" t="s" s="8733">
        <v>0</v>
      </c>
      <c r="P5" t="s" s="8734">
        <v>0</v>
      </c>
      <c r="Q5" t="s" s="8735">
        <v>0</v>
      </c>
      <c r="R5" t="s" s="8736">
        <v>0</v>
      </c>
      <c r="S5" t="s" s="8737">
        <v>0</v>
      </c>
      <c r="T5" t="s" s="8738">
        <v>0</v>
      </c>
      <c r="U5" t="s" s="8739">
        <v>0</v>
      </c>
      <c r="V5" t="s" s="8740">
        <v>0</v>
      </c>
      <c r="W5" t="s" s="8741">
        <v>0</v>
      </c>
      <c r="X5" t="s" s="8742">
        <v>0</v>
      </c>
      <c r="Y5" t="s" s="8743">
        <v>0</v>
      </c>
      <c r="Z5" t="s" s="8744">
        <v>0</v>
      </c>
      <c r="AA5" t="s" s="8745">
        <v>0</v>
      </c>
      <c r="AB5" t="s" s="8746">
        <v>0</v>
      </c>
      <c r="AC5" t="s" s="8747">
        <v>6</v>
      </c>
      <c r="AD5" t="n" s="8748">
        <v>2019.0</v>
      </c>
    </row>
    <row r="6" ht="15.0" customHeight="true"/>
    <row r="7" ht="34.0" customHeight="true">
      <c r="A7" t="s" s="8749">
        <v>7</v>
      </c>
      <c r="B7" t="s" s="8750">
        <v>8</v>
      </c>
      <c r="C7" t="s" s="8751">
        <v>9</v>
      </c>
      <c r="D7" t="s" s="8752">
        <v>10</v>
      </c>
      <c r="E7" t="s" s="8753">
        <v>11</v>
      </c>
      <c r="F7" t="s" s="8754">
        <v>12</v>
      </c>
      <c r="G7" t="s" s="8755">
        <v>13</v>
      </c>
      <c r="H7" t="s" s="8756">
        <v>14</v>
      </c>
      <c r="I7" t="s" s="8757">
        <v>15</v>
      </c>
      <c r="J7" t="s" s="8758">
        <v>16</v>
      </c>
      <c r="K7" t="s" s="8759">
        <v>17</v>
      </c>
      <c r="L7" t="s" s="8760">
        <v>18</v>
      </c>
      <c r="M7" t="s" s="8761">
        <v>19</v>
      </c>
      <c r="N7" t="s" s="8762">
        <v>20</v>
      </c>
      <c r="O7" t="s" s="8763">
        <v>21</v>
      </c>
      <c r="P7" t="s" s="8764">
        <v>22</v>
      </c>
      <c r="Q7" t="s" s="8765">
        <v>23</v>
      </c>
      <c r="R7" t="s" s="8766">
        <v>24</v>
      </c>
      <c r="S7" t="s" s="8767">
        <v>25</v>
      </c>
      <c r="T7" t="s" s="8768">
        <v>26</v>
      </c>
      <c r="U7" t="s" s="8769">
        <v>27</v>
      </c>
      <c r="V7" t="s" s="8770">
        <v>28</v>
      </c>
      <c r="W7" t="s" s="8771">
        <v>29</v>
      </c>
      <c r="X7" t="s" s="8772">
        <v>30</v>
      </c>
      <c r="Y7" t="s" s="8773">
        <v>31</v>
      </c>
      <c r="Z7" t="s" s="8774">
        <v>32</v>
      </c>
      <c r="AA7" t="s" s="8775">
        <v>33</v>
      </c>
      <c r="AB7" t="s" s="8776">
        <v>34</v>
      </c>
      <c r="AC7" t="s" s="8777">
        <v>35</v>
      </c>
      <c r="AD7" t="s" s="8778">
        <v>36</v>
      </c>
      <c r="AE7" t="s" s="8779">
        <v>37</v>
      </c>
      <c r="AF7" t="s" s="8780">
        <v>38</v>
      </c>
      <c r="AG7" t="s" s="8781">
        <v>39</v>
      </c>
      <c r="AH7" t="s" s="8782">
        <v>40</v>
      </c>
    </row>
    <row r="8" ht="15.0" customHeight="true">
      <c r="A8" t="s" s="8783">
        <v>175</v>
      </c>
      <c r="B8" t="s" s="8784">
        <v>176</v>
      </c>
      <c r="C8" t="s" s="8785">
        <v>177</v>
      </c>
      <c r="D8" t="s" s="8786">
        <v>178</v>
      </c>
      <c r="E8" t="s" s="8787">
        <v>179</v>
      </c>
      <c r="F8" t="n" s="8788">
        <v>41944.0</v>
      </c>
      <c r="G8" t="s" s="8789">
        <v>0</v>
      </c>
      <c r="H8" t="n" s="8790">
        <v>1370.0</v>
      </c>
      <c r="I8" t="n" s="8791">
        <v>100.0</v>
      </c>
      <c r="J8" t="n" s="8792">
        <v>0.0</v>
      </c>
      <c r="K8" t="n" s="8793">
        <v>1080.0</v>
      </c>
      <c r="L8" t="n" s="8794">
        <v>0.0</v>
      </c>
      <c r="M8" t="n" s="8795">
        <v>21.44</v>
      </c>
      <c r="N8" t="n" s="8796">
        <v>0.0</v>
      </c>
      <c r="O8" t="n" s="8797">
        <v>0.0</v>
      </c>
      <c r="P8" t="n" s="8798">
        <v>0.0</v>
      </c>
      <c r="Q8" t="n" s="8799">
        <v>0.0</v>
      </c>
      <c r="R8" t="n" s="8800">
        <v>8.0</v>
      </c>
      <c r="S8" t="n" s="8801">
        <v>105.36</v>
      </c>
      <c r="T8" t="n" s="8802">
        <v>0.0</v>
      </c>
      <c r="U8" t="n" s="8803">
        <v>0.0</v>
      </c>
      <c r="V8" s="8804">
        <f>q8+s8+u8</f>
      </c>
      <c r="W8" t="n" s="8805">
        <v>0.0</v>
      </c>
      <c r="X8" t="n" s="8806">
        <v>0.0</v>
      </c>
      <c r="Y8" t="n" s="8807">
        <v>0.0</v>
      </c>
      <c r="Z8" s="8808">
        <f>h8+i8+j8+k8+l8+m8+n8+o8+v8+w8+x8+y8</f>
      </c>
      <c r="AA8" t="n" s="8809">
        <v>333.0</v>
      </c>
      <c r="AB8" t="n" s="8810">
        <v>46.35</v>
      </c>
      <c r="AC8" t="n" s="8811">
        <v>5.3</v>
      </c>
      <c r="AD8" t="n" s="8812">
        <v>80.0</v>
      </c>
      <c r="AE8" s="8813">
        <f>ROUND((z8+aa8+ab8+ac8+ad8),2)</f>
      </c>
      <c r="AF8" s="8814">
        <f>ad8*0.06</f>
      </c>
      <c r="AG8" s="8815">
        <f>ae8+af8</f>
      </c>
      <c r="AH8" t="s" s="8816">
        <v>0</v>
      </c>
    </row>
    <row r="9" ht="15.0" customHeight="true">
      <c r="A9" t="s" s="8817">
        <v>180</v>
      </c>
      <c r="B9" t="s" s="8818">
        <v>181</v>
      </c>
      <c r="C9" t="s" s="8819">
        <v>182</v>
      </c>
      <c r="D9" t="s" s="8820">
        <v>183</v>
      </c>
      <c r="E9" t="s" s="8821">
        <v>179</v>
      </c>
      <c r="F9" t="n" s="8822">
        <v>41944.0</v>
      </c>
      <c r="G9" t="s" s="8823">
        <v>0</v>
      </c>
      <c r="H9" t="n" s="8824">
        <v>2110.0</v>
      </c>
      <c r="I9" t="n" s="8825">
        <v>100.0</v>
      </c>
      <c r="J9" t="n" s="8826">
        <v>0.0</v>
      </c>
      <c r="K9" t="n" s="8827">
        <v>1500.0</v>
      </c>
      <c r="L9" t="n" s="8828">
        <v>0.0</v>
      </c>
      <c r="M9" t="n" s="8829">
        <v>0.0</v>
      </c>
      <c r="N9" t="n" s="8830">
        <v>0.0</v>
      </c>
      <c r="O9" t="n" s="8831">
        <v>0.0</v>
      </c>
      <c r="P9" t="n" s="8832">
        <v>8.0</v>
      </c>
      <c r="Q9" t="n" s="8833">
        <v>121.76</v>
      </c>
      <c r="R9" t="n" s="8834">
        <v>8.0</v>
      </c>
      <c r="S9" t="n" s="8835">
        <v>162.32</v>
      </c>
      <c r="T9" t="n" s="8836">
        <v>0.0</v>
      </c>
      <c r="U9" t="n" s="8837">
        <v>0.0</v>
      </c>
      <c r="V9" s="8838">
        <f>q9+s9+u9</f>
      </c>
      <c r="W9" t="n" s="8839">
        <v>0.0</v>
      </c>
      <c r="X9" t="n" s="8840">
        <v>0.0</v>
      </c>
      <c r="Y9" t="n" s="8841">
        <v>0.0</v>
      </c>
      <c r="Z9" s="8842">
        <f>h9+i9+j9+k9+l9+m9+n9+o9+v9+w9+x9+y9</f>
      </c>
      <c r="AA9" t="n" s="8843">
        <v>242.0</v>
      </c>
      <c r="AB9" t="n" s="8844">
        <v>49.4</v>
      </c>
      <c r="AC9" t="n" s="8845">
        <v>0.0</v>
      </c>
      <c r="AD9" t="n" s="8846">
        <v>80.0</v>
      </c>
      <c r="AE9" s="8847">
        <f>ROUND((z9+aa9+ab9+ac9+ad9),2)</f>
      </c>
      <c r="AF9" s="8848">
        <f>ad9*0.06</f>
      </c>
      <c r="AG9" s="8849">
        <f>ae9+af9</f>
      </c>
      <c r="AH9" t="s" s="8850">
        <v>0</v>
      </c>
    </row>
    <row r="10" ht="15.0" customHeight="true">
      <c r="A10" t="s" s="8851">
        <v>184</v>
      </c>
      <c r="B10" t="s" s="8852">
        <v>185</v>
      </c>
      <c r="C10" t="s" s="8853">
        <v>186</v>
      </c>
      <c r="D10" t="s" s="8854">
        <v>187</v>
      </c>
      <c r="E10" t="s" s="8855">
        <v>179</v>
      </c>
      <c r="F10" t="n" s="8856">
        <v>41944.0</v>
      </c>
      <c r="G10" t="s" s="8857">
        <v>0</v>
      </c>
      <c r="H10" t="n" s="8858">
        <v>1360.0</v>
      </c>
      <c r="I10" t="n" s="8859">
        <v>100.0</v>
      </c>
      <c r="J10" t="n" s="8860">
        <v>0.0</v>
      </c>
      <c r="K10" t="n" s="8861">
        <v>1500.0</v>
      </c>
      <c r="L10" t="n" s="8862">
        <v>0.0</v>
      </c>
      <c r="M10" t="n" s="8863">
        <v>10.0</v>
      </c>
      <c r="N10" t="n" s="8864">
        <v>0.0</v>
      </c>
      <c r="O10" t="n" s="8865">
        <v>0.0</v>
      </c>
      <c r="P10" t="n" s="8866">
        <v>0.0</v>
      </c>
      <c r="Q10" t="n" s="8867">
        <v>0.0</v>
      </c>
      <c r="R10" t="n" s="8868">
        <v>0.0</v>
      </c>
      <c r="S10" t="n" s="8869">
        <v>0.0</v>
      </c>
      <c r="T10" t="n" s="8870">
        <v>0.0</v>
      </c>
      <c r="U10" t="n" s="8871">
        <v>0.0</v>
      </c>
      <c r="V10" s="8872">
        <f>q10+s10+u10</f>
      </c>
      <c r="W10" t="n" s="8873">
        <v>0.0</v>
      </c>
      <c r="X10" t="n" s="8874">
        <v>0.0</v>
      </c>
      <c r="Y10" t="n" s="8875">
        <v>0.0</v>
      </c>
      <c r="Z10" s="8876">
        <f>h10+i10+j10+k10+l10+m10+n10+o10+v10+w10+x10+y10</f>
      </c>
      <c r="AA10" t="n" s="8877">
        <v>385.0</v>
      </c>
      <c r="AB10" t="n" s="8878">
        <v>51.65</v>
      </c>
      <c r="AC10" t="n" s="8879">
        <v>5.9</v>
      </c>
      <c r="AD10" t="n" s="8880">
        <v>80.0</v>
      </c>
      <c r="AE10" s="8881">
        <f>ROUND((z10+aa10+ab10+ac10+ad10),2)</f>
      </c>
      <c r="AF10" s="8882">
        <f>ad10*0.06</f>
      </c>
      <c r="AG10" s="8883">
        <f>ae10+af10</f>
      </c>
      <c r="AH10" t="s" s="8884">
        <v>0</v>
      </c>
    </row>
    <row r="11" ht="15.0" customHeight="true">
      <c r="A11" t="s" s="8885">
        <v>188</v>
      </c>
      <c r="B11" t="s" s="8886">
        <v>189</v>
      </c>
      <c r="C11" t="s" s="8887">
        <v>190</v>
      </c>
      <c r="D11" t="s" s="8888">
        <v>191</v>
      </c>
      <c r="E11" t="s" s="8889">
        <v>179</v>
      </c>
      <c r="F11" t="n" s="8890">
        <v>41944.0</v>
      </c>
      <c r="G11" t="s" s="8891">
        <v>0</v>
      </c>
      <c r="H11" t="n" s="8892">
        <v>1360.0</v>
      </c>
      <c r="I11" t="n" s="8893">
        <v>100.0</v>
      </c>
      <c r="J11" t="n" s="8894">
        <v>0.0</v>
      </c>
      <c r="K11" t="n" s="8895">
        <v>1500.0</v>
      </c>
      <c r="L11" t="n" s="8896">
        <v>0.0</v>
      </c>
      <c r="M11" t="n" s="8897">
        <v>10.0</v>
      </c>
      <c r="N11" t="n" s="8898">
        <v>0.0</v>
      </c>
      <c r="O11" t="n" s="8899">
        <v>0.0</v>
      </c>
      <c r="P11" t="n" s="8900">
        <v>6.0</v>
      </c>
      <c r="Q11" t="n" s="8901">
        <v>58.86</v>
      </c>
      <c r="R11" t="n" s="8902">
        <v>8.0</v>
      </c>
      <c r="S11" t="n" s="8903">
        <v>104.64</v>
      </c>
      <c r="T11" t="n" s="8904">
        <v>0.0</v>
      </c>
      <c r="U11" t="n" s="8905">
        <v>0.0</v>
      </c>
      <c r="V11" s="8906">
        <f>q11+s11+u11</f>
      </c>
      <c r="W11" t="n" s="8907">
        <v>0.0</v>
      </c>
      <c r="X11" t="n" s="8908">
        <v>0.0</v>
      </c>
      <c r="Y11" t="n" s="8909">
        <v>0.0</v>
      </c>
      <c r="Z11" s="8910">
        <f>h11+i11+j11+k11+l11+m11+n11+o11+v11+w11+x11+y11</f>
      </c>
      <c r="AA11" t="n" s="8911">
        <v>385.0</v>
      </c>
      <c r="AB11" t="n" s="8912">
        <v>55.15</v>
      </c>
      <c r="AC11" t="n" s="8913">
        <v>6.3</v>
      </c>
      <c r="AD11" t="n" s="8914">
        <v>80.0</v>
      </c>
      <c r="AE11" s="8915">
        <f>ROUND((z11+aa11+ab11+ac11+ad11),2)</f>
      </c>
      <c r="AF11" s="8916">
        <f>ad11*0.06</f>
      </c>
      <c r="AG11" s="8917">
        <f>ae11+af11</f>
      </c>
      <c r="AH11" t="s" s="8918">
        <v>0</v>
      </c>
    </row>
    <row r="12" ht="15.0" customHeight="true">
      <c r="A12" t="s" s="8919">
        <v>192</v>
      </c>
      <c r="B12" t="s" s="8920">
        <v>193</v>
      </c>
      <c r="C12" t="s" s="8921">
        <v>194</v>
      </c>
      <c r="D12" t="s" s="8922">
        <v>195</v>
      </c>
      <c r="E12" t="s" s="8923">
        <v>179</v>
      </c>
      <c r="F12" t="n" s="8924">
        <v>41944.0</v>
      </c>
      <c r="G12" t="s" s="8925">
        <v>0</v>
      </c>
      <c r="H12" t="n" s="8926">
        <v>1390.0</v>
      </c>
      <c r="I12" t="n" s="8927">
        <v>100.0</v>
      </c>
      <c r="J12" t="n" s="8928">
        <v>0.0</v>
      </c>
      <c r="K12" t="n" s="8929">
        <v>1650.0</v>
      </c>
      <c r="L12" t="n" s="8930">
        <v>0.0</v>
      </c>
      <c r="M12" t="n" s="8931">
        <v>0.0</v>
      </c>
      <c r="N12" t="n" s="8932">
        <v>0.0</v>
      </c>
      <c r="O12" t="n" s="8933">
        <v>0.0</v>
      </c>
      <c r="P12" t="n" s="8934">
        <v>0.0</v>
      </c>
      <c r="Q12" t="n" s="8935">
        <v>0.0</v>
      </c>
      <c r="R12" t="n" s="8936">
        <v>0.0</v>
      </c>
      <c r="S12" t="n" s="8937">
        <v>0.0</v>
      </c>
      <c r="T12" t="n" s="8938">
        <v>0.0</v>
      </c>
      <c r="U12" t="n" s="8939">
        <v>0.0</v>
      </c>
      <c r="V12" s="8940">
        <f>q12+s12+u12</f>
      </c>
      <c r="W12" t="n" s="8941">
        <v>0.0</v>
      </c>
      <c r="X12" t="n" s="8942">
        <v>0.0</v>
      </c>
      <c r="Y12" t="n" s="8943">
        <v>0.0</v>
      </c>
      <c r="Z12" s="8944">
        <f>h12+i12+j12+k12+l12+m12+n12+o12+v12+w12+x12+y12</f>
      </c>
      <c r="AA12" t="n" s="8945">
        <v>409.0</v>
      </c>
      <c r="AB12" t="n" s="8946">
        <v>55.15</v>
      </c>
      <c r="AC12" t="n" s="8947">
        <v>6.3</v>
      </c>
      <c r="AD12" t="n" s="8948">
        <v>80.0</v>
      </c>
      <c r="AE12" s="8949">
        <f>ROUND((z12+aa12+ab12+ac12+ad12),2)</f>
      </c>
      <c r="AF12" s="8950">
        <f>ad12*0.06</f>
      </c>
      <c r="AG12" s="8951">
        <f>ae12+af12</f>
      </c>
      <c r="AH12" t="s" s="8952">
        <v>0</v>
      </c>
    </row>
    <row r="13" ht="15.0" customHeight="true">
      <c r="A13" t="s" s="8953">
        <v>196</v>
      </c>
      <c r="B13" t="s" s="8954">
        <v>197</v>
      </c>
      <c r="C13" t="s" s="8955">
        <v>198</v>
      </c>
      <c r="D13" t="s" s="8956">
        <v>199</v>
      </c>
      <c r="E13" t="s" s="8957">
        <v>179</v>
      </c>
      <c r="F13" t="n" s="8958">
        <v>41944.0</v>
      </c>
      <c r="G13" t="s" s="8959">
        <v>0</v>
      </c>
      <c r="H13" t="n" s="8960">
        <v>1540.0</v>
      </c>
      <c r="I13" t="n" s="8961">
        <v>100.0</v>
      </c>
      <c r="J13" t="n" s="8962">
        <v>0.0</v>
      </c>
      <c r="K13" t="n" s="8963">
        <v>1850.0</v>
      </c>
      <c r="L13" t="n" s="8964">
        <v>0.0</v>
      </c>
      <c r="M13" t="n" s="8965">
        <v>18.15</v>
      </c>
      <c r="N13" t="n" s="8966">
        <v>0.0</v>
      </c>
      <c r="O13" t="n" s="8967">
        <v>0.0</v>
      </c>
      <c r="P13" t="n" s="8968">
        <v>0.0</v>
      </c>
      <c r="Q13" t="n" s="8969">
        <v>0.0</v>
      </c>
      <c r="R13" t="n" s="8970">
        <v>0.0</v>
      </c>
      <c r="S13" t="n" s="8971">
        <v>0.0</v>
      </c>
      <c r="T13" t="n" s="8972">
        <v>0.0</v>
      </c>
      <c r="U13" t="n" s="8973">
        <v>0.0</v>
      </c>
      <c r="V13" s="8974">
        <f>q13+s13+u13</f>
      </c>
      <c r="W13" t="n" s="8975">
        <v>0.0</v>
      </c>
      <c r="X13" t="n" s="8976">
        <v>0.0</v>
      </c>
      <c r="Y13" t="n" s="8977">
        <v>0.0</v>
      </c>
      <c r="Z13" s="8978">
        <f>h13+i13+j13+k13+l13+m13+n13+o13+v13+w13+x13+y13</f>
      </c>
      <c r="AA13" t="n" s="8979">
        <v>455.0</v>
      </c>
      <c r="AB13" t="n" s="8980">
        <v>60.35</v>
      </c>
      <c r="AC13" t="n" s="8981">
        <v>6.9</v>
      </c>
      <c r="AD13" t="n" s="8982">
        <v>80.0</v>
      </c>
      <c r="AE13" s="8983">
        <f>ROUND((z13+aa13+ab13+ac13+ad13),2)</f>
      </c>
      <c r="AF13" s="8984">
        <f>ad13*0.06</f>
      </c>
      <c r="AG13" s="8985">
        <f>ae13+af13</f>
      </c>
      <c r="AH13" t="s" s="8986">
        <v>0</v>
      </c>
    </row>
    <row r="14" ht="15.0" customHeight="true">
      <c r="A14" t="s" s="8987">
        <v>200</v>
      </c>
      <c r="B14" t="s" s="8988">
        <v>201</v>
      </c>
      <c r="C14" t="s" s="8989">
        <v>202</v>
      </c>
      <c r="D14" t="s" s="8990">
        <v>203</v>
      </c>
      <c r="E14" t="s" s="8991">
        <v>179</v>
      </c>
      <c r="F14" t="n" s="8992">
        <v>41944.0</v>
      </c>
      <c r="G14" t="s" s="8993">
        <v>0</v>
      </c>
      <c r="H14" t="n" s="8994">
        <v>1460.0</v>
      </c>
      <c r="I14" t="n" s="8995">
        <v>100.0</v>
      </c>
      <c r="J14" t="n" s="8996">
        <v>0.0</v>
      </c>
      <c r="K14" t="n" s="8997">
        <v>1080.0</v>
      </c>
      <c r="L14" t="n" s="8998">
        <v>0.0</v>
      </c>
      <c r="M14" t="n" s="8999">
        <v>10.0</v>
      </c>
      <c r="N14" t="n" s="9000">
        <v>0.0</v>
      </c>
      <c r="O14" t="n" s="9001">
        <v>0.0</v>
      </c>
      <c r="P14" t="n" s="9002">
        <v>4.0</v>
      </c>
      <c r="Q14" t="n" s="9003">
        <v>42.12</v>
      </c>
      <c r="R14" t="n" s="9004">
        <v>0.0</v>
      </c>
      <c r="S14" t="n" s="9005">
        <v>0.0</v>
      </c>
      <c r="T14" t="n" s="9006">
        <v>0.0</v>
      </c>
      <c r="U14" t="n" s="9007">
        <v>0.0</v>
      </c>
      <c r="V14" s="9008">
        <f>q14+s14+u14</f>
      </c>
      <c r="W14" t="n" s="9009">
        <v>0.0</v>
      </c>
      <c r="X14" t="n" s="9010">
        <v>0.0</v>
      </c>
      <c r="Y14" t="n" s="9011">
        <v>0.0</v>
      </c>
      <c r="Z14" s="9012">
        <f>h14+i14+j14+k14+l14+m14+n14+o14+v14+w14+x14+y14</f>
      </c>
      <c r="AA14" t="n" s="9013">
        <v>344.0</v>
      </c>
      <c r="AB14" t="n" s="9014">
        <v>46.35</v>
      </c>
      <c r="AC14" t="n" s="9015">
        <v>5.3</v>
      </c>
      <c r="AD14" t="n" s="9016">
        <v>80.0</v>
      </c>
      <c r="AE14" s="9017">
        <f>ROUND((z14+aa14+ab14+ac14+ad14),2)</f>
      </c>
      <c r="AF14" s="9018">
        <f>ad14*0.06</f>
      </c>
      <c r="AG14" s="9019">
        <f>ae14+af14</f>
      </c>
      <c r="AH14" t="s" s="9020">
        <v>0</v>
      </c>
    </row>
    <row r="15" ht="15.0" customHeight="true">
      <c r="A15" t="s" s="9021">
        <v>204</v>
      </c>
      <c r="B15" t="s" s="9022">
        <v>205</v>
      </c>
      <c r="C15" t="s" s="9023">
        <v>206</v>
      </c>
      <c r="D15" t="s" s="9024">
        <v>207</v>
      </c>
      <c r="E15" t="s" s="9025">
        <v>179</v>
      </c>
      <c r="F15" t="n" s="9026">
        <v>42684.0</v>
      </c>
      <c r="G15" t="s" s="9027">
        <v>0</v>
      </c>
      <c r="H15" t="n" s="9028">
        <v>1350.0</v>
      </c>
      <c r="I15" t="n" s="9029">
        <v>100.0</v>
      </c>
      <c r="J15" t="n" s="9030">
        <v>0.0</v>
      </c>
      <c r="K15" t="n" s="9031">
        <v>1650.0</v>
      </c>
      <c r="L15" t="n" s="9032">
        <v>0.0</v>
      </c>
      <c r="M15" t="n" s="9033">
        <v>10.0</v>
      </c>
      <c r="N15" t="n" s="9034">
        <v>0.0</v>
      </c>
      <c r="O15" t="n" s="9035">
        <v>0.0</v>
      </c>
      <c r="P15" t="n" s="9036">
        <v>0.0</v>
      </c>
      <c r="Q15" t="n" s="9037">
        <v>0.0</v>
      </c>
      <c r="R15" t="n" s="9038">
        <v>0.0</v>
      </c>
      <c r="S15" t="n" s="9039">
        <v>0.0</v>
      </c>
      <c r="T15" t="n" s="9040">
        <v>0.0</v>
      </c>
      <c r="U15" t="n" s="9041">
        <v>0.0</v>
      </c>
      <c r="V15" s="9042">
        <f>q15+s15+u15</f>
      </c>
      <c r="W15" t="n" s="9043">
        <v>0.0</v>
      </c>
      <c r="X15" t="n" s="9044">
        <v>0.0</v>
      </c>
      <c r="Y15" t="n" s="9045">
        <v>0.0</v>
      </c>
      <c r="Z15" s="9046">
        <f>h15+i15+j15+k15+l15+m15+n15+o15+v15+w15+x15+y15</f>
      </c>
      <c r="AA15" t="n" s="9047">
        <v>403.0</v>
      </c>
      <c r="AB15" t="n" s="9048">
        <v>55.15</v>
      </c>
      <c r="AC15" t="n" s="9049">
        <v>6.3</v>
      </c>
      <c r="AD15" t="n" s="9050">
        <v>80.0</v>
      </c>
      <c r="AE15" s="9051">
        <f>ROUND((z15+aa15+ab15+ac15+ad15),2)</f>
      </c>
      <c r="AF15" s="9052">
        <f>ad15*0.06</f>
      </c>
      <c r="AG15" s="9053">
        <f>ae15+af15</f>
      </c>
      <c r="AH15" t="s" s="9054">
        <v>0</v>
      </c>
    </row>
    <row r="16" ht="15.0" customHeight="true">
      <c r="A16" t="s" s="9055">
        <v>208</v>
      </c>
      <c r="B16" t="s" s="9056">
        <v>209</v>
      </c>
      <c r="C16" t="s" s="9057">
        <v>210</v>
      </c>
      <c r="D16" t="s" s="9058">
        <v>211</v>
      </c>
      <c r="E16" t="s" s="9059">
        <v>179</v>
      </c>
      <c r="F16" t="n" s="9060">
        <v>42733.0</v>
      </c>
      <c r="G16" t="n" s="9061">
        <v>43544.0</v>
      </c>
      <c r="H16" t="n" s="9062">
        <v>1360.0</v>
      </c>
      <c r="I16" t="n" s="9063">
        <v>100.0</v>
      </c>
      <c r="J16" t="n" s="9064">
        <v>-3.23</v>
      </c>
      <c r="K16" t="n" s="9065">
        <v>2400.0</v>
      </c>
      <c r="L16" t="n" s="9066">
        <v>0.0</v>
      </c>
      <c r="M16" t="n" s="9067">
        <v>10.0</v>
      </c>
      <c r="N16" t="n" s="9068">
        <v>0.0</v>
      </c>
      <c r="O16" t="n" s="9069">
        <v>0.0</v>
      </c>
      <c r="P16" t="n" s="9070">
        <v>0.0</v>
      </c>
      <c r="Q16" t="n" s="9071">
        <v>0.0</v>
      </c>
      <c r="R16" t="n" s="9072">
        <v>0.0</v>
      </c>
      <c r="S16" t="n" s="9073">
        <v>0.0</v>
      </c>
      <c r="T16" t="n" s="9074">
        <v>0.0</v>
      </c>
      <c r="U16" t="n" s="9075">
        <v>0.0</v>
      </c>
      <c r="V16" s="9076">
        <f>q16+s16+u16</f>
      </c>
      <c r="W16" t="n" s="9077">
        <v>-43.87</v>
      </c>
      <c r="X16" t="n" s="9078">
        <v>0.0</v>
      </c>
      <c r="Y16" t="n" s="9079">
        <v>0.0</v>
      </c>
      <c r="Z16" s="9080">
        <f>h16+i16+j16+k16+l16+m16+n16+o16+v16+w16+x16+y16</f>
      </c>
      <c r="AA16" t="n" s="9081">
        <v>497.0</v>
      </c>
      <c r="AB16" t="n" s="9082">
        <v>67.35</v>
      </c>
      <c r="AC16" t="n" s="9083">
        <v>7.7</v>
      </c>
      <c r="AD16" t="n" s="9084">
        <v>80.0</v>
      </c>
      <c r="AE16" s="9085">
        <f>ROUND((z16+aa16+ab16+ac16+ad16),2)</f>
      </c>
      <c r="AF16" s="9086">
        <f>ad16*0.06</f>
      </c>
      <c r="AG16" s="9087">
        <f>ae16+af16</f>
      </c>
      <c r="AH16" t="s" s="9088">
        <v>212</v>
      </c>
    </row>
    <row r="17" ht="15.0" customHeight="true">
      <c r="A17" t="s" s="9089">
        <v>213</v>
      </c>
      <c r="B17" t="s" s="9090">
        <v>214</v>
      </c>
      <c r="C17" t="s" s="9091">
        <v>215</v>
      </c>
      <c r="D17" t="s" s="9092">
        <v>216</v>
      </c>
      <c r="E17" t="s" s="9093">
        <v>179</v>
      </c>
      <c r="F17" t="n" s="9094">
        <v>42767.0</v>
      </c>
      <c r="G17" t="s" s="9095">
        <v>0</v>
      </c>
      <c r="H17" t="n" s="9096">
        <v>1350.0</v>
      </c>
      <c r="I17" t="n" s="9097">
        <v>100.0</v>
      </c>
      <c r="J17" t="n" s="9098">
        <v>0.0</v>
      </c>
      <c r="K17" t="n" s="9099">
        <v>1700.0</v>
      </c>
      <c r="L17" t="n" s="9100">
        <v>0.0</v>
      </c>
      <c r="M17" t="n" s="9101">
        <v>10.0</v>
      </c>
      <c r="N17" t="n" s="9102">
        <v>0.0</v>
      </c>
      <c r="O17" t="n" s="9103">
        <v>0.0</v>
      </c>
      <c r="P17" t="n" s="9104">
        <v>1.0</v>
      </c>
      <c r="Q17" t="n" s="9105">
        <v>9.74</v>
      </c>
      <c r="R17" t="n" s="9106">
        <v>0.0</v>
      </c>
      <c r="S17" t="n" s="9107">
        <v>0.0</v>
      </c>
      <c r="T17" t="n" s="9108">
        <v>0.0</v>
      </c>
      <c r="U17" t="n" s="9109">
        <v>0.0</v>
      </c>
      <c r="V17" s="9110">
        <f>q17+s17+u17</f>
      </c>
      <c r="W17" t="n" s="9111">
        <v>0.0</v>
      </c>
      <c r="X17" t="n" s="9112">
        <v>0.0</v>
      </c>
      <c r="Y17" t="n" s="9113">
        <v>0.0</v>
      </c>
      <c r="Z17" s="9114">
        <f>h17+i17+j17+k17+l17+m17+n17+o17+v17+w17+x17+y17</f>
      </c>
      <c r="AA17" t="n" s="9115">
        <v>411.0</v>
      </c>
      <c r="AB17" t="n" s="9116">
        <v>55.15</v>
      </c>
      <c r="AC17" t="n" s="9117">
        <v>6.3</v>
      </c>
      <c r="AD17" t="n" s="9118">
        <v>80.0</v>
      </c>
      <c r="AE17" s="9119">
        <f>ROUND((z17+aa17+ab17+ac17+ad17),2)</f>
      </c>
      <c r="AF17" s="9120">
        <f>ad17*0.06</f>
      </c>
      <c r="AG17" s="9121">
        <f>ae17+af17</f>
      </c>
      <c r="AH17" t="s" s="9122">
        <v>0</v>
      </c>
    </row>
    <row r="18" ht="15.0" customHeight="true">
      <c r="A18" t="s" s="9123">
        <v>217</v>
      </c>
      <c r="B18" t="s" s="9124">
        <v>218</v>
      </c>
      <c r="C18" t="s" s="9125">
        <v>219</v>
      </c>
      <c r="D18" t="s" s="9126">
        <v>220</v>
      </c>
      <c r="E18" t="s" s="9127">
        <v>179</v>
      </c>
      <c r="F18" t="n" s="9128">
        <v>42990.0</v>
      </c>
      <c r="G18" t="s" s="9129">
        <v>0</v>
      </c>
      <c r="H18" t="n" s="9130">
        <v>1260.0</v>
      </c>
      <c r="I18" t="n" s="9131">
        <v>100.0</v>
      </c>
      <c r="J18" t="n" s="9132">
        <v>0.0</v>
      </c>
      <c r="K18" t="n" s="9133">
        <v>1250.0</v>
      </c>
      <c r="L18" t="n" s="9134">
        <v>0.0</v>
      </c>
      <c r="M18" t="n" s="9135">
        <v>19.0</v>
      </c>
      <c r="N18" t="n" s="9136">
        <v>0.0</v>
      </c>
      <c r="O18" t="n" s="9137">
        <v>0.0</v>
      </c>
      <c r="P18" t="n" s="9138">
        <v>8.0</v>
      </c>
      <c r="Q18" t="n" s="9139">
        <v>72.72</v>
      </c>
      <c r="R18" t="n" s="9140">
        <v>0.0</v>
      </c>
      <c r="S18" t="n" s="9141">
        <v>0.0</v>
      </c>
      <c r="T18" t="n" s="9142">
        <v>0.0</v>
      </c>
      <c r="U18" t="n" s="9143">
        <v>0.0</v>
      </c>
      <c r="V18" s="9144">
        <f>q18+s18+u18</f>
      </c>
      <c r="W18" t="n" s="9145">
        <v>0.0</v>
      </c>
      <c r="X18" t="n" s="9146">
        <v>0.0</v>
      </c>
      <c r="Y18" t="n" s="9147">
        <v>0.0</v>
      </c>
      <c r="Z18" s="9148">
        <f>h18+i18+j18+k18+l18+m18+n18+o18+v18+w18+x18+y18</f>
      </c>
      <c r="AA18" t="n" s="9149">
        <v>341.0</v>
      </c>
      <c r="AB18" t="n" s="9150">
        <v>46.35</v>
      </c>
      <c r="AC18" t="n" s="9151">
        <v>5.3</v>
      </c>
      <c r="AD18" t="n" s="9152">
        <v>80.0</v>
      </c>
      <c r="AE18" s="9153">
        <f>ROUND((z18+aa18+ab18+ac18+ad18),2)</f>
      </c>
      <c r="AF18" s="9154">
        <f>ad18*0.06</f>
      </c>
      <c r="AG18" s="9155">
        <f>ae18+af18</f>
      </c>
      <c r="AH18" t="s" s="9156">
        <v>0</v>
      </c>
    </row>
    <row r="19" ht="15.0" customHeight="true">
      <c r="A19" t="s" s="9157">
        <v>0</v>
      </c>
      <c r="B19" t="s" s="9158">
        <v>0</v>
      </c>
      <c r="C19" t="s" s="9159">
        <v>0</v>
      </c>
      <c r="D19" t="s" s="9160">
        <v>0</v>
      </c>
      <c r="E19" t="s" s="9161">
        <v>0</v>
      </c>
      <c r="F19" t="s" s="9162">
        <v>0</v>
      </c>
      <c r="G19" t="s" s="9163">
        <v>0</v>
      </c>
      <c r="H19" s="9164">
        <f>SUM(h8:h18)</f>
      </c>
      <c r="I19" s="9165">
        <f>SUM(i8:i18)</f>
      </c>
      <c r="J19" s="9166">
        <f>SUM(j8:j18)</f>
      </c>
      <c r="K19" s="9167">
        <f>SUM(k8:k18)</f>
      </c>
      <c r="L19" s="9168">
        <f>SUM(l8:l18)</f>
      </c>
      <c r="M19" s="9169">
        <f>SUM(m8:m18)</f>
      </c>
      <c r="N19" s="9170">
        <f>SUM(n8:n18)</f>
      </c>
      <c r="O19" s="9171">
        <f>SUM(o8:o18)</f>
      </c>
      <c r="P19" s="9172">
        <f>SUM(p8:p18)</f>
      </c>
      <c r="Q19" s="9173">
        <f>SUM(q8:q18)</f>
      </c>
      <c r="R19" s="9174">
        <f>SUM(r8:r18)</f>
      </c>
      <c r="S19" s="9175">
        <f>SUM(s8:s18)</f>
      </c>
      <c r="T19" s="9176">
        <f>SUM(t8:t18)</f>
      </c>
      <c r="U19" s="9177">
        <f>SUM(u8:u18)</f>
      </c>
      <c r="V19" s="9178">
        <f>SUM(v8:v18)</f>
      </c>
      <c r="W19" s="9179">
        <f>SUM(w8:w18)</f>
      </c>
      <c r="X19" s="9180">
        <f>SUM(x8:x18)</f>
      </c>
      <c r="Y19" s="9181">
        <f>SUM(y8:y18)</f>
      </c>
      <c r="Z19" s="9182">
        <f>SUM(z8:z18)</f>
      </c>
      <c r="AA19" s="9183">
        <f>SUM(aa8:aa18)</f>
      </c>
      <c r="AB19" s="9184">
        <f>SUM(ab8:ab18)</f>
      </c>
      <c r="AC19" s="9185">
        <f>SUM(ac8:ac18)</f>
      </c>
      <c r="AD19" s="9186">
        <f>SUM(ad8:ad18)</f>
      </c>
      <c r="AE19" s="9187">
        <f>SUM(ae8:ae18)</f>
      </c>
      <c r="AF19" s="9188">
        <f>SUM(af8:af18)</f>
      </c>
      <c r="AG19" s="9189">
        <f>SUM(ag8:ag18)</f>
      </c>
      <c r="AH19" t="s" s="9190">
        <v>0</v>
      </c>
    </row>
    <row r="20" ht="15.0" customHeight="true"/>
    <row r="21" ht="15.0" customHeight="true">
      <c r="A21" t="s" s="9191">
        <v>0</v>
      </c>
      <c r="B21" t="s" s="9192">
        <v>0</v>
      </c>
      <c r="C21" t="s" s="9193">
        <v>531</v>
      </c>
    </row>
    <row r="22" ht="15.0" customHeight="true">
      <c r="C22" s="919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195">
        <v>0</v>
      </c>
      <c r="B1" t="s" s="9196">
        <v>0</v>
      </c>
      <c r="C1" t="s" s="9197">
        <v>1</v>
      </c>
    </row>
    <row r="2" ht="15.0" customHeight="true">
      <c r="A2" t="s" s="9198">
        <v>0</v>
      </c>
      <c r="B2" t="s" s="9199">
        <v>0</v>
      </c>
      <c r="C2" t="s" s="9200">
        <v>2</v>
      </c>
    </row>
    <row r="3" ht="15.0" customHeight="true">
      <c r="A3" t="s" s="9201">
        <v>0</v>
      </c>
      <c r="B3" t="s" s="9202">
        <v>0</v>
      </c>
      <c r="C3" t="s" s="9203">
        <v>3</v>
      </c>
    </row>
    <row r="4" ht="15.0" customHeight="true">
      <c r="A4" t="s" s="9204">
        <v>0</v>
      </c>
      <c r="B4" t="s" s="9205">
        <v>0</v>
      </c>
      <c r="C4" t="s" s="9206">
        <v>4</v>
      </c>
      <c r="D4" t="s" s="9207">
        <v>0</v>
      </c>
      <c r="E4" t="s" s="9208">
        <v>0</v>
      </c>
      <c r="F4" t="s" s="9209">
        <v>0</v>
      </c>
      <c r="G4" t="s" s="9210">
        <v>0</v>
      </c>
      <c r="H4" t="s" s="9211">
        <v>0</v>
      </c>
      <c r="I4" t="s" s="9212">
        <v>0</v>
      </c>
      <c r="J4" t="s" s="9213">
        <v>0</v>
      </c>
      <c r="K4" t="s" s="9214">
        <v>0</v>
      </c>
      <c r="L4" t="s" s="9215">
        <v>0</v>
      </c>
      <c r="M4" t="s" s="9216">
        <v>0</v>
      </c>
      <c r="N4" t="s" s="9217">
        <v>0</v>
      </c>
      <c r="O4" t="s" s="9218">
        <v>0</v>
      </c>
      <c r="P4" t="s" s="9219">
        <v>0</v>
      </c>
      <c r="Q4" t="s" s="9220">
        <v>0</v>
      </c>
      <c r="R4" t="s" s="9221">
        <v>0</v>
      </c>
      <c r="S4" t="s" s="9222">
        <v>0</v>
      </c>
      <c r="T4" t="s" s="9223">
        <v>0</v>
      </c>
      <c r="U4" t="s" s="9224">
        <v>0</v>
      </c>
      <c r="V4" t="s" s="9225">
        <v>0</v>
      </c>
      <c r="W4" t="s" s="9226">
        <v>0</v>
      </c>
      <c r="X4" t="s" s="9227">
        <v>0</v>
      </c>
      <c r="Y4" t="s" s="9228">
        <v>0</v>
      </c>
      <c r="Z4" t="s" s="9229">
        <v>0</v>
      </c>
      <c r="AA4" t="s" s="9230">
        <v>0</v>
      </c>
      <c r="AB4" t="s" s="9231">
        <v>0</v>
      </c>
      <c r="AC4" t="s" s="9232">
        <v>5</v>
      </c>
      <c r="AD4" t="n" s="9233">
        <v>2019.0</v>
      </c>
    </row>
    <row r="5" ht="15.0" customHeight="true">
      <c r="A5" t="s" s="9234">
        <v>0</v>
      </c>
      <c r="B5" t="s" s="9235">
        <v>0</v>
      </c>
      <c r="C5" t="s" s="9236">
        <v>0</v>
      </c>
      <c r="D5" t="s" s="9237">
        <v>0</v>
      </c>
      <c r="E5" t="s" s="9238">
        <v>0</v>
      </c>
      <c r="F5" t="s" s="9239">
        <v>0</v>
      </c>
      <c r="G5" t="s" s="9240">
        <v>0</v>
      </c>
      <c r="H5" t="s" s="9241">
        <v>0</v>
      </c>
      <c r="I5" t="s" s="9242">
        <v>0</v>
      </c>
      <c r="J5" t="s" s="9243">
        <v>0</v>
      </c>
      <c r="K5" t="s" s="9244">
        <v>0</v>
      </c>
      <c r="L5" t="s" s="9245">
        <v>0</v>
      </c>
      <c r="M5" t="s" s="9246">
        <v>0</v>
      </c>
      <c r="N5" t="s" s="9247">
        <v>0</v>
      </c>
      <c r="O5" t="s" s="9248">
        <v>0</v>
      </c>
      <c r="P5" t="s" s="9249">
        <v>0</v>
      </c>
      <c r="Q5" t="s" s="9250">
        <v>0</v>
      </c>
      <c r="R5" t="s" s="9251">
        <v>0</v>
      </c>
      <c r="S5" t="s" s="9252">
        <v>0</v>
      </c>
      <c r="T5" t="s" s="9253">
        <v>0</v>
      </c>
      <c r="U5" t="s" s="9254">
        <v>0</v>
      </c>
      <c r="V5" t="s" s="9255">
        <v>0</v>
      </c>
      <c r="W5" t="s" s="9256">
        <v>0</v>
      </c>
      <c r="X5" t="s" s="9257">
        <v>0</v>
      </c>
      <c r="Y5" t="s" s="9258">
        <v>0</v>
      </c>
      <c r="Z5" t="s" s="9259">
        <v>0</v>
      </c>
      <c r="AA5" t="s" s="9260">
        <v>0</v>
      </c>
      <c r="AB5" t="s" s="9261">
        <v>0</v>
      </c>
      <c r="AC5" t="s" s="9262">
        <v>6</v>
      </c>
      <c r="AD5" t="n" s="9263">
        <v>2019.0</v>
      </c>
    </row>
    <row r="6" ht="15.0" customHeight="true"/>
    <row r="7" ht="34.0" customHeight="true">
      <c r="A7" t="s" s="9264">
        <v>7</v>
      </c>
      <c r="B7" t="s" s="9265">
        <v>8</v>
      </c>
      <c r="C7" t="s" s="9266">
        <v>9</v>
      </c>
      <c r="D7" t="s" s="9267">
        <v>10</v>
      </c>
      <c r="E7" t="s" s="9268">
        <v>11</v>
      </c>
      <c r="F7" t="s" s="9269">
        <v>12</v>
      </c>
      <c r="G7" t="s" s="9270">
        <v>13</v>
      </c>
      <c r="H7" t="s" s="9271">
        <v>14</v>
      </c>
      <c r="I7" t="s" s="9272">
        <v>15</v>
      </c>
      <c r="J7" t="s" s="9273">
        <v>16</v>
      </c>
      <c r="K7" t="s" s="9274">
        <v>17</v>
      </c>
      <c r="L7" t="s" s="9275">
        <v>18</v>
      </c>
      <c r="M7" t="s" s="9276">
        <v>19</v>
      </c>
      <c r="N7" t="s" s="9277">
        <v>20</v>
      </c>
      <c r="O7" t="s" s="9278">
        <v>21</v>
      </c>
      <c r="P7" t="s" s="9279">
        <v>22</v>
      </c>
      <c r="Q7" t="s" s="9280">
        <v>23</v>
      </c>
      <c r="R7" t="s" s="9281">
        <v>24</v>
      </c>
      <c r="S7" t="s" s="9282">
        <v>25</v>
      </c>
      <c r="T7" t="s" s="9283">
        <v>26</v>
      </c>
      <c r="U7" t="s" s="9284">
        <v>27</v>
      </c>
      <c r="V7" t="s" s="9285">
        <v>28</v>
      </c>
      <c r="W7" t="s" s="9286">
        <v>29</v>
      </c>
      <c r="X7" t="s" s="9287">
        <v>30</v>
      </c>
      <c r="Y7" t="s" s="9288">
        <v>31</v>
      </c>
      <c r="Z7" t="s" s="9289">
        <v>32</v>
      </c>
      <c r="AA7" t="s" s="9290">
        <v>33</v>
      </c>
      <c r="AB7" t="s" s="9291">
        <v>34</v>
      </c>
      <c r="AC7" t="s" s="9292">
        <v>35</v>
      </c>
      <c r="AD7" t="s" s="9293">
        <v>36</v>
      </c>
      <c r="AE7" t="s" s="9294">
        <v>37</v>
      </c>
      <c r="AF7" t="s" s="9295">
        <v>38</v>
      </c>
      <c r="AG7" t="s" s="9296">
        <v>39</v>
      </c>
      <c r="AH7" t="s" s="9297">
        <v>40</v>
      </c>
    </row>
    <row r="8" ht="15.0" customHeight="true">
      <c r="A8" t="s" s="9298">
        <v>221</v>
      </c>
      <c r="B8" t="s" s="9299">
        <v>222</v>
      </c>
      <c r="C8" t="s" s="9300">
        <v>223</v>
      </c>
      <c r="D8" t="s" s="9301">
        <v>224</v>
      </c>
      <c r="E8" t="s" s="9302">
        <v>225</v>
      </c>
      <c r="F8" t="n" s="9303">
        <v>41944.0</v>
      </c>
      <c r="G8" t="s" s="9304">
        <v>0</v>
      </c>
      <c r="H8" t="n" s="9305">
        <v>1460.0</v>
      </c>
      <c r="I8" t="n" s="9306">
        <v>100.0</v>
      </c>
      <c r="J8" t="n" s="9307">
        <v>0.0</v>
      </c>
      <c r="K8" t="n" s="9308">
        <v>2400.0</v>
      </c>
      <c r="L8" t="n" s="9309">
        <v>0.0</v>
      </c>
      <c r="M8" t="n" s="9310">
        <v>10.0</v>
      </c>
      <c r="N8" t="n" s="9311">
        <v>0.0</v>
      </c>
      <c r="O8" t="n" s="9312">
        <v>0.0</v>
      </c>
      <c r="P8" t="n" s="9313">
        <v>0.0</v>
      </c>
      <c r="Q8" t="n" s="9314">
        <v>0.0</v>
      </c>
      <c r="R8" t="n" s="9315">
        <v>0.0</v>
      </c>
      <c r="S8" t="n" s="9316">
        <v>0.0</v>
      </c>
      <c r="T8" t="n" s="9317">
        <v>0.0</v>
      </c>
      <c r="U8" t="n" s="9318">
        <v>0.0</v>
      </c>
      <c r="V8" s="9319">
        <f>q8+s8+u8</f>
      </c>
      <c r="W8" t="n" s="9320">
        <v>0.0</v>
      </c>
      <c r="X8" t="n" s="9321">
        <v>0.0</v>
      </c>
      <c r="Y8" t="n" s="9322">
        <v>0.0</v>
      </c>
      <c r="Z8" s="9323">
        <f>h8+i8+j8+k8+l8+m8+n8+o8+v8+w8+x8+y8</f>
      </c>
      <c r="AA8" t="n" s="9324">
        <v>515.0</v>
      </c>
      <c r="AB8" t="n" s="9325">
        <v>69.05</v>
      </c>
      <c r="AC8" t="n" s="9326">
        <v>7.9</v>
      </c>
      <c r="AD8" t="n" s="9327">
        <v>80.0</v>
      </c>
      <c r="AE8" s="9328">
        <f>ROUND((z8+aa8+ab8+ac8+ad8),2)</f>
      </c>
      <c r="AF8" s="9329">
        <f>ad8*0.06</f>
      </c>
      <c r="AG8" s="9330">
        <f>ae8+af8</f>
      </c>
      <c r="AH8" t="s" s="9331">
        <v>0</v>
      </c>
    </row>
    <row r="9" ht="15.0" customHeight="true">
      <c r="A9" t="s" s="9332">
        <v>226</v>
      </c>
      <c r="B9" t="s" s="9333">
        <v>227</v>
      </c>
      <c r="C9" t="s" s="9334">
        <v>228</v>
      </c>
      <c r="D9" t="s" s="9335">
        <v>229</v>
      </c>
      <c r="E9" t="s" s="9336">
        <v>225</v>
      </c>
      <c r="F9" t="n" s="9337">
        <v>41944.0</v>
      </c>
      <c r="G9" t="s" s="9338">
        <v>0</v>
      </c>
      <c r="H9" t="n" s="9339">
        <v>1390.0</v>
      </c>
      <c r="I9" t="n" s="9340">
        <v>100.0</v>
      </c>
      <c r="J9" t="n" s="9341">
        <v>0.0</v>
      </c>
      <c r="K9" t="n" s="9342">
        <v>2400.0</v>
      </c>
      <c r="L9" t="n" s="9343">
        <v>0.0</v>
      </c>
      <c r="M9" t="n" s="9344">
        <v>10.0</v>
      </c>
      <c r="N9" t="n" s="9345">
        <v>0.0</v>
      </c>
      <c r="O9" t="n" s="9346">
        <v>0.0</v>
      </c>
      <c r="P9" t="n" s="9347">
        <v>9.0</v>
      </c>
      <c r="Q9" t="n" s="9348">
        <v>90.18</v>
      </c>
      <c r="R9" t="n" s="9349">
        <v>0.0</v>
      </c>
      <c r="S9" t="n" s="9350">
        <v>0.0</v>
      </c>
      <c r="T9" t="n" s="9351">
        <v>0.0</v>
      </c>
      <c r="U9" t="n" s="9352">
        <v>0.0</v>
      </c>
      <c r="V9" s="9353">
        <f>q9+s9+u9</f>
      </c>
      <c r="W9" t="n" s="9354">
        <v>0.0</v>
      </c>
      <c r="X9" t="n" s="9355">
        <v>0.0</v>
      </c>
      <c r="Y9" t="n" s="9356">
        <v>0.0</v>
      </c>
      <c r="Z9" s="9357">
        <f>h9+i9+j9+k9+l9+m9+n9+o9+v9+w9+x9+y9</f>
      </c>
      <c r="AA9" t="n" s="9358">
        <v>507.0</v>
      </c>
      <c r="AB9" t="n" s="9359">
        <v>69.05</v>
      </c>
      <c r="AC9" t="n" s="9360">
        <v>7.9</v>
      </c>
      <c r="AD9" t="n" s="9361">
        <v>80.0</v>
      </c>
      <c r="AE9" s="9362">
        <f>ROUND((z9+aa9+ab9+ac9+ad9),2)</f>
      </c>
      <c r="AF9" s="9363">
        <f>ad9*0.06</f>
      </c>
      <c r="AG9" s="9364">
        <f>ae9+af9</f>
      </c>
      <c r="AH9" t="s" s="9365">
        <v>0</v>
      </c>
    </row>
    <row r="10" ht="15.0" customHeight="true">
      <c r="A10" t="s" s="9366">
        <v>230</v>
      </c>
      <c r="B10" t="s" s="9367">
        <v>231</v>
      </c>
      <c r="C10" t="s" s="9368">
        <v>232</v>
      </c>
      <c r="D10" t="s" s="9369">
        <v>233</v>
      </c>
      <c r="E10" t="s" s="9370">
        <v>225</v>
      </c>
      <c r="F10" t="n" s="9371">
        <v>41944.0</v>
      </c>
      <c r="G10" t="s" s="9372">
        <v>0</v>
      </c>
      <c r="H10" t="n" s="9373">
        <v>1410.0</v>
      </c>
      <c r="I10" t="n" s="9374">
        <v>100.0</v>
      </c>
      <c r="J10" t="n" s="9375">
        <v>0.0</v>
      </c>
      <c r="K10" t="n" s="9376">
        <v>1250.0</v>
      </c>
      <c r="L10" t="n" s="9377">
        <v>0.0</v>
      </c>
      <c r="M10" t="n" s="9378">
        <v>10.0</v>
      </c>
      <c r="N10" t="n" s="9379">
        <v>0.0</v>
      </c>
      <c r="O10" t="n" s="9380">
        <v>0.0</v>
      </c>
      <c r="P10" t="n" s="9381">
        <v>9.0</v>
      </c>
      <c r="Q10" t="n" s="9382">
        <v>91.53</v>
      </c>
      <c r="R10" t="n" s="9383">
        <v>0.0</v>
      </c>
      <c r="S10" t="n" s="9384">
        <v>0.0</v>
      </c>
      <c r="T10" t="n" s="9385">
        <v>0.0</v>
      </c>
      <c r="U10" t="n" s="9386">
        <v>0.0</v>
      </c>
      <c r="V10" s="9387">
        <f>q10+s10+u10</f>
      </c>
      <c r="W10" t="n" s="9388">
        <v>0.0</v>
      </c>
      <c r="X10" t="n" s="9389">
        <v>0.0</v>
      </c>
      <c r="Y10" t="n" s="9390">
        <v>0.0</v>
      </c>
      <c r="Z10" s="9391">
        <f>h10+i10+j10+k10+l10+m10+n10+o10+v10+w10+x10+y10</f>
      </c>
      <c r="AA10" t="n" s="9392">
        <v>359.0</v>
      </c>
      <c r="AB10" t="n" s="9393">
        <v>49.85</v>
      </c>
      <c r="AC10" t="n" s="9394">
        <v>5.7</v>
      </c>
      <c r="AD10" t="n" s="9395">
        <v>80.0</v>
      </c>
      <c r="AE10" s="9396">
        <f>ROUND((z10+aa10+ab10+ac10+ad10),2)</f>
      </c>
      <c r="AF10" s="9397">
        <f>ad10*0.06</f>
      </c>
      <c r="AG10" s="9398">
        <f>ae10+af10</f>
      </c>
      <c r="AH10" t="s" s="9399">
        <v>0</v>
      </c>
    </row>
    <row r="11" ht="15.0" customHeight="true">
      <c r="A11" t="s" s="9400">
        <v>234</v>
      </c>
      <c r="B11" t="s" s="9401">
        <v>235</v>
      </c>
      <c r="C11" t="s" s="9402">
        <v>236</v>
      </c>
      <c r="D11" t="s" s="9403">
        <v>237</v>
      </c>
      <c r="E11" t="s" s="9404">
        <v>225</v>
      </c>
      <c r="F11" t="n" s="9405">
        <v>41944.0</v>
      </c>
      <c r="G11" t="s" s="9406">
        <v>0</v>
      </c>
      <c r="H11" t="n" s="9407">
        <v>1390.0</v>
      </c>
      <c r="I11" t="n" s="9408">
        <v>100.0</v>
      </c>
      <c r="J11" t="n" s="9409">
        <v>0.0</v>
      </c>
      <c r="K11" t="n" s="9410">
        <v>2200.0</v>
      </c>
      <c r="L11" t="n" s="9411">
        <v>0.0</v>
      </c>
      <c r="M11" t="n" s="9412">
        <v>34.24</v>
      </c>
      <c r="N11" t="n" s="9413">
        <v>0.0</v>
      </c>
      <c r="O11" t="n" s="9414">
        <v>0.0</v>
      </c>
      <c r="P11" t="n" s="9415">
        <v>15.0</v>
      </c>
      <c r="Q11" t="n" s="9416">
        <v>150.3</v>
      </c>
      <c r="R11" t="n" s="9417">
        <v>0.0</v>
      </c>
      <c r="S11" t="n" s="9418">
        <v>0.0</v>
      </c>
      <c r="T11" t="n" s="9419">
        <v>0.0</v>
      </c>
      <c r="U11" t="n" s="9420">
        <v>0.0</v>
      </c>
      <c r="V11" s="9421">
        <f>q11+s11+u11</f>
      </c>
      <c r="W11" t="n" s="9422">
        <v>0.0</v>
      </c>
      <c r="X11" t="n" s="9423">
        <v>0.0</v>
      </c>
      <c r="Y11" t="n" s="9424">
        <v>0.0</v>
      </c>
      <c r="Z11" s="9425">
        <f>h11+i11+j11+k11+l11+m11+n11+o11+v11+w11+x11+y11</f>
      </c>
      <c r="AA11" t="n" s="9426">
        <v>481.0</v>
      </c>
      <c r="AB11" t="n" s="9427">
        <v>67.35</v>
      </c>
      <c r="AC11" t="n" s="9428">
        <v>7.7</v>
      </c>
      <c r="AD11" t="n" s="9429">
        <v>80.0</v>
      </c>
      <c r="AE11" s="9430">
        <f>ROUND((z11+aa11+ab11+ac11+ad11),2)</f>
      </c>
      <c r="AF11" s="9431">
        <f>ad11*0.06</f>
      </c>
      <c r="AG11" s="9432">
        <f>ae11+af11</f>
      </c>
      <c r="AH11" t="s" s="9433">
        <v>0</v>
      </c>
    </row>
    <row r="12" ht="15.0" customHeight="true">
      <c r="A12" t="s" s="9434">
        <v>238</v>
      </c>
      <c r="B12" t="s" s="9435">
        <v>239</v>
      </c>
      <c r="C12" t="s" s="9436">
        <v>240</v>
      </c>
      <c r="D12" t="s" s="9437">
        <v>241</v>
      </c>
      <c r="E12" t="s" s="9438">
        <v>225</v>
      </c>
      <c r="F12" t="n" s="9439">
        <v>43332.0</v>
      </c>
      <c r="G12" t="n" s="9440">
        <v>43496.0</v>
      </c>
      <c r="H12" t="n" s="9441">
        <v>0.0</v>
      </c>
      <c r="I12" t="n" s="9442">
        <v>0.0</v>
      </c>
      <c r="J12" t="n" s="9443">
        <v>0.0</v>
      </c>
      <c r="K12" t="n" s="9444">
        <v>2400.0</v>
      </c>
      <c r="L12" t="n" s="9445">
        <v>0.0</v>
      </c>
      <c r="M12" t="n" s="9446">
        <v>10.0</v>
      </c>
      <c r="N12" t="n" s="9447">
        <v>0.0</v>
      </c>
      <c r="O12" t="n" s="9448">
        <v>0.0</v>
      </c>
      <c r="P12" t="n" s="9449">
        <v>0.0</v>
      </c>
      <c r="Q12" t="n" s="9450">
        <v>0.0</v>
      </c>
      <c r="R12" t="n" s="9451">
        <v>0.0</v>
      </c>
      <c r="S12" t="n" s="9452">
        <v>0.0</v>
      </c>
      <c r="T12" t="n" s="9453">
        <v>0.0</v>
      </c>
      <c r="U12" t="n" s="9454">
        <v>0.0</v>
      </c>
      <c r="V12" s="9455">
        <f>q12+s12+u12</f>
      </c>
      <c r="W12" t="n" s="9456">
        <v>0.0</v>
      </c>
      <c r="X12" t="n" s="9457">
        <v>0.0</v>
      </c>
      <c r="Y12" t="n" s="9458">
        <v>0.0</v>
      </c>
      <c r="Z12" s="9459">
        <f>h12+i12+j12+k12+l12+m12+n12+o12+v12+w12+x12+y12</f>
      </c>
      <c r="AA12" t="n" s="9460">
        <v>312.0</v>
      </c>
      <c r="AB12" t="n" s="9461">
        <v>41.15</v>
      </c>
      <c r="AC12" t="n" s="9462">
        <v>4.7</v>
      </c>
      <c r="AD12" t="n" s="9463">
        <v>80.0</v>
      </c>
      <c r="AE12" s="9464">
        <f>ROUND((z12+aa12+ab12+ac12+ad12),2)</f>
      </c>
      <c r="AF12" s="9465">
        <f>ad12*0.06</f>
      </c>
      <c r="AG12" s="9466">
        <f>ae12+af12</f>
      </c>
      <c r="AH12" t="s" s="9467">
        <v>0</v>
      </c>
    </row>
    <row r="13" ht="15.0" customHeight="true">
      <c r="A13" t="s" s="9468">
        <v>242</v>
      </c>
      <c r="B13" t="s" s="9469">
        <v>243</v>
      </c>
      <c r="C13" t="s" s="9470">
        <v>244</v>
      </c>
      <c r="D13" t="s" s="9471">
        <v>245</v>
      </c>
      <c r="E13" t="s" s="9472">
        <v>225</v>
      </c>
      <c r="F13" t="n" s="9473">
        <v>42179.0</v>
      </c>
      <c r="G13" t="s" s="9474">
        <v>0</v>
      </c>
      <c r="H13" t="n" s="9475">
        <v>1350.0</v>
      </c>
      <c r="I13" t="n" s="9476">
        <v>100.0</v>
      </c>
      <c r="J13" t="n" s="9477">
        <v>0.0</v>
      </c>
      <c r="K13" t="n" s="9478">
        <v>2400.0</v>
      </c>
      <c r="L13" t="n" s="9479">
        <v>0.0</v>
      </c>
      <c r="M13" t="n" s="9480">
        <v>10.0</v>
      </c>
      <c r="N13" t="n" s="9481">
        <v>0.0</v>
      </c>
      <c r="O13" t="n" s="9482">
        <v>0.0</v>
      </c>
      <c r="P13" t="n" s="9483">
        <v>9.0</v>
      </c>
      <c r="Q13" t="n" s="9484">
        <v>87.66</v>
      </c>
      <c r="R13" t="n" s="9485">
        <v>0.0</v>
      </c>
      <c r="S13" t="n" s="9486">
        <v>0.0</v>
      </c>
      <c r="T13" t="n" s="9487">
        <v>0.0</v>
      </c>
      <c r="U13" t="n" s="9488">
        <v>0.0</v>
      </c>
      <c r="V13" s="9489">
        <f>q13+s13+u13</f>
      </c>
      <c r="W13" t="n" s="9490">
        <v>0.0</v>
      </c>
      <c r="X13" t="n" s="9491">
        <v>0.0</v>
      </c>
      <c r="Y13" t="n" s="9492">
        <v>0.0</v>
      </c>
      <c r="Z13" s="9493">
        <f>h13+i13+j13+k13+l13+m13+n13+o13+v13+w13+x13+y13</f>
      </c>
      <c r="AA13" t="n" s="9494">
        <v>502.0</v>
      </c>
      <c r="AB13" t="n" s="9495">
        <v>69.05</v>
      </c>
      <c r="AC13" t="n" s="9496">
        <v>7.9</v>
      </c>
      <c r="AD13" t="n" s="9497">
        <v>80.0</v>
      </c>
      <c r="AE13" s="9498">
        <f>ROUND((z13+aa13+ab13+ac13+ad13),2)</f>
      </c>
      <c r="AF13" s="9499">
        <f>ad13*0.06</f>
      </c>
      <c r="AG13" s="9500">
        <f>ae13+af13</f>
      </c>
      <c r="AH13" t="s" s="9501">
        <v>0</v>
      </c>
    </row>
    <row r="14" ht="15.0" customHeight="true">
      <c r="A14" t="s" s="9502">
        <v>246</v>
      </c>
      <c r="B14" t="s" s="9503">
        <v>247</v>
      </c>
      <c r="C14" t="s" s="9504">
        <v>248</v>
      </c>
      <c r="D14" t="s" s="9505">
        <v>249</v>
      </c>
      <c r="E14" t="s" s="9506">
        <v>225</v>
      </c>
      <c r="F14" t="n" s="9507">
        <v>42488.0</v>
      </c>
      <c r="G14" t="s" s="9508">
        <v>0</v>
      </c>
      <c r="H14" t="n" s="9509">
        <v>1460.0</v>
      </c>
      <c r="I14" t="n" s="9510">
        <v>100.0</v>
      </c>
      <c r="J14" t="n" s="9511">
        <v>0.0</v>
      </c>
      <c r="K14" t="n" s="9512">
        <v>2200.0</v>
      </c>
      <c r="L14" t="n" s="9513">
        <v>0.0</v>
      </c>
      <c r="M14" t="n" s="9514">
        <v>23.11</v>
      </c>
      <c r="N14" t="n" s="9515">
        <v>0.0</v>
      </c>
      <c r="O14" t="n" s="9516">
        <v>0.0</v>
      </c>
      <c r="P14" t="n" s="9517">
        <v>8.0</v>
      </c>
      <c r="Q14" t="n" s="9518">
        <v>84.24</v>
      </c>
      <c r="R14" t="n" s="9519">
        <v>0.0</v>
      </c>
      <c r="S14" t="n" s="9520">
        <v>0.0</v>
      </c>
      <c r="T14" t="n" s="9521">
        <v>0.0</v>
      </c>
      <c r="U14" t="n" s="9522">
        <v>0.0</v>
      </c>
      <c r="V14" s="9523">
        <f>q14+s14+u14</f>
      </c>
      <c r="W14" t="n" s="9524">
        <v>0.0</v>
      </c>
      <c r="X14" t="n" s="9525">
        <v>0.0</v>
      </c>
      <c r="Y14" t="n" s="9526">
        <v>0.0</v>
      </c>
      <c r="Z14" s="9527">
        <f>h14+i14+j14+k14+l14+m14+n14+o14+v14+w14+x14+y14</f>
      </c>
      <c r="AA14" t="n" s="9528">
        <v>489.0</v>
      </c>
      <c r="AB14" t="n" s="9529">
        <v>67.35</v>
      </c>
      <c r="AC14" t="n" s="9530">
        <v>7.7</v>
      </c>
      <c r="AD14" t="n" s="9531">
        <v>80.0</v>
      </c>
      <c r="AE14" s="9532">
        <f>ROUND((z14+aa14+ab14+ac14+ad14),2)</f>
      </c>
      <c r="AF14" s="9533">
        <f>ad14*0.06</f>
      </c>
      <c r="AG14" s="9534">
        <f>ae14+af14</f>
      </c>
      <c r="AH14" t="s" s="9535">
        <v>0</v>
      </c>
    </row>
    <row r="15" ht="15.0" customHeight="true">
      <c r="A15" t="s" s="9536">
        <v>250</v>
      </c>
      <c r="B15" t="s" s="9537">
        <v>251</v>
      </c>
      <c r="C15" t="s" s="9538">
        <v>252</v>
      </c>
      <c r="D15" t="s" s="9539">
        <v>253</v>
      </c>
      <c r="E15" t="s" s="9540">
        <v>225</v>
      </c>
      <c r="F15" t="n" s="9541">
        <v>42583.0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2200.0</v>
      </c>
      <c r="L15" t="n" s="9547">
        <v>0.0</v>
      </c>
      <c r="M15" t="n" s="9548">
        <v>45.56</v>
      </c>
      <c r="N15" t="n" s="9549">
        <v>0.0</v>
      </c>
      <c r="O15" t="n" s="9550">
        <v>0.0</v>
      </c>
      <c r="P15" t="n" s="9551">
        <v>18.0</v>
      </c>
      <c r="Q15" t="n" s="9552">
        <v>175.32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s="9557">
        <f>q15+s15+u15</f>
      </c>
      <c r="W15" t="n" s="9558">
        <v>0.0</v>
      </c>
      <c r="X15" t="n" s="9559">
        <v>0.0</v>
      </c>
      <c r="Y15" t="n" s="9560">
        <v>0.0</v>
      </c>
      <c r="Z15" s="9561">
        <f>h15+i15+j15+k15+l15+m15+n15+o15+v15+w15+x15+y15</f>
      </c>
      <c r="AA15" t="n" s="9562">
        <v>476.0</v>
      </c>
      <c r="AB15" t="n" s="9563">
        <v>67.35</v>
      </c>
      <c r="AC15" t="n" s="9564">
        <v>7.7</v>
      </c>
      <c r="AD15" t="n" s="9565">
        <v>80.0</v>
      </c>
      <c r="AE15" s="9566">
        <f>ROUND((z15+aa15+ab15+ac15+ad15),2)</f>
      </c>
      <c r="AF15" s="9567">
        <f>ad15*0.06</f>
      </c>
      <c r="AG15" s="9568">
        <f>ae15+af15</f>
      </c>
      <c r="AH15" t="s" s="9569">
        <v>0</v>
      </c>
    </row>
    <row r="16" ht="15.0" customHeight="true">
      <c r="A16" t="s" s="9570">
        <v>254</v>
      </c>
      <c r="B16" t="s" s="9571">
        <v>255</v>
      </c>
      <c r="C16" t="s" s="9572">
        <v>256</v>
      </c>
      <c r="D16" t="s" s="9573">
        <v>257</v>
      </c>
      <c r="E16" t="s" s="9574">
        <v>225</v>
      </c>
      <c r="F16" t="n" s="9575">
        <v>42761.0</v>
      </c>
      <c r="G16" t="s" s="9576">
        <v>0</v>
      </c>
      <c r="H16" t="n" s="9577">
        <v>1320.0</v>
      </c>
      <c r="I16" t="n" s="9578">
        <v>100.0</v>
      </c>
      <c r="J16" t="n" s="9579">
        <v>0.0</v>
      </c>
      <c r="K16" t="n" s="9580">
        <v>1250.0</v>
      </c>
      <c r="L16" t="n" s="9581">
        <v>0.0</v>
      </c>
      <c r="M16" t="n" s="9582">
        <v>0.0</v>
      </c>
      <c r="N16" t="n" s="9583">
        <v>0.0</v>
      </c>
      <c r="O16" t="n" s="9584">
        <v>0.0</v>
      </c>
      <c r="P16" t="n" s="9585">
        <v>14.0</v>
      </c>
      <c r="Q16" t="n" s="9586">
        <v>133.28</v>
      </c>
      <c r="R16" t="n" s="9587">
        <v>0.0</v>
      </c>
      <c r="S16" t="n" s="9588">
        <v>0.0</v>
      </c>
      <c r="T16" t="n" s="9589">
        <v>0.0</v>
      </c>
      <c r="U16" t="n" s="9590">
        <v>0.0</v>
      </c>
      <c r="V16" s="9591">
        <f>q16+s16+u16</f>
      </c>
      <c r="W16" t="n" s="9592">
        <v>0.0</v>
      </c>
      <c r="X16" t="n" s="9593">
        <v>0.0</v>
      </c>
      <c r="Y16" t="n" s="9594">
        <v>0.0</v>
      </c>
      <c r="Z16" s="9595">
        <f>h16+i16+j16+k16+l16+m16+n16+o16+v16+w16+x16+y16</f>
      </c>
      <c r="AA16" t="n" s="9596">
        <v>349.0</v>
      </c>
      <c r="AB16" t="n" s="9597">
        <v>49.85</v>
      </c>
      <c r="AC16" t="n" s="9598">
        <v>5.7</v>
      </c>
      <c r="AD16" t="n" s="9599">
        <v>80.0</v>
      </c>
      <c r="AE16" s="9600">
        <f>ROUND((z16+aa16+ab16+ac16+ad16),2)</f>
      </c>
      <c r="AF16" s="9601">
        <f>ad16*0.06</f>
      </c>
      <c r="AG16" s="9602">
        <f>ae16+af16</f>
      </c>
      <c r="AH16" t="s" s="9603">
        <v>0</v>
      </c>
    </row>
    <row r="17" ht="15.0" customHeight="true">
      <c r="A17" t="s" s="9604">
        <v>258</v>
      </c>
      <c r="B17" t="s" s="9605">
        <v>259</v>
      </c>
      <c r="C17" t="s" s="9606">
        <v>260</v>
      </c>
      <c r="D17" t="s" s="9607">
        <v>261</v>
      </c>
      <c r="E17" t="s" s="9608">
        <v>225</v>
      </c>
      <c r="F17" t="n" s="9609">
        <v>42781.0</v>
      </c>
      <c r="G17" t="s" s="9610">
        <v>0</v>
      </c>
      <c r="H17" t="n" s="9611">
        <v>1320.0</v>
      </c>
      <c r="I17" t="n" s="9612">
        <v>100.0</v>
      </c>
      <c r="J17" t="n" s="9613">
        <v>0.0</v>
      </c>
      <c r="K17" t="n" s="9614">
        <v>2200.0</v>
      </c>
      <c r="L17" t="n" s="9615">
        <v>0.0</v>
      </c>
      <c r="M17" t="n" s="9616">
        <v>34.0</v>
      </c>
      <c r="N17" t="n" s="9617">
        <v>0.0</v>
      </c>
      <c r="O17" t="n" s="9618">
        <v>0.0</v>
      </c>
      <c r="P17" t="n" s="9619">
        <v>10.0</v>
      </c>
      <c r="Q17" t="n" s="9620">
        <v>95.2</v>
      </c>
      <c r="R17" t="n" s="9621">
        <v>0.0</v>
      </c>
      <c r="S17" t="n" s="9622">
        <v>0.0</v>
      </c>
      <c r="T17" t="n" s="9623">
        <v>0.0</v>
      </c>
      <c r="U17" t="n" s="9624">
        <v>0.0</v>
      </c>
      <c r="V17" s="9625">
        <f>q17+s17+u17</f>
      </c>
      <c r="W17" t="n" s="9626">
        <v>0.0</v>
      </c>
      <c r="X17" t="n" s="9627">
        <v>0.0</v>
      </c>
      <c r="Y17" t="n" s="9628">
        <v>0.0</v>
      </c>
      <c r="Z17" s="9629">
        <f>h17+i17+j17+k17+l17+m17+n17+o17+v17+w17+x17+y17</f>
      </c>
      <c r="AA17" t="n" s="9630">
        <v>471.0</v>
      </c>
      <c r="AB17" t="n" s="9631">
        <v>65.65</v>
      </c>
      <c r="AC17" t="n" s="9632">
        <v>7.5</v>
      </c>
      <c r="AD17" t="n" s="9633">
        <v>80.0</v>
      </c>
      <c r="AE17" s="9634">
        <f>ROUND((z17+aa17+ab17+ac17+ad17),2)</f>
      </c>
      <c r="AF17" s="9635">
        <f>ad17*0.06</f>
      </c>
      <c r="AG17" s="9636">
        <f>ae17+af17</f>
      </c>
      <c r="AH17" t="s" s="9637">
        <v>0</v>
      </c>
    </row>
    <row r="18" ht="15.0" customHeight="true">
      <c r="A18" t="s" s="9638">
        <v>262</v>
      </c>
      <c r="B18" t="s" s="9639">
        <v>263</v>
      </c>
      <c r="C18" t="s" s="9640">
        <v>264</v>
      </c>
      <c r="D18" t="s" s="9641">
        <v>265</v>
      </c>
      <c r="E18" t="s" s="9642">
        <v>225</v>
      </c>
      <c r="F18" t="n" s="9643">
        <v>43101.0</v>
      </c>
      <c r="G18" t="s" s="9644">
        <v>0</v>
      </c>
      <c r="H18" t="n" s="9645">
        <v>1290.0</v>
      </c>
      <c r="I18" t="n" s="9646">
        <v>100.0</v>
      </c>
      <c r="J18" t="n" s="9647">
        <v>0.0</v>
      </c>
      <c r="K18" t="n" s="9648">
        <v>2200.0</v>
      </c>
      <c r="L18" t="n" s="9649">
        <v>0.0</v>
      </c>
      <c r="M18" t="n" s="9650">
        <v>10.0</v>
      </c>
      <c r="N18" t="n" s="9651">
        <v>0.0</v>
      </c>
      <c r="O18" t="n" s="9652">
        <v>0.0</v>
      </c>
      <c r="P18" t="n" s="9653">
        <v>16.0</v>
      </c>
      <c r="Q18" t="n" s="9654">
        <v>148.8</v>
      </c>
      <c r="R18" t="n" s="9655">
        <v>0.0</v>
      </c>
      <c r="S18" t="n" s="9656">
        <v>0.0</v>
      </c>
      <c r="T18" t="n" s="9657">
        <v>0.0</v>
      </c>
      <c r="U18" t="n" s="9658">
        <v>0.0</v>
      </c>
      <c r="V18" s="9659">
        <f>q18+s18+u18</f>
      </c>
      <c r="W18" t="n" s="9660">
        <v>0.0</v>
      </c>
      <c r="X18" t="n" s="9661">
        <v>0.0</v>
      </c>
      <c r="Y18" t="n" s="9662">
        <v>0.0</v>
      </c>
      <c r="Z18" s="9663">
        <f>h18+i18+j18+k18+l18+m18+n18+o18+v18+w18+x18+y18</f>
      </c>
      <c r="AA18" t="n" s="9664">
        <v>468.0</v>
      </c>
      <c r="AB18" t="n" s="9665">
        <v>65.65</v>
      </c>
      <c r="AC18" t="n" s="9666">
        <v>7.5</v>
      </c>
      <c r="AD18" t="n" s="9667">
        <v>80.0</v>
      </c>
      <c r="AE18" s="9668">
        <f>ROUND((z18+aa18+ab18+ac18+ad18),2)</f>
      </c>
      <c r="AF18" s="9669">
        <f>ad18*0.06</f>
      </c>
      <c r="AG18" s="9670">
        <f>ae18+af18</f>
      </c>
      <c r="AH18" t="s" s="9671">
        <v>0</v>
      </c>
    </row>
    <row r="19" ht="15.0" customHeight="true">
      <c r="A19" t="s" s="9672">
        <v>266</v>
      </c>
      <c r="B19" t="s" s="9673">
        <v>267</v>
      </c>
      <c r="C19" t="s" s="9674">
        <v>268</v>
      </c>
      <c r="D19" t="s" s="9675">
        <v>269</v>
      </c>
      <c r="E19" t="s" s="9676">
        <v>225</v>
      </c>
      <c r="F19" t="n" s="9677">
        <v>43141.0</v>
      </c>
      <c r="G19" t="s" s="9678">
        <v>0</v>
      </c>
      <c r="H19" t="n" s="9679">
        <v>1240.0</v>
      </c>
      <c r="I19" t="n" s="9680">
        <v>100.0</v>
      </c>
      <c r="J19" t="n" s="9681">
        <v>0.0</v>
      </c>
      <c r="K19" t="n" s="9682">
        <v>1250.0</v>
      </c>
      <c r="L19" t="n" s="9683">
        <v>0.0</v>
      </c>
      <c r="M19" t="n" s="9684">
        <v>0.0</v>
      </c>
      <c r="N19" t="n" s="9685">
        <v>0.0</v>
      </c>
      <c r="O19" t="n" s="9686">
        <v>0.0</v>
      </c>
      <c r="P19" t="n" s="9687">
        <v>8.0</v>
      </c>
      <c r="Q19" t="n" s="9688">
        <v>71.52</v>
      </c>
      <c r="R19" t="n" s="9689">
        <v>0.0</v>
      </c>
      <c r="S19" t="n" s="9690">
        <v>0.0</v>
      </c>
      <c r="T19" t="n" s="9691">
        <v>0.0</v>
      </c>
      <c r="U19" t="n" s="9692">
        <v>0.0</v>
      </c>
      <c r="V19" s="9693">
        <f>q19+s19+u19</f>
      </c>
      <c r="W19" t="n" s="9694">
        <v>0.0</v>
      </c>
      <c r="X19" t="n" s="9695">
        <v>0.0</v>
      </c>
      <c r="Y19" t="n" s="9696">
        <v>0.0</v>
      </c>
      <c r="Z19" s="9697">
        <f>h19+i19+j19+k19+l19+m19+n19+o19+v19+w19+x19+y19</f>
      </c>
      <c r="AA19" t="n" s="9698">
        <v>338.0</v>
      </c>
      <c r="AB19" t="n" s="9699">
        <v>46.35</v>
      </c>
      <c r="AC19" t="n" s="9700">
        <v>5.3</v>
      </c>
      <c r="AD19" t="n" s="9701">
        <v>80.0</v>
      </c>
      <c r="AE19" s="9702">
        <f>ROUND((z19+aa19+ab19+ac19+ad19),2)</f>
      </c>
      <c r="AF19" s="9703">
        <f>ad19*0.06</f>
      </c>
      <c r="AG19" s="9704">
        <f>ae19+af19</f>
      </c>
      <c r="AH19" t="s" s="9705">
        <v>0</v>
      </c>
    </row>
    <row r="20" ht="15.0" customHeight="true">
      <c r="A20" t="s" s="9706">
        <v>270</v>
      </c>
      <c r="B20" t="s" s="9707">
        <v>271</v>
      </c>
      <c r="C20" t="s" s="9708">
        <v>272</v>
      </c>
      <c r="D20" t="s" s="9709">
        <v>273</v>
      </c>
      <c r="E20" t="s" s="9710">
        <v>225</v>
      </c>
      <c r="F20" t="n" s="9711">
        <v>43195.0</v>
      </c>
      <c r="G20" t="s" s="9712">
        <v>0</v>
      </c>
      <c r="H20" t="n" s="9713">
        <v>1240.0</v>
      </c>
      <c r="I20" t="n" s="9714">
        <v>100.0</v>
      </c>
      <c r="J20" t="n" s="9715">
        <v>0.0</v>
      </c>
      <c r="K20" t="n" s="9716">
        <v>2400.0</v>
      </c>
      <c r="L20" t="n" s="9717">
        <v>0.0</v>
      </c>
      <c r="M20" t="n" s="9718">
        <v>0.0</v>
      </c>
      <c r="N20" t="n" s="9719">
        <v>0.0</v>
      </c>
      <c r="O20" t="n" s="9720">
        <v>0.0</v>
      </c>
      <c r="P20" t="n" s="9721">
        <v>6.0</v>
      </c>
      <c r="Q20" t="n" s="9722">
        <v>53.64</v>
      </c>
      <c r="R20" t="n" s="9723">
        <v>0.0</v>
      </c>
      <c r="S20" t="n" s="9724">
        <v>0.0</v>
      </c>
      <c r="T20" t="n" s="9725">
        <v>0.0</v>
      </c>
      <c r="U20" t="n" s="9726">
        <v>0.0</v>
      </c>
      <c r="V20" s="9727">
        <f>q20+s20+u20</f>
      </c>
      <c r="W20" t="n" s="9728">
        <v>0.0</v>
      </c>
      <c r="X20" t="n" s="9729">
        <v>0.0</v>
      </c>
      <c r="Y20" t="n" s="9730">
        <v>0.0</v>
      </c>
      <c r="Z20" s="9731">
        <f>h20+i20+j20+k20+l20+m20+n20+o20+v20+w20+x20+y20</f>
      </c>
      <c r="AA20" t="n" s="9732">
        <v>487.0</v>
      </c>
      <c r="AB20" t="n" s="9733">
        <v>65.65</v>
      </c>
      <c r="AC20" t="n" s="9734">
        <v>7.5</v>
      </c>
      <c r="AD20" t="n" s="9735">
        <v>80.0</v>
      </c>
      <c r="AE20" s="9736">
        <f>ROUND((z20+aa20+ab20+ac20+ad20),2)</f>
      </c>
      <c r="AF20" s="9737">
        <f>ad20*0.06</f>
      </c>
      <c r="AG20" s="9738">
        <f>ae20+af20</f>
      </c>
      <c r="AH20" t="s" s="9739">
        <v>0</v>
      </c>
    </row>
    <row r="21" ht="15.0" customHeight="true">
      <c r="A21" t="s" s="9740">
        <v>274</v>
      </c>
      <c r="B21" t="s" s="9741">
        <v>275</v>
      </c>
      <c r="C21" t="s" s="9742">
        <v>276</v>
      </c>
      <c r="D21" t="s" s="9743">
        <v>277</v>
      </c>
      <c r="E21" t="s" s="9744">
        <v>225</v>
      </c>
      <c r="F21" t="n" s="9745">
        <v>43269.0</v>
      </c>
      <c r="G21" t="s" s="9746">
        <v>0</v>
      </c>
      <c r="H21" t="n" s="9747">
        <v>1250.0</v>
      </c>
      <c r="I21" t="n" s="9748">
        <v>100.0</v>
      </c>
      <c r="J21" t="n" s="9749">
        <v>0.0</v>
      </c>
      <c r="K21" t="n" s="9750">
        <v>1850.0</v>
      </c>
      <c r="L21" t="n" s="9751">
        <v>0.0</v>
      </c>
      <c r="M21" t="n" s="9752">
        <v>0.0</v>
      </c>
      <c r="N21" t="n" s="9753">
        <v>0.0</v>
      </c>
      <c r="O21" t="n" s="9754">
        <v>0.0</v>
      </c>
      <c r="P21" t="n" s="9755">
        <v>14.0</v>
      </c>
      <c r="Q21" t="n" s="9756">
        <v>126.14</v>
      </c>
      <c r="R21" t="n" s="9757">
        <v>0.0</v>
      </c>
      <c r="S21" t="n" s="9758">
        <v>0.0</v>
      </c>
      <c r="T21" t="n" s="9759">
        <v>0.0</v>
      </c>
      <c r="U21" t="n" s="9760">
        <v>0.0</v>
      </c>
      <c r="V21" s="9761">
        <f>q21+s21+u21</f>
      </c>
      <c r="W21" t="n" s="9762">
        <v>0.0</v>
      </c>
      <c r="X21" t="n" s="9763">
        <v>0.0</v>
      </c>
      <c r="Y21" t="n" s="9764">
        <v>0.0</v>
      </c>
      <c r="Z21" s="9765">
        <f>h21+i21+j21+k21+l21+m21+n21+o21+v21+w21+x21+y21</f>
      </c>
      <c r="AA21" t="n" s="9766">
        <v>416.0</v>
      </c>
      <c r="AB21" t="n" s="9767">
        <v>58.65</v>
      </c>
      <c r="AC21" t="n" s="9768">
        <v>6.7</v>
      </c>
      <c r="AD21" t="n" s="9769">
        <v>80.0</v>
      </c>
      <c r="AE21" s="9770">
        <f>ROUND((z21+aa21+ab21+ac21+ad21),2)</f>
      </c>
      <c r="AF21" s="9771">
        <f>ad21*0.06</f>
      </c>
      <c r="AG21" s="9772">
        <f>ae21+af21</f>
      </c>
      <c r="AH21" t="s" s="9773">
        <v>0</v>
      </c>
    </row>
    <row r="22" ht="15.0" customHeight="true">
      <c r="A22" t="s" s="9774">
        <v>278</v>
      </c>
      <c r="B22" t="s" s="9775">
        <v>279</v>
      </c>
      <c r="C22" t="s" s="9776">
        <v>280</v>
      </c>
      <c r="D22" t="s" s="9777">
        <v>281</v>
      </c>
      <c r="E22" t="s" s="9778">
        <v>225</v>
      </c>
      <c r="F22" t="n" s="9779">
        <v>43269.0</v>
      </c>
      <c r="G22" t="s" s="9780">
        <v>0</v>
      </c>
      <c r="H22" t="n" s="9781">
        <v>1240.0</v>
      </c>
      <c r="I22" t="n" s="9782">
        <v>100.0</v>
      </c>
      <c r="J22" t="n" s="9783">
        <v>0.0</v>
      </c>
      <c r="K22" t="n" s="9784">
        <v>1850.0</v>
      </c>
      <c r="L22" t="n" s="9785">
        <v>0.0</v>
      </c>
      <c r="M22" t="n" s="9786">
        <v>0.0</v>
      </c>
      <c r="N22" t="n" s="9787">
        <v>0.0</v>
      </c>
      <c r="O22" t="n" s="9788">
        <v>0.0</v>
      </c>
      <c r="P22" t="n" s="9789">
        <v>0.0</v>
      </c>
      <c r="Q22" t="n" s="9790">
        <v>0.0</v>
      </c>
      <c r="R22" t="n" s="9791">
        <v>0.0</v>
      </c>
      <c r="S22" t="n" s="9792">
        <v>0.0</v>
      </c>
      <c r="T22" t="n" s="9793">
        <v>0.0</v>
      </c>
      <c r="U22" t="n" s="9794">
        <v>0.0</v>
      </c>
      <c r="V22" s="9795">
        <f>q22+s22+u22</f>
      </c>
      <c r="W22" t="n" s="9796">
        <v>0.0</v>
      </c>
      <c r="X22" t="n" s="9797">
        <v>0.0</v>
      </c>
      <c r="Y22" t="n" s="9798">
        <v>0.0</v>
      </c>
      <c r="Z22" s="9799">
        <f>h22+i22+j22+k22+l22+m22+n22+o22+v22+w22+x22+y22</f>
      </c>
      <c r="AA22" t="n" s="9800">
        <v>416.0</v>
      </c>
      <c r="AB22" t="n" s="9801">
        <v>55.15</v>
      </c>
      <c r="AC22" t="n" s="9802">
        <v>6.3</v>
      </c>
      <c r="AD22" t="n" s="9803">
        <v>80.0</v>
      </c>
      <c r="AE22" s="9804">
        <f>ROUND((z22+aa22+ab22+ac22+ad22),2)</f>
      </c>
      <c r="AF22" s="9805">
        <f>ad22*0.06</f>
      </c>
      <c r="AG22" s="9806">
        <f>ae22+af22</f>
      </c>
      <c r="AH22" t="s" s="9807">
        <v>0</v>
      </c>
    </row>
    <row r="23" ht="15.0" customHeight="true">
      <c r="A23" t="s" s="9808">
        <v>282</v>
      </c>
      <c r="B23" t="s" s="9809">
        <v>283</v>
      </c>
      <c r="C23" t="s" s="9810">
        <v>284</v>
      </c>
      <c r="D23" t="s" s="9811">
        <v>285</v>
      </c>
      <c r="E23" t="s" s="9812">
        <v>225</v>
      </c>
      <c r="F23" t="n" s="9813">
        <v>43323.0</v>
      </c>
      <c r="G23" t="s" s="9814">
        <v>0</v>
      </c>
      <c r="H23" t="n" s="9815">
        <v>1200.0</v>
      </c>
      <c r="I23" t="n" s="9816">
        <v>100.0</v>
      </c>
      <c r="J23" t="n" s="9817">
        <v>0.0</v>
      </c>
      <c r="K23" t="n" s="9818">
        <v>2400.0</v>
      </c>
      <c r="L23" t="n" s="9819">
        <v>0.0</v>
      </c>
      <c r="M23" t="n" s="9820">
        <v>0.0</v>
      </c>
      <c r="N23" t="n" s="9821">
        <v>0.0</v>
      </c>
      <c r="O23" t="n" s="9822">
        <v>0.0</v>
      </c>
      <c r="P23" t="n" s="9823">
        <v>8.0</v>
      </c>
      <c r="Q23" t="n" s="9824">
        <v>69.2</v>
      </c>
      <c r="R23" t="n" s="9825">
        <v>0.0</v>
      </c>
      <c r="S23" t="n" s="9826">
        <v>0.0</v>
      </c>
      <c r="T23" t="n" s="9827">
        <v>0.0</v>
      </c>
      <c r="U23" t="n" s="9828">
        <v>0.0</v>
      </c>
      <c r="V23" s="9829">
        <f>q23+s23+u23</f>
      </c>
      <c r="W23" t="n" s="9830">
        <v>0.0</v>
      </c>
      <c r="X23" t="n" s="9831">
        <v>0.0</v>
      </c>
      <c r="Y23" t="n" s="9832">
        <v>0.0</v>
      </c>
      <c r="Z23" s="9833">
        <f>h23+i23+j23+k23+l23+m23+n23+o23+v23+w23+x23+y23</f>
      </c>
      <c r="AA23" t="n" s="9834">
        <v>481.0</v>
      </c>
      <c r="AB23" t="n" s="9835">
        <v>65.65</v>
      </c>
      <c r="AC23" t="n" s="9836">
        <v>7.5</v>
      </c>
      <c r="AD23" t="n" s="9837">
        <v>80.0</v>
      </c>
      <c r="AE23" s="9838">
        <f>ROUND((z23+aa23+ab23+ac23+ad23),2)</f>
      </c>
      <c r="AF23" s="9839">
        <f>ad23*0.06</f>
      </c>
      <c r="AG23" s="9840">
        <f>ae23+af23</f>
      </c>
      <c r="AH23" t="s" s="9841">
        <v>0</v>
      </c>
    </row>
    <row r="24" ht="15.0" customHeight="true">
      <c r="A24" t="s" s="9842">
        <v>286</v>
      </c>
      <c r="B24" t="s" s="9843">
        <v>287</v>
      </c>
      <c r="C24" t="s" s="9844">
        <v>288</v>
      </c>
      <c r="D24" t="s" s="9845">
        <v>289</v>
      </c>
      <c r="E24" t="s" s="9846">
        <v>225</v>
      </c>
      <c r="F24" t="n" s="9847">
        <v>43323.0</v>
      </c>
      <c r="G24" t="s" s="9848">
        <v>0</v>
      </c>
      <c r="H24" t="n" s="9849">
        <v>1500.0</v>
      </c>
      <c r="I24" t="n" s="9850">
        <v>100.0</v>
      </c>
      <c r="J24" t="n" s="9851">
        <v>0.0</v>
      </c>
      <c r="K24" t="n" s="9852">
        <v>2400.0</v>
      </c>
      <c r="L24" t="n" s="9853">
        <v>0.0</v>
      </c>
      <c r="M24" t="n" s="9854">
        <v>0.0</v>
      </c>
      <c r="N24" t="n" s="9855">
        <v>0.0</v>
      </c>
      <c r="O24" t="n" s="9856">
        <v>0.0</v>
      </c>
      <c r="P24" t="n" s="9857">
        <v>11.0</v>
      </c>
      <c r="Q24" t="n" s="9858">
        <v>119.02</v>
      </c>
      <c r="R24" t="n" s="9859">
        <v>0.0</v>
      </c>
      <c r="S24" t="n" s="9860">
        <v>0.0</v>
      </c>
      <c r="T24" t="n" s="9861">
        <v>0.0</v>
      </c>
      <c r="U24" t="n" s="9862">
        <v>0.0</v>
      </c>
      <c r="V24" s="9863">
        <f>q24+s24+u24</f>
      </c>
      <c r="W24" t="n" s="9864">
        <v>0.0</v>
      </c>
      <c r="X24" t="n" s="9865">
        <v>0.0</v>
      </c>
      <c r="Y24" t="n" s="9866">
        <v>0.0</v>
      </c>
      <c r="Z24" s="9867">
        <f>h24+i24+j24+k24+l24+m24+n24+o24+v24+w24+x24+y24</f>
      </c>
      <c r="AA24" t="n" s="9868">
        <v>520.0</v>
      </c>
      <c r="AB24" t="n" s="9869">
        <v>69.05</v>
      </c>
      <c r="AC24" t="n" s="9870">
        <v>7.9</v>
      </c>
      <c r="AD24" t="n" s="9871">
        <v>80.0</v>
      </c>
      <c r="AE24" s="9872">
        <f>ROUND((z24+aa24+ab24+ac24+ad24),2)</f>
      </c>
      <c r="AF24" s="9873">
        <f>ad24*0.06</f>
      </c>
      <c r="AG24" s="9874">
        <f>ae24+af24</f>
      </c>
      <c r="AH24" t="s" s="9875">
        <v>0</v>
      </c>
    </row>
    <row r="25" ht="15.0" customHeight="true">
      <c r="A25" t="s" s="9876">
        <v>290</v>
      </c>
      <c r="B25" t="s" s="9877">
        <v>291</v>
      </c>
      <c r="C25" t="s" s="9878">
        <v>292</v>
      </c>
      <c r="D25" t="s" s="9879">
        <v>293</v>
      </c>
      <c r="E25" t="s" s="9880">
        <v>225</v>
      </c>
      <c r="F25" t="n" s="9881">
        <v>43327.0</v>
      </c>
      <c r="G25" t="n" s="9882">
        <v>43518.0</v>
      </c>
      <c r="H25" t="n" s="9883">
        <v>1005.71</v>
      </c>
      <c r="I25" t="n" s="9884">
        <v>78.57</v>
      </c>
      <c r="J25" t="n" s="9885">
        <v>0.0</v>
      </c>
      <c r="K25" t="n" s="9886">
        <v>2400.0</v>
      </c>
      <c r="L25" t="n" s="9887">
        <v>0.0</v>
      </c>
      <c r="M25" t="n" s="9888">
        <v>0.0</v>
      </c>
      <c r="N25" t="n" s="9889">
        <v>0.0</v>
      </c>
      <c r="O25" t="n" s="9890">
        <v>0.0</v>
      </c>
      <c r="P25" t="n" s="9891">
        <v>2.0</v>
      </c>
      <c r="Q25" t="n" s="9892">
        <v>18.46</v>
      </c>
      <c r="R25" t="n" s="9893">
        <v>0.0</v>
      </c>
      <c r="S25" t="n" s="9894">
        <v>0.0</v>
      </c>
      <c r="T25" t="n" s="9895">
        <v>0.0</v>
      </c>
      <c r="U25" t="n" s="9896">
        <v>0.0</v>
      </c>
      <c r="V25" s="9897">
        <f>q25+s25+u25</f>
      </c>
      <c r="W25" t="n" s="9898">
        <v>0.0</v>
      </c>
      <c r="X25" t="n" s="9899">
        <v>0.0</v>
      </c>
      <c r="Y25" t="n" s="9900">
        <v>0.0</v>
      </c>
      <c r="Z25" s="9901">
        <f>h25+i25+j25+k25+l25+m25+n25+o25+v25+w25+x25+y25</f>
      </c>
      <c r="AA25" t="n" s="9902">
        <v>455.0</v>
      </c>
      <c r="AB25" t="n" s="9903">
        <v>62.15</v>
      </c>
      <c r="AC25" t="n" s="9904">
        <v>7.1</v>
      </c>
      <c r="AD25" t="n" s="9905">
        <v>80.0</v>
      </c>
      <c r="AE25" s="9906">
        <f>ROUND((z25+aa25+ab25+ac25+ad25),2)</f>
      </c>
      <c r="AF25" s="9907">
        <f>ad25*0.06</f>
      </c>
      <c r="AG25" s="9908">
        <f>ae25+af25</f>
      </c>
      <c r="AH25" t="s" s="9909">
        <v>0</v>
      </c>
    </row>
    <row r="26" ht="15.0" customHeight="true">
      <c r="A26" t="s" s="9910">
        <v>0</v>
      </c>
      <c r="B26" t="s" s="9911">
        <v>0</v>
      </c>
      <c r="C26" t="s" s="9912">
        <v>0</v>
      </c>
      <c r="D26" t="s" s="9913">
        <v>0</v>
      </c>
      <c r="E26" t="s" s="9914">
        <v>0</v>
      </c>
      <c r="F26" t="s" s="9915">
        <v>0</v>
      </c>
      <c r="G26" t="s" s="9916">
        <v>0</v>
      </c>
      <c r="H26" s="9917">
        <f>SUM(h8:h25)</f>
      </c>
      <c r="I26" s="9918">
        <f>SUM(i8:i25)</f>
      </c>
      <c r="J26" s="9919">
        <f>SUM(j8:j25)</f>
      </c>
      <c r="K26" s="9920">
        <f>SUM(k8:k25)</f>
      </c>
      <c r="L26" s="9921">
        <f>SUM(l8:l25)</f>
      </c>
      <c r="M26" s="9922">
        <f>SUM(m8:m25)</f>
      </c>
      <c r="N26" s="9923">
        <f>SUM(n8:n25)</f>
      </c>
      <c r="O26" s="9924">
        <f>SUM(o8:o25)</f>
      </c>
      <c r="P26" s="9925">
        <f>SUM(p8:p25)</f>
      </c>
      <c r="Q26" s="9926">
        <f>SUM(q8:q25)</f>
      </c>
      <c r="R26" s="9927">
        <f>SUM(r8:r25)</f>
      </c>
      <c r="S26" s="9928">
        <f>SUM(s8:s25)</f>
      </c>
      <c r="T26" s="9929">
        <f>SUM(t8:t25)</f>
      </c>
      <c r="U26" s="9930">
        <f>SUM(u8:u25)</f>
      </c>
      <c r="V26" s="9931">
        <f>SUM(v8:v25)</f>
      </c>
      <c r="W26" s="9932">
        <f>SUM(w8:w25)</f>
      </c>
      <c r="X26" s="9933">
        <f>SUM(x8:x25)</f>
      </c>
      <c r="Y26" s="9934">
        <f>SUM(y8:y25)</f>
      </c>
      <c r="Z26" s="9935">
        <f>SUM(z8:z25)</f>
      </c>
      <c r="AA26" s="9936">
        <f>SUM(aa8:aa25)</f>
      </c>
      <c r="AB26" s="9937">
        <f>SUM(ab8:ab25)</f>
      </c>
      <c r="AC26" s="9938">
        <f>SUM(ac8:ac25)</f>
      </c>
      <c r="AD26" s="9939">
        <f>SUM(ad8:ad25)</f>
      </c>
      <c r="AE26" s="9940">
        <f>SUM(ae8:ae25)</f>
      </c>
      <c r="AF26" s="9941">
        <f>SUM(af8:af25)</f>
      </c>
      <c r="AG26" s="9942">
        <f>SUM(ag8:ag25)</f>
      </c>
      <c r="AH26" t="s" s="9943">
        <v>0</v>
      </c>
    </row>
    <row r="27" ht="15.0" customHeight="true"/>
    <row r="28" ht="15.0" customHeight="true">
      <c r="A28" t="s" s="9944">
        <v>0</v>
      </c>
      <c r="B28" t="s" s="9945">
        <v>0</v>
      </c>
      <c r="C28" t="s" s="9946">
        <v>531</v>
      </c>
    </row>
    <row r="29" ht="15.0" customHeight="true">
      <c r="C29" s="9947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48">
        <v>0</v>
      </c>
      <c r="B1" t="s" s="9949">
        <v>0</v>
      </c>
      <c r="C1" t="s" s="9950">
        <v>1</v>
      </c>
    </row>
    <row r="2" ht="15.0" customHeight="true">
      <c r="A2" t="s" s="9951">
        <v>0</v>
      </c>
      <c r="B2" t="s" s="9952">
        <v>0</v>
      </c>
      <c r="C2" t="s" s="9953">
        <v>2</v>
      </c>
    </row>
    <row r="3" ht="15.0" customHeight="true">
      <c r="A3" t="s" s="9954">
        <v>0</v>
      </c>
      <c r="B3" t="s" s="9955">
        <v>0</v>
      </c>
      <c r="C3" t="s" s="9956">
        <v>3</v>
      </c>
    </row>
    <row r="4" ht="15.0" customHeight="true">
      <c r="A4" t="s" s="9957">
        <v>0</v>
      </c>
      <c r="B4" t="s" s="9958">
        <v>0</v>
      </c>
      <c r="C4" t="s" s="9959">
        <v>4</v>
      </c>
      <c r="D4" t="s" s="9960">
        <v>0</v>
      </c>
      <c r="E4" t="s" s="9961">
        <v>0</v>
      </c>
      <c r="F4" t="s" s="9962">
        <v>0</v>
      </c>
      <c r="G4" t="s" s="9963">
        <v>0</v>
      </c>
      <c r="H4" t="s" s="9964">
        <v>0</v>
      </c>
      <c r="I4" t="s" s="9965">
        <v>0</v>
      </c>
      <c r="J4" t="s" s="9966">
        <v>0</v>
      </c>
      <c r="K4" t="s" s="9967">
        <v>0</v>
      </c>
      <c r="L4" t="s" s="9968">
        <v>0</v>
      </c>
      <c r="M4" t="s" s="9969">
        <v>0</v>
      </c>
      <c r="N4" t="s" s="9970">
        <v>0</v>
      </c>
      <c r="O4" t="s" s="9971">
        <v>0</v>
      </c>
      <c r="P4" t="s" s="9972">
        <v>0</v>
      </c>
      <c r="Q4" t="s" s="9973">
        <v>0</v>
      </c>
      <c r="R4" t="s" s="9974">
        <v>0</v>
      </c>
      <c r="S4" t="s" s="9975">
        <v>0</v>
      </c>
      <c r="T4" t="s" s="9976">
        <v>0</v>
      </c>
      <c r="U4" t="s" s="9977">
        <v>0</v>
      </c>
      <c r="V4" t="s" s="9978">
        <v>0</v>
      </c>
      <c r="W4" t="s" s="9979">
        <v>0</v>
      </c>
      <c r="X4" t="s" s="9980">
        <v>0</v>
      </c>
      <c r="Y4" t="s" s="9981">
        <v>0</v>
      </c>
      <c r="Z4" t="s" s="9982">
        <v>0</v>
      </c>
      <c r="AA4" t="s" s="9983">
        <v>0</v>
      </c>
      <c r="AB4" t="s" s="9984">
        <v>0</v>
      </c>
      <c r="AC4" t="s" s="9985">
        <v>5</v>
      </c>
      <c r="AD4" t="n" s="9986">
        <v>2019.0</v>
      </c>
    </row>
    <row r="5" ht="15.0" customHeight="true">
      <c r="A5" t="s" s="9987">
        <v>0</v>
      </c>
      <c r="B5" t="s" s="9988">
        <v>0</v>
      </c>
      <c r="C5" t="s" s="9989">
        <v>0</v>
      </c>
      <c r="D5" t="s" s="9990">
        <v>0</v>
      </c>
      <c r="E5" t="s" s="9991">
        <v>0</v>
      </c>
      <c r="F5" t="s" s="9992">
        <v>0</v>
      </c>
      <c r="G5" t="s" s="9993">
        <v>0</v>
      </c>
      <c r="H5" t="s" s="9994">
        <v>0</v>
      </c>
      <c r="I5" t="s" s="9995">
        <v>0</v>
      </c>
      <c r="J5" t="s" s="9996">
        <v>0</v>
      </c>
      <c r="K5" t="s" s="9997">
        <v>0</v>
      </c>
      <c r="L5" t="s" s="9998">
        <v>0</v>
      </c>
      <c r="M5" t="s" s="9999">
        <v>0</v>
      </c>
      <c r="N5" t="s" s="10000">
        <v>0</v>
      </c>
      <c r="O5" t="s" s="10001">
        <v>0</v>
      </c>
      <c r="P5" t="s" s="10002">
        <v>0</v>
      </c>
      <c r="Q5" t="s" s="10003">
        <v>0</v>
      </c>
      <c r="R5" t="s" s="10004">
        <v>0</v>
      </c>
      <c r="S5" t="s" s="10005">
        <v>0</v>
      </c>
      <c r="T5" t="s" s="10006">
        <v>0</v>
      </c>
      <c r="U5" t="s" s="10007">
        <v>0</v>
      </c>
      <c r="V5" t="s" s="10008">
        <v>0</v>
      </c>
      <c r="W5" t="s" s="10009">
        <v>0</v>
      </c>
      <c r="X5" t="s" s="10010">
        <v>0</v>
      </c>
      <c r="Y5" t="s" s="10011">
        <v>0</v>
      </c>
      <c r="Z5" t="s" s="10012">
        <v>0</v>
      </c>
      <c r="AA5" t="s" s="10013">
        <v>0</v>
      </c>
      <c r="AB5" t="s" s="10014">
        <v>0</v>
      </c>
      <c r="AC5" t="s" s="10015">
        <v>6</v>
      </c>
      <c r="AD5" t="n" s="10016">
        <v>2019.0</v>
      </c>
    </row>
    <row r="6" ht="15.0" customHeight="true"/>
    <row r="7" ht="34.0" customHeight="true">
      <c r="A7" t="s" s="10017">
        <v>7</v>
      </c>
      <c r="B7" t="s" s="10018">
        <v>8</v>
      </c>
      <c r="C7" t="s" s="10019">
        <v>9</v>
      </c>
      <c r="D7" t="s" s="10020">
        <v>10</v>
      </c>
      <c r="E7" t="s" s="10021">
        <v>11</v>
      </c>
      <c r="F7" t="s" s="10022">
        <v>12</v>
      </c>
      <c r="G7" t="s" s="10023">
        <v>13</v>
      </c>
      <c r="H7" t="s" s="10024">
        <v>14</v>
      </c>
      <c r="I7" t="s" s="10025">
        <v>15</v>
      </c>
      <c r="J7" t="s" s="10026">
        <v>16</v>
      </c>
      <c r="K7" t="s" s="10027">
        <v>17</v>
      </c>
      <c r="L7" t="s" s="10028">
        <v>18</v>
      </c>
      <c r="M7" t="s" s="10029">
        <v>19</v>
      </c>
      <c r="N7" t="s" s="10030">
        <v>20</v>
      </c>
      <c r="O7" t="s" s="10031">
        <v>21</v>
      </c>
      <c r="P7" t="s" s="10032">
        <v>22</v>
      </c>
      <c r="Q7" t="s" s="10033">
        <v>23</v>
      </c>
      <c r="R7" t="s" s="10034">
        <v>24</v>
      </c>
      <c r="S7" t="s" s="10035">
        <v>25</v>
      </c>
      <c r="T7" t="s" s="10036">
        <v>26</v>
      </c>
      <c r="U7" t="s" s="10037">
        <v>27</v>
      </c>
      <c r="V7" t="s" s="10038">
        <v>28</v>
      </c>
      <c r="W7" t="s" s="10039">
        <v>29</v>
      </c>
      <c r="X7" t="s" s="10040">
        <v>30</v>
      </c>
      <c r="Y7" t="s" s="10041">
        <v>31</v>
      </c>
      <c r="Z7" t="s" s="10042">
        <v>32</v>
      </c>
      <c r="AA7" t="s" s="10043">
        <v>33</v>
      </c>
      <c r="AB7" t="s" s="10044">
        <v>34</v>
      </c>
      <c r="AC7" t="s" s="10045">
        <v>35</v>
      </c>
      <c r="AD7" t="s" s="10046">
        <v>36</v>
      </c>
      <c r="AE7" t="s" s="10047">
        <v>37</v>
      </c>
      <c r="AF7" t="s" s="10048">
        <v>38</v>
      </c>
      <c r="AG7" t="s" s="10049">
        <v>39</v>
      </c>
      <c r="AH7" t="s" s="10050">
        <v>40</v>
      </c>
    </row>
    <row r="8" ht="15.0" customHeight="true">
      <c r="A8" t="s" s="10051">
        <v>294</v>
      </c>
      <c r="B8" t="s" s="10052">
        <v>295</v>
      </c>
      <c r="C8" t="s" s="10053">
        <v>296</v>
      </c>
      <c r="D8" t="s" s="10054">
        <v>297</v>
      </c>
      <c r="E8" t="s" s="10055">
        <v>298</v>
      </c>
      <c r="F8" t="n" s="10056">
        <v>41944.0</v>
      </c>
      <c r="G8" t="s" s="10057">
        <v>0</v>
      </c>
      <c r="H8" t="n" s="10058">
        <v>1420.0</v>
      </c>
      <c r="I8" t="n" s="10059">
        <v>100.0</v>
      </c>
      <c r="J8" t="n" s="10060">
        <v>0.0</v>
      </c>
      <c r="K8" t="n" s="10061">
        <v>1850.0</v>
      </c>
      <c r="L8" t="n" s="10062">
        <v>0.0</v>
      </c>
      <c r="M8" t="n" s="10063">
        <v>0.0</v>
      </c>
      <c r="N8" t="n" s="10064">
        <v>0.0</v>
      </c>
      <c r="O8" t="n" s="10065">
        <v>0.0</v>
      </c>
      <c r="P8" t="n" s="10066">
        <v>8.0</v>
      </c>
      <c r="Q8" t="n" s="10067">
        <v>81.92</v>
      </c>
      <c r="R8" t="n" s="10068">
        <v>0.0</v>
      </c>
      <c r="S8" t="n" s="10069">
        <v>0.0</v>
      </c>
      <c r="T8" t="n" s="10070">
        <v>0.0</v>
      </c>
      <c r="U8" t="n" s="10071">
        <v>0.0</v>
      </c>
      <c r="V8" s="10072">
        <f>q8+s8+u8</f>
      </c>
      <c r="W8" t="n" s="10073">
        <v>0.0</v>
      </c>
      <c r="X8" t="n" s="10074">
        <v>0.0</v>
      </c>
      <c r="Y8" t="n" s="10075">
        <v>0.0</v>
      </c>
      <c r="Z8" s="10076">
        <f>h8+i8+j8+k8+l8+m8+n8+o8+v8+w8+x8+y8</f>
      </c>
      <c r="AA8" t="n" s="10077">
        <v>440.0</v>
      </c>
      <c r="AB8" t="n" s="10078">
        <v>60.35</v>
      </c>
      <c r="AC8" t="n" s="10079">
        <v>6.9</v>
      </c>
      <c r="AD8" t="n" s="10080">
        <v>80.0</v>
      </c>
      <c r="AE8" s="10081">
        <f>ROUND((z8+aa8+ab8+ac8+ad8),2)</f>
      </c>
      <c r="AF8" s="10082">
        <f>ad8*0.06</f>
      </c>
      <c r="AG8" s="10083">
        <f>ae8+af8</f>
      </c>
      <c r="AH8" t="s" s="10084">
        <v>0</v>
      </c>
    </row>
    <row r="9" ht="15.0" customHeight="true">
      <c r="A9" t="s" s="10085">
        <v>299</v>
      </c>
      <c r="B9" t="s" s="10086">
        <v>300</v>
      </c>
      <c r="C9" t="s" s="10087">
        <v>301</v>
      </c>
      <c r="D9" t="s" s="10088">
        <v>302</v>
      </c>
      <c r="E9" t="s" s="10089">
        <v>298</v>
      </c>
      <c r="F9" t="n" s="10090">
        <v>41944.0</v>
      </c>
      <c r="G9" t="s" s="10091">
        <v>0</v>
      </c>
      <c r="H9" t="n" s="10092">
        <v>1440.0</v>
      </c>
      <c r="I9" t="n" s="10093">
        <v>100.0</v>
      </c>
      <c r="J9" t="n" s="10094">
        <v>0.0</v>
      </c>
      <c r="K9" t="n" s="10095">
        <v>1850.0</v>
      </c>
      <c r="L9" t="n" s="10096">
        <v>0.0</v>
      </c>
      <c r="M9" t="n" s="10097">
        <v>0.0</v>
      </c>
      <c r="N9" t="n" s="10098">
        <v>0.0</v>
      </c>
      <c r="O9" t="n" s="10099">
        <v>0.0</v>
      </c>
      <c r="P9" t="n" s="10100">
        <v>4.0</v>
      </c>
      <c r="Q9" t="n" s="10101">
        <v>41.52</v>
      </c>
      <c r="R9" t="n" s="10102">
        <v>0.0</v>
      </c>
      <c r="S9" t="n" s="10103">
        <v>0.0</v>
      </c>
      <c r="T9" t="n" s="10104">
        <v>0.0</v>
      </c>
      <c r="U9" t="n" s="10105">
        <v>0.0</v>
      </c>
      <c r="V9" s="10106">
        <f>q9+s9+u9</f>
      </c>
      <c r="W9" t="n" s="10107">
        <v>0.0</v>
      </c>
      <c r="X9" t="n" s="10108">
        <v>0.0</v>
      </c>
      <c r="Y9" t="n" s="10109">
        <v>0.0</v>
      </c>
      <c r="Z9" s="10110">
        <f>h9+i9+j9+k9+l9+m9+n9+o9+v9+w9+x9+y9</f>
      </c>
      <c r="AA9" t="n" s="10111">
        <v>442.0</v>
      </c>
      <c r="AB9" t="n" s="10112">
        <v>60.35</v>
      </c>
      <c r="AC9" t="n" s="10113">
        <v>6.9</v>
      </c>
      <c r="AD9" t="n" s="10114">
        <v>80.0</v>
      </c>
      <c r="AE9" s="10115">
        <f>ROUND((z9+aa9+ab9+ac9+ad9),2)</f>
      </c>
      <c r="AF9" s="10116">
        <f>ad9*0.06</f>
      </c>
      <c r="AG9" s="10117">
        <f>ae9+af9</f>
      </c>
      <c r="AH9" t="s" s="10118">
        <v>0</v>
      </c>
    </row>
    <row r="10" ht="15.0" customHeight="true">
      <c r="A10" t="s" s="10119">
        <v>303</v>
      </c>
      <c r="B10" t="s" s="10120">
        <v>304</v>
      </c>
      <c r="C10" t="s" s="10121">
        <v>305</v>
      </c>
      <c r="D10" t="s" s="10122">
        <v>306</v>
      </c>
      <c r="E10" t="s" s="10123">
        <v>298</v>
      </c>
      <c r="F10" t="n" s="10124">
        <v>41944.0</v>
      </c>
      <c r="G10" t="s" s="10125">
        <v>0</v>
      </c>
      <c r="H10" t="n" s="10126">
        <v>1220.0</v>
      </c>
      <c r="I10" t="n" s="10127">
        <v>100.0</v>
      </c>
      <c r="J10" t="n" s="10128">
        <v>0.0</v>
      </c>
      <c r="K10" t="n" s="10129">
        <v>880.0</v>
      </c>
      <c r="L10" t="n" s="10130">
        <v>0.0</v>
      </c>
      <c r="M10" t="n" s="10131">
        <v>17.89</v>
      </c>
      <c r="N10" t="n" s="10132">
        <v>0.0</v>
      </c>
      <c r="O10" t="n" s="10133">
        <v>0.0</v>
      </c>
      <c r="P10" t="n" s="10134">
        <v>6.0</v>
      </c>
      <c r="Q10" t="n" s="10135">
        <v>52.8</v>
      </c>
      <c r="R10" t="n" s="10136">
        <v>8.0</v>
      </c>
      <c r="S10" t="n" s="10137">
        <v>93.84</v>
      </c>
      <c r="T10" t="n" s="10138">
        <v>0.0</v>
      </c>
      <c r="U10" t="n" s="10139">
        <v>0.0</v>
      </c>
      <c r="V10" s="10140">
        <f>q10+s10+u10</f>
      </c>
      <c r="W10" t="n" s="10141">
        <v>0.0</v>
      </c>
      <c r="X10" t="n" s="10142">
        <v>0.0</v>
      </c>
      <c r="Y10" t="n" s="10143">
        <v>0.0</v>
      </c>
      <c r="Z10" s="10144">
        <f>h10+i10+j10+k10+l10+m10+n10+o10+v10+w10+x10+y10</f>
      </c>
      <c r="AA10" t="n" s="10145">
        <v>286.0</v>
      </c>
      <c r="AB10" t="n" s="10146">
        <v>41.15</v>
      </c>
      <c r="AC10" t="n" s="10147">
        <v>4.7</v>
      </c>
      <c r="AD10" t="n" s="10148">
        <v>80.0</v>
      </c>
      <c r="AE10" s="10149">
        <f>ROUND((z10+aa10+ab10+ac10+ad10),2)</f>
      </c>
      <c r="AF10" s="10150">
        <f>ad10*0.06</f>
      </c>
      <c r="AG10" s="10151">
        <f>ae10+af10</f>
      </c>
      <c r="AH10" t="s" s="10152">
        <v>0</v>
      </c>
    </row>
    <row r="11" ht="15.0" customHeight="true">
      <c r="A11" t="s" s="10153">
        <v>307</v>
      </c>
      <c r="B11" t="s" s="10154">
        <v>308</v>
      </c>
      <c r="C11" t="s" s="10155">
        <v>309</v>
      </c>
      <c r="D11" t="s" s="10156">
        <v>310</v>
      </c>
      <c r="E11" t="s" s="10157">
        <v>298</v>
      </c>
      <c r="F11" t="n" s="10158">
        <v>42005.0</v>
      </c>
      <c r="G11" t="s" s="10159">
        <v>0</v>
      </c>
      <c r="H11" t="n" s="10160">
        <v>1570.0</v>
      </c>
      <c r="I11" t="n" s="10161">
        <v>100.0</v>
      </c>
      <c r="J11" t="n" s="10162">
        <v>0.0</v>
      </c>
      <c r="K11" t="n" s="10163">
        <v>2400.0</v>
      </c>
      <c r="L11" t="n" s="10164">
        <v>0.0</v>
      </c>
      <c r="M11" t="n" s="10165">
        <v>0.0</v>
      </c>
      <c r="N11" t="n" s="10166">
        <v>0.0</v>
      </c>
      <c r="O11" t="n" s="10167">
        <v>0.0</v>
      </c>
      <c r="P11" t="n" s="10168">
        <v>8.0</v>
      </c>
      <c r="Q11" t="n" s="10169">
        <v>90.56</v>
      </c>
      <c r="R11" t="n" s="10170">
        <v>0.0</v>
      </c>
      <c r="S11" t="n" s="10171">
        <v>0.0</v>
      </c>
      <c r="T11" t="n" s="10172">
        <v>0.0</v>
      </c>
      <c r="U11" t="n" s="10173">
        <v>0.0</v>
      </c>
      <c r="V11" s="10174">
        <f>q11+s11+u11</f>
      </c>
      <c r="W11" t="n" s="10175">
        <v>0.0</v>
      </c>
      <c r="X11" t="n" s="10176">
        <v>0.0</v>
      </c>
      <c r="Y11" t="n" s="10177">
        <v>0.0</v>
      </c>
      <c r="Z11" s="10178">
        <f>h11+i11+j11+k11+l11+m11+n11+o11+v11+w11+x11+y11</f>
      </c>
      <c r="AA11" t="n" s="10179">
        <v>531.0</v>
      </c>
      <c r="AB11" t="n" s="10180">
        <v>69.05</v>
      </c>
      <c r="AC11" t="n" s="10181">
        <v>7.9</v>
      </c>
      <c r="AD11" t="n" s="10182">
        <v>80.0</v>
      </c>
      <c r="AE11" s="10183">
        <f>ROUND((z11+aa11+ab11+ac11+ad11),2)</f>
      </c>
      <c r="AF11" s="10184">
        <f>ad11*0.06</f>
      </c>
      <c r="AG11" s="10185">
        <f>ae11+af11</f>
      </c>
      <c r="AH11" t="s" s="10186">
        <v>0</v>
      </c>
    </row>
    <row r="12" ht="15.0" customHeight="true">
      <c r="A12" t="s" s="10187">
        <v>311</v>
      </c>
      <c r="B12" t="s" s="10188">
        <v>312</v>
      </c>
      <c r="C12" t="s" s="10189">
        <v>313</v>
      </c>
      <c r="D12" t="s" s="10190">
        <v>314</v>
      </c>
      <c r="E12" t="s" s="10191">
        <v>298</v>
      </c>
      <c r="F12" t="n" s="10192">
        <v>41944.0</v>
      </c>
      <c r="G12" t="s" s="10193">
        <v>0</v>
      </c>
      <c r="H12" t="n" s="10194">
        <v>1230.0</v>
      </c>
      <c r="I12" t="n" s="10195">
        <v>100.0</v>
      </c>
      <c r="J12" t="n" s="10196">
        <v>0.0</v>
      </c>
      <c r="K12" t="n" s="10197">
        <v>1080.0</v>
      </c>
      <c r="L12" t="n" s="10198">
        <v>0.0</v>
      </c>
      <c r="M12" t="n" s="10199">
        <v>0.0</v>
      </c>
      <c r="N12" t="n" s="10200">
        <v>0.0</v>
      </c>
      <c r="O12" t="n" s="10201">
        <v>0.0</v>
      </c>
      <c r="P12" t="n" s="10202">
        <v>8.0</v>
      </c>
      <c r="Q12" t="n" s="10203">
        <v>70.96</v>
      </c>
      <c r="R12" t="n" s="10204">
        <v>0.0</v>
      </c>
      <c r="S12" t="n" s="10205">
        <v>0.0</v>
      </c>
      <c r="T12" t="n" s="10206">
        <v>0.0</v>
      </c>
      <c r="U12" t="n" s="10207">
        <v>0.0</v>
      </c>
      <c r="V12" s="10208">
        <f>q12+s12+u12</f>
      </c>
      <c r="W12" t="n" s="10209">
        <v>0.0</v>
      </c>
      <c r="X12" t="n" s="10210">
        <v>0.0</v>
      </c>
      <c r="Y12" t="n" s="10211">
        <v>0.0</v>
      </c>
      <c r="Z12" s="10212">
        <f>h12+i12+j12+k12+l12+m12+n12+o12+v12+w12+x12+y12</f>
      </c>
      <c r="AA12" t="n" s="10213">
        <v>315.0</v>
      </c>
      <c r="AB12" t="n" s="10214">
        <v>42.85</v>
      </c>
      <c r="AC12" t="n" s="10215">
        <v>4.9</v>
      </c>
      <c r="AD12" t="n" s="10216">
        <v>80.0</v>
      </c>
      <c r="AE12" s="10217">
        <f>ROUND((z12+aa12+ab12+ac12+ad12),2)</f>
      </c>
      <c r="AF12" s="10218">
        <f>ad12*0.06</f>
      </c>
      <c r="AG12" s="10219">
        <f>ae12+af12</f>
      </c>
      <c r="AH12" t="s" s="10220">
        <v>0</v>
      </c>
    </row>
    <row r="13" ht="15.0" customHeight="true">
      <c r="A13" t="s" s="10221">
        <v>315</v>
      </c>
      <c r="B13" t="s" s="10222">
        <v>316</v>
      </c>
      <c r="C13" t="s" s="10223">
        <v>317</v>
      </c>
      <c r="D13" t="s" s="10224">
        <v>318</v>
      </c>
      <c r="E13" t="s" s="10225">
        <v>298</v>
      </c>
      <c r="F13" t="n" s="10226">
        <v>41944.0</v>
      </c>
      <c r="G13" t="s" s="10227">
        <v>0</v>
      </c>
      <c r="H13" t="n" s="10228">
        <v>1300.0</v>
      </c>
      <c r="I13" t="n" s="10229">
        <v>100.0</v>
      </c>
      <c r="J13" t="n" s="10230">
        <v>0.0</v>
      </c>
      <c r="K13" t="n" s="10231">
        <v>1000.0</v>
      </c>
      <c r="L13" t="n" s="10232">
        <v>0.0</v>
      </c>
      <c r="M13" t="n" s="10233">
        <v>0.0</v>
      </c>
      <c r="N13" t="n" s="10234">
        <v>0.0</v>
      </c>
      <c r="O13" t="n" s="10235">
        <v>0.0</v>
      </c>
      <c r="P13" t="n" s="10236">
        <v>4.0</v>
      </c>
      <c r="Q13" t="n" s="10237">
        <v>37.52</v>
      </c>
      <c r="R13" t="n" s="10238">
        <v>8.0</v>
      </c>
      <c r="S13" t="n" s="10239">
        <v>100.0</v>
      </c>
      <c r="T13" t="n" s="10240">
        <v>0.0</v>
      </c>
      <c r="U13" t="n" s="10241">
        <v>0.0</v>
      </c>
      <c r="V13" s="10242">
        <f>q13+s13+u13</f>
      </c>
      <c r="W13" t="n" s="10243">
        <v>0.0</v>
      </c>
      <c r="X13" t="n" s="10244">
        <v>0.0</v>
      </c>
      <c r="Y13" t="n" s="10245">
        <v>0.0</v>
      </c>
      <c r="Z13" s="10246">
        <f>h13+i13+j13+k13+l13+m13+n13+o13+v13+w13+x13+y13</f>
      </c>
      <c r="AA13" t="n" s="10247">
        <v>312.0</v>
      </c>
      <c r="AB13" t="n" s="10248">
        <v>44.65</v>
      </c>
      <c r="AC13" t="n" s="10249">
        <v>5.1</v>
      </c>
      <c r="AD13" t="n" s="10250">
        <v>80.0</v>
      </c>
      <c r="AE13" s="10251">
        <f>ROUND((z13+aa13+ab13+ac13+ad13),2)</f>
      </c>
      <c r="AF13" s="10252">
        <f>ad13*0.06</f>
      </c>
      <c r="AG13" s="10253">
        <f>ae13+af13</f>
      </c>
      <c r="AH13" t="s" s="10254">
        <v>0</v>
      </c>
    </row>
    <row r="14" ht="15.0" customHeight="true">
      <c r="A14" t="s" s="10255">
        <v>319</v>
      </c>
      <c r="B14" t="s" s="10256">
        <v>320</v>
      </c>
      <c r="C14" t="s" s="10257">
        <v>321</v>
      </c>
      <c r="D14" t="s" s="10258">
        <v>322</v>
      </c>
      <c r="E14" t="s" s="10259">
        <v>298</v>
      </c>
      <c r="F14" t="n" s="10260">
        <v>42005.0</v>
      </c>
      <c r="G14" t="s" s="10261">
        <v>0</v>
      </c>
      <c r="H14" t="n" s="10262">
        <v>1350.0</v>
      </c>
      <c r="I14" t="n" s="10263">
        <v>100.0</v>
      </c>
      <c r="J14" t="n" s="10264">
        <v>0.0</v>
      </c>
      <c r="K14" t="n" s="10265">
        <v>1250.0</v>
      </c>
      <c r="L14" t="n" s="10266">
        <v>0.0</v>
      </c>
      <c r="M14" t="n" s="10267">
        <v>55.05</v>
      </c>
      <c r="N14" t="n" s="10268">
        <v>0.0</v>
      </c>
      <c r="O14" t="n" s="10269">
        <v>0.0</v>
      </c>
      <c r="P14" t="n" s="10270">
        <v>6.0</v>
      </c>
      <c r="Q14" t="n" s="10271">
        <v>58.44</v>
      </c>
      <c r="R14" t="n" s="10272">
        <v>0.0</v>
      </c>
      <c r="S14" t="n" s="10273">
        <v>0.0</v>
      </c>
      <c r="T14" t="n" s="10274">
        <v>0.0</v>
      </c>
      <c r="U14" t="n" s="10275">
        <v>0.0</v>
      </c>
      <c r="V14" s="10276">
        <f>q14+s14+u14</f>
      </c>
      <c r="W14" t="n" s="10277">
        <v>0.0</v>
      </c>
      <c r="X14" t="n" s="10278">
        <v>0.0</v>
      </c>
      <c r="Y14" t="n" s="10279">
        <v>0.0</v>
      </c>
      <c r="Z14" s="10280">
        <f>h14+i14+j14+k14+l14+m14+n14+o14+v14+w14+x14+y14</f>
      </c>
      <c r="AA14" t="n" s="10281">
        <v>351.0</v>
      </c>
      <c r="AB14" t="n" s="10282">
        <v>48.15</v>
      </c>
      <c r="AC14" t="n" s="10283">
        <v>5.5</v>
      </c>
      <c r="AD14" t="n" s="10284">
        <v>80.0</v>
      </c>
      <c r="AE14" s="10285">
        <f>ROUND((z14+aa14+ab14+ac14+ad14),2)</f>
      </c>
      <c r="AF14" s="10286">
        <f>ad14*0.06</f>
      </c>
      <c r="AG14" s="10287">
        <f>ae14+af14</f>
      </c>
      <c r="AH14" t="s" s="10288">
        <v>0</v>
      </c>
    </row>
    <row r="15" ht="15.0" customHeight="true">
      <c r="A15" t="s" s="10289">
        <v>323</v>
      </c>
      <c r="B15" t="s" s="10290">
        <v>324</v>
      </c>
      <c r="C15" t="s" s="10291">
        <v>325</v>
      </c>
      <c r="D15" t="s" s="10292">
        <v>326</v>
      </c>
      <c r="E15" t="s" s="10293">
        <v>298</v>
      </c>
      <c r="F15" t="n" s="10294">
        <v>41944.0</v>
      </c>
      <c r="G15" t="s" s="10295">
        <v>0</v>
      </c>
      <c r="H15" t="n" s="10296">
        <v>1280.0</v>
      </c>
      <c r="I15" t="n" s="10297">
        <v>100.0</v>
      </c>
      <c r="J15" t="n" s="10298">
        <v>0.0</v>
      </c>
      <c r="K15" t="n" s="10299">
        <v>1700.0</v>
      </c>
      <c r="L15" t="n" s="10300">
        <v>0.0</v>
      </c>
      <c r="M15" t="n" s="10301">
        <v>0.0</v>
      </c>
      <c r="N15" t="n" s="10302">
        <v>0.0</v>
      </c>
      <c r="O15" t="n" s="10303">
        <v>0.0</v>
      </c>
      <c r="P15" t="n" s="10304">
        <v>8.0</v>
      </c>
      <c r="Q15" t="n" s="10305">
        <v>73.84</v>
      </c>
      <c r="R15" t="n" s="10306">
        <v>0.0</v>
      </c>
      <c r="S15" t="n" s="10307">
        <v>0.0</v>
      </c>
      <c r="T15" t="n" s="10308">
        <v>0.0</v>
      </c>
      <c r="U15" t="n" s="10309">
        <v>0.0</v>
      </c>
      <c r="V15" s="10310">
        <f>q15+s15+u15</f>
      </c>
      <c r="W15" t="n" s="10311">
        <v>0.0</v>
      </c>
      <c r="X15" t="n" s="10312">
        <v>0.0</v>
      </c>
      <c r="Y15" t="n" s="10313">
        <v>0.0</v>
      </c>
      <c r="Z15" s="10314">
        <f>h15+i15+j15+k15+l15+m15+n15+o15+v15+w15+x15+y15</f>
      </c>
      <c r="AA15" t="n" s="10315">
        <v>401.0</v>
      </c>
      <c r="AB15" t="n" s="10316">
        <v>55.15</v>
      </c>
      <c r="AC15" t="n" s="10317">
        <v>6.3</v>
      </c>
      <c r="AD15" t="n" s="10318">
        <v>80.0</v>
      </c>
      <c r="AE15" s="10319">
        <f>ROUND((z15+aa15+ab15+ac15+ad15),2)</f>
      </c>
      <c r="AF15" s="10320">
        <f>ad15*0.06</f>
      </c>
      <c r="AG15" s="10321">
        <f>ae15+af15</f>
      </c>
      <c r="AH15" t="s" s="10322">
        <v>0</v>
      </c>
    </row>
    <row r="16" ht="15.0" customHeight="true">
      <c r="A16" t="s" s="10323">
        <v>327</v>
      </c>
      <c r="B16" t="s" s="10324">
        <v>328</v>
      </c>
      <c r="C16" t="s" s="10325">
        <v>329</v>
      </c>
      <c r="D16" t="s" s="10326">
        <v>330</v>
      </c>
      <c r="E16" t="s" s="10327">
        <v>298</v>
      </c>
      <c r="F16" t="n" s="10328">
        <v>41944.0</v>
      </c>
      <c r="G16" t="s" s="10329">
        <v>0</v>
      </c>
      <c r="H16" t="n" s="10330">
        <v>1970.0</v>
      </c>
      <c r="I16" t="n" s="10331">
        <v>100.0</v>
      </c>
      <c r="J16" t="n" s="10332">
        <v>0.0</v>
      </c>
      <c r="K16" t="n" s="10333">
        <v>2200.0</v>
      </c>
      <c r="L16" t="n" s="10334">
        <v>0.0</v>
      </c>
      <c r="M16" t="n" s="10335">
        <v>0.0</v>
      </c>
      <c r="N16" t="n" s="10336">
        <v>0.0</v>
      </c>
      <c r="O16" t="n" s="10337">
        <v>0.0</v>
      </c>
      <c r="P16" t="n" s="10338">
        <v>8.0</v>
      </c>
      <c r="Q16" t="n" s="10339">
        <v>113.68</v>
      </c>
      <c r="R16" t="n" s="10340">
        <v>8.0</v>
      </c>
      <c r="S16" t="n" s="10341">
        <v>151.52</v>
      </c>
      <c r="T16" t="n" s="10342">
        <v>0.0</v>
      </c>
      <c r="U16" t="n" s="10343">
        <v>0.0</v>
      </c>
      <c r="V16" s="10344">
        <f>q16+s16+u16</f>
      </c>
      <c r="W16" t="n" s="10345">
        <v>0.0</v>
      </c>
      <c r="X16" t="n" s="10346">
        <v>0.0</v>
      </c>
      <c r="Y16" t="n" s="10347">
        <v>0.0</v>
      </c>
      <c r="Z16" s="10348">
        <f>h16+i16+j16+k16+l16+m16+n16+o16+v16+w16+x16+y16</f>
      </c>
      <c r="AA16" t="n" s="10349">
        <v>557.0</v>
      </c>
      <c r="AB16" t="n" s="10350">
        <v>69.05</v>
      </c>
      <c r="AC16" t="n" s="10351">
        <v>7.9</v>
      </c>
      <c r="AD16" t="n" s="10352">
        <v>80.0</v>
      </c>
      <c r="AE16" s="10353">
        <f>ROUND((z16+aa16+ab16+ac16+ad16),2)</f>
      </c>
      <c r="AF16" s="10354">
        <f>ad16*0.06</f>
      </c>
      <c r="AG16" s="10355">
        <f>ae16+af16</f>
      </c>
      <c r="AH16" t="s" s="10356">
        <v>0</v>
      </c>
    </row>
    <row r="17" ht="15.0" customHeight="true">
      <c r="A17" t="s" s="10357">
        <v>331</v>
      </c>
      <c r="B17" t="s" s="10358">
        <v>332</v>
      </c>
      <c r="C17" t="s" s="10359">
        <v>333</v>
      </c>
      <c r="D17" t="s" s="10360">
        <v>334</v>
      </c>
      <c r="E17" t="s" s="10361">
        <v>298</v>
      </c>
      <c r="F17" t="n" s="10362">
        <v>41944.0</v>
      </c>
      <c r="G17" t="s" s="10363">
        <v>0</v>
      </c>
      <c r="H17" t="n" s="10364">
        <v>1390.0</v>
      </c>
      <c r="I17" t="n" s="10365">
        <v>100.0</v>
      </c>
      <c r="J17" t="n" s="10366">
        <v>0.0</v>
      </c>
      <c r="K17" t="n" s="10367">
        <v>1850.0</v>
      </c>
      <c r="L17" t="n" s="10368">
        <v>0.0</v>
      </c>
      <c r="M17" t="n" s="10369">
        <v>0.0</v>
      </c>
      <c r="N17" t="n" s="10370">
        <v>0.0</v>
      </c>
      <c r="O17" t="n" s="10371">
        <v>0.0</v>
      </c>
      <c r="P17" t="n" s="10372">
        <v>7.0</v>
      </c>
      <c r="Q17" t="n" s="10373">
        <v>70.14</v>
      </c>
      <c r="R17" t="n" s="10374">
        <v>8.0</v>
      </c>
      <c r="S17" t="n" s="10375">
        <v>106.96</v>
      </c>
      <c r="T17" t="n" s="10376">
        <v>0.0</v>
      </c>
      <c r="U17" t="n" s="10377">
        <v>0.0</v>
      </c>
      <c r="V17" s="10378">
        <f>q17+s17+u17</f>
      </c>
      <c r="W17" t="n" s="10379">
        <v>0.0</v>
      </c>
      <c r="X17" t="n" s="10380">
        <v>0.0</v>
      </c>
      <c r="Y17" t="n" s="10381">
        <v>0.0</v>
      </c>
      <c r="Z17" s="10382">
        <f>h17+i17+j17+k17+l17+m17+n17+o17+v17+w17+x17+y17</f>
      </c>
      <c r="AA17" t="n" s="10383">
        <v>435.0</v>
      </c>
      <c r="AB17" t="n" s="10384">
        <v>62.15</v>
      </c>
      <c r="AC17" t="n" s="10385">
        <v>7.1</v>
      </c>
      <c r="AD17" t="n" s="10386">
        <v>80.0</v>
      </c>
      <c r="AE17" s="10387">
        <f>ROUND((z17+aa17+ab17+ac17+ad17),2)</f>
      </c>
      <c r="AF17" s="10388">
        <f>ad17*0.06</f>
      </c>
      <c r="AG17" s="10389">
        <f>ae17+af17</f>
      </c>
      <c r="AH17" t="s" s="10390">
        <v>0</v>
      </c>
    </row>
    <row r="18" ht="15.0" customHeight="true">
      <c r="A18" t="s" s="10391">
        <v>335</v>
      </c>
      <c r="B18" t="s" s="10392">
        <v>336</v>
      </c>
      <c r="C18" t="s" s="10393">
        <v>337</v>
      </c>
      <c r="D18" t="s" s="10394">
        <v>338</v>
      </c>
      <c r="E18" t="s" s="10395">
        <v>298</v>
      </c>
      <c r="F18" t="n" s="10396">
        <v>42139.0</v>
      </c>
      <c r="G18" t="s" s="10397">
        <v>0</v>
      </c>
      <c r="H18" t="n" s="10398">
        <v>1240.0</v>
      </c>
      <c r="I18" t="n" s="10399">
        <v>100.0</v>
      </c>
      <c r="J18" t="n" s="10400">
        <v>0.0</v>
      </c>
      <c r="K18" t="n" s="10401">
        <v>1700.0</v>
      </c>
      <c r="L18" t="n" s="10402">
        <v>0.0</v>
      </c>
      <c r="M18" t="n" s="10403">
        <v>0.0</v>
      </c>
      <c r="N18" t="n" s="10404">
        <v>0.0</v>
      </c>
      <c r="O18" t="n" s="10405">
        <v>0.0</v>
      </c>
      <c r="P18" t="n" s="10406">
        <v>6.0</v>
      </c>
      <c r="Q18" t="n" s="10407">
        <v>53.64</v>
      </c>
      <c r="R18" t="n" s="10408">
        <v>8.0</v>
      </c>
      <c r="S18" t="n" s="10409">
        <v>95.36</v>
      </c>
      <c r="T18" t="n" s="10410">
        <v>0.0</v>
      </c>
      <c r="U18" t="n" s="10411">
        <v>0.0</v>
      </c>
      <c r="V18" s="10412">
        <f>q18+s18+u18</f>
      </c>
      <c r="W18" t="n" s="10413">
        <v>0.0</v>
      </c>
      <c r="X18" t="n" s="10414">
        <v>0.0</v>
      </c>
      <c r="Y18" t="n" s="10415">
        <v>0.0</v>
      </c>
      <c r="Z18" s="10416">
        <f>h18+i18+j18+k18+l18+m18+n18+o18+v18+w18+x18+y18</f>
      </c>
      <c r="AA18" t="n" s="10417">
        <v>396.0</v>
      </c>
      <c r="AB18" t="n" s="10418">
        <v>55.15</v>
      </c>
      <c r="AC18" t="n" s="10419">
        <v>6.3</v>
      </c>
      <c r="AD18" t="n" s="10420">
        <v>80.0</v>
      </c>
      <c r="AE18" s="10421">
        <f>ROUND((z18+aa18+ab18+ac18+ad18),2)</f>
      </c>
      <c r="AF18" s="10422">
        <f>ad18*0.06</f>
      </c>
      <c r="AG18" s="10423">
        <f>ae18+af18</f>
      </c>
      <c r="AH18" t="s" s="10424">
        <v>0</v>
      </c>
    </row>
    <row r="19" ht="15.0" customHeight="true">
      <c r="A19" t="s" s="10425">
        <v>339</v>
      </c>
      <c r="B19" t="s" s="10426">
        <v>340</v>
      </c>
      <c r="C19" t="s" s="10427">
        <v>341</v>
      </c>
      <c r="D19" t="s" s="10428">
        <v>342</v>
      </c>
      <c r="E19" t="s" s="10429">
        <v>298</v>
      </c>
      <c r="F19" t="n" s="10430">
        <v>42993.0</v>
      </c>
      <c r="G19" t="s" s="10431">
        <v>0</v>
      </c>
      <c r="H19" t="n" s="10432">
        <v>1330.0</v>
      </c>
      <c r="I19" t="n" s="10433">
        <v>100.0</v>
      </c>
      <c r="J19" t="n" s="10434">
        <v>0.0</v>
      </c>
      <c r="K19" t="n" s="10435">
        <v>1700.0</v>
      </c>
      <c r="L19" t="n" s="10436">
        <v>0.0</v>
      </c>
      <c r="M19" t="n" s="10437">
        <v>0.0</v>
      </c>
      <c r="N19" t="n" s="10438">
        <v>0.0</v>
      </c>
      <c r="O19" t="n" s="10439">
        <v>0.0</v>
      </c>
      <c r="P19" t="n" s="10440">
        <v>8.0</v>
      </c>
      <c r="Q19" t="n" s="10441">
        <v>76.72</v>
      </c>
      <c r="R19" t="n" s="10442">
        <v>0.0</v>
      </c>
      <c r="S19" t="n" s="10443">
        <v>0.0</v>
      </c>
      <c r="T19" t="n" s="10444">
        <v>0.0</v>
      </c>
      <c r="U19" t="n" s="10445">
        <v>0.0</v>
      </c>
      <c r="V19" s="10446">
        <f>q19+s19+u19</f>
      </c>
      <c r="W19" t="n" s="10447">
        <v>0.0</v>
      </c>
      <c r="X19" t="n" s="10448">
        <v>0.0</v>
      </c>
      <c r="Y19" t="n" s="10449">
        <v>0.0</v>
      </c>
      <c r="Z19" s="10450">
        <f>h19+i19+j19+k19+l19+m19+n19+o19+v19+w19+x19+y19</f>
      </c>
      <c r="AA19" t="n" s="10451">
        <v>409.0</v>
      </c>
      <c r="AB19" t="n" s="10452">
        <v>56.85</v>
      </c>
      <c r="AC19" t="n" s="10453">
        <v>6.5</v>
      </c>
      <c r="AD19" t="n" s="10454">
        <v>80.0</v>
      </c>
      <c r="AE19" s="10455">
        <f>ROUND((z19+aa19+ab19+ac19+ad19),2)</f>
      </c>
      <c r="AF19" s="10456">
        <f>ad19*0.06</f>
      </c>
      <c r="AG19" s="10457">
        <f>ae19+af19</f>
      </c>
      <c r="AH19" t="s" s="10458">
        <v>0</v>
      </c>
    </row>
    <row r="20" ht="15.0" customHeight="true">
      <c r="A20" t="s" s="10459">
        <v>343</v>
      </c>
      <c r="B20" t="s" s="10460">
        <v>344</v>
      </c>
      <c r="C20" t="s" s="10461">
        <v>345</v>
      </c>
      <c r="D20" t="s" s="10462">
        <v>346</v>
      </c>
      <c r="E20" t="s" s="10463">
        <v>298</v>
      </c>
      <c r="F20" t="n" s="10464">
        <v>43252.0</v>
      </c>
      <c r="G20" t="s" s="10465">
        <v>0</v>
      </c>
      <c r="H20" t="n" s="10466">
        <v>1200.0</v>
      </c>
      <c r="I20" t="n" s="10467">
        <v>100.0</v>
      </c>
      <c r="J20" t="n" s="10468">
        <v>0.0</v>
      </c>
      <c r="K20" t="n" s="10469">
        <v>1850.0</v>
      </c>
      <c r="L20" t="n" s="10470">
        <v>0.0</v>
      </c>
      <c r="M20" t="n" s="10471">
        <v>0.0</v>
      </c>
      <c r="N20" t="n" s="10472">
        <v>0.0</v>
      </c>
      <c r="O20" t="n" s="10473">
        <v>0.0</v>
      </c>
      <c r="P20" t="n" s="10474">
        <v>5.0</v>
      </c>
      <c r="Q20" t="n" s="10475">
        <v>43.25</v>
      </c>
      <c r="R20" t="n" s="10476">
        <v>0.0</v>
      </c>
      <c r="S20" t="n" s="10477">
        <v>0.0</v>
      </c>
      <c r="T20" t="n" s="10478">
        <v>0.0</v>
      </c>
      <c r="U20" t="n" s="10479">
        <v>0.0</v>
      </c>
      <c r="V20" s="10480">
        <f>q20+s20+u20</f>
      </c>
      <c r="W20" t="n" s="10481">
        <v>0.0</v>
      </c>
      <c r="X20" t="n" s="10482">
        <v>0.0</v>
      </c>
      <c r="Y20" t="n" s="10483">
        <v>0.0</v>
      </c>
      <c r="Z20" s="10484">
        <f>h20+i20+j20+k20+l20+m20+n20+o20+v20+w20+x20+y20</f>
      </c>
      <c r="AA20" t="n" s="10485">
        <v>411.0</v>
      </c>
      <c r="AB20" t="n" s="10486">
        <v>55.15</v>
      </c>
      <c r="AC20" t="n" s="10487">
        <v>6.3</v>
      </c>
      <c r="AD20" t="n" s="10488">
        <v>80.0</v>
      </c>
      <c r="AE20" s="10489">
        <f>ROUND((z20+aa20+ab20+ac20+ad20),2)</f>
      </c>
      <c r="AF20" s="10490">
        <f>ad20*0.06</f>
      </c>
      <c r="AG20" s="10491">
        <f>ae20+af20</f>
      </c>
      <c r="AH20" t="s" s="10492">
        <v>0</v>
      </c>
    </row>
    <row r="21" ht="15.0" customHeight="true">
      <c r="A21" t="s" s="10493">
        <v>0</v>
      </c>
      <c r="B21" t="s" s="10494">
        <v>0</v>
      </c>
      <c r="C21" t="s" s="10495">
        <v>0</v>
      </c>
      <c r="D21" t="s" s="10496">
        <v>0</v>
      </c>
      <c r="E21" t="s" s="10497">
        <v>0</v>
      </c>
      <c r="F21" t="s" s="10498">
        <v>0</v>
      </c>
      <c r="G21" t="s" s="10499">
        <v>0</v>
      </c>
      <c r="H21" s="10500">
        <f>SUM(h8:h20)</f>
      </c>
      <c r="I21" s="10501">
        <f>SUM(i8:i20)</f>
      </c>
      <c r="J21" s="10502">
        <f>SUM(j8:j20)</f>
      </c>
      <c r="K21" s="10503">
        <f>SUM(k8:k20)</f>
      </c>
      <c r="L21" s="10504">
        <f>SUM(l8:l20)</f>
      </c>
      <c r="M21" s="10505">
        <f>SUM(m8:m20)</f>
      </c>
      <c r="N21" s="10506">
        <f>SUM(n8:n20)</f>
      </c>
      <c r="O21" s="10507">
        <f>SUM(o8:o20)</f>
      </c>
      <c r="P21" s="10508">
        <f>SUM(p8:p20)</f>
      </c>
      <c r="Q21" s="10509">
        <f>SUM(q8:q20)</f>
      </c>
      <c r="R21" s="10510">
        <f>SUM(r8:r20)</f>
      </c>
      <c r="S21" s="10511">
        <f>SUM(s8:s20)</f>
      </c>
      <c r="T21" s="10512">
        <f>SUM(t8:t20)</f>
      </c>
      <c r="U21" s="10513">
        <f>SUM(u8:u20)</f>
      </c>
      <c r="V21" s="10514">
        <f>SUM(v8:v20)</f>
      </c>
      <c r="W21" s="10515">
        <f>SUM(w8:w20)</f>
      </c>
      <c r="X21" s="10516">
        <f>SUM(x8:x20)</f>
      </c>
      <c r="Y21" s="10517">
        <f>SUM(y8:y20)</f>
      </c>
      <c r="Z21" s="10518">
        <f>SUM(z8:z20)</f>
      </c>
      <c r="AA21" s="10519">
        <f>SUM(aa8:aa20)</f>
      </c>
      <c r="AB21" s="10520">
        <f>SUM(ab8:ab20)</f>
      </c>
      <c r="AC21" s="10521">
        <f>SUM(ac8:ac20)</f>
      </c>
      <c r="AD21" s="10522">
        <f>SUM(ad8:ad20)</f>
      </c>
      <c r="AE21" s="10523">
        <f>SUM(ae8:ae20)</f>
      </c>
      <c r="AF21" s="10524">
        <f>SUM(af8:af20)</f>
      </c>
      <c r="AG21" s="10525">
        <f>SUM(ag8:ag20)</f>
      </c>
      <c r="AH21" t="s" s="10526">
        <v>0</v>
      </c>
    </row>
    <row r="22" ht="15.0" customHeight="true"/>
    <row r="23" ht="15.0" customHeight="true">
      <c r="A23" t="s" s="10527">
        <v>0</v>
      </c>
      <c r="B23" t="s" s="10528">
        <v>0</v>
      </c>
      <c r="C23" t="s" s="10529">
        <v>531</v>
      </c>
    </row>
    <row r="24" ht="15.0" customHeight="true">
      <c r="C24" s="1053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31">
        <v>0</v>
      </c>
      <c r="B1" t="s" s="10532">
        <v>0</v>
      </c>
      <c r="C1" t="s" s="10533">
        <v>1</v>
      </c>
    </row>
    <row r="2" ht="15.0" customHeight="true">
      <c r="A2" t="s" s="10534">
        <v>0</v>
      </c>
      <c r="B2" t="s" s="10535">
        <v>0</v>
      </c>
      <c r="C2" t="s" s="10536">
        <v>2</v>
      </c>
    </row>
    <row r="3" ht="15.0" customHeight="true">
      <c r="A3" t="s" s="10537">
        <v>0</v>
      </c>
      <c r="B3" t="s" s="10538">
        <v>0</v>
      </c>
      <c r="C3" t="s" s="10539">
        <v>3</v>
      </c>
    </row>
    <row r="4" ht="15.0" customHeight="true">
      <c r="A4" t="s" s="10540">
        <v>0</v>
      </c>
      <c r="B4" t="s" s="10541">
        <v>0</v>
      </c>
      <c r="C4" t="s" s="10542">
        <v>4</v>
      </c>
      <c r="D4" t="s" s="10543">
        <v>0</v>
      </c>
      <c r="E4" t="s" s="10544">
        <v>0</v>
      </c>
      <c r="F4" t="s" s="10545">
        <v>0</v>
      </c>
      <c r="G4" t="s" s="10546">
        <v>0</v>
      </c>
      <c r="H4" t="s" s="10547">
        <v>0</v>
      </c>
      <c r="I4" t="s" s="10548">
        <v>0</v>
      </c>
      <c r="J4" t="s" s="10549">
        <v>0</v>
      </c>
      <c r="K4" t="s" s="10550">
        <v>0</v>
      </c>
      <c r="L4" t="s" s="10551">
        <v>0</v>
      </c>
      <c r="M4" t="s" s="10552">
        <v>0</v>
      </c>
      <c r="N4" t="s" s="10553">
        <v>0</v>
      </c>
      <c r="O4" t="s" s="10554">
        <v>0</v>
      </c>
      <c r="P4" t="s" s="10555">
        <v>0</v>
      </c>
      <c r="Q4" t="s" s="10556">
        <v>0</v>
      </c>
      <c r="R4" t="s" s="10557">
        <v>0</v>
      </c>
      <c r="S4" t="s" s="10558">
        <v>0</v>
      </c>
      <c r="T4" t="s" s="10559">
        <v>0</v>
      </c>
      <c r="U4" t="s" s="10560">
        <v>0</v>
      </c>
      <c r="V4" t="s" s="10561">
        <v>0</v>
      </c>
      <c r="W4" t="s" s="10562">
        <v>0</v>
      </c>
      <c r="X4" t="s" s="10563">
        <v>0</v>
      </c>
      <c r="Y4" t="s" s="10564">
        <v>0</v>
      </c>
      <c r="Z4" t="s" s="10565">
        <v>0</v>
      </c>
      <c r="AA4" t="s" s="10566">
        <v>0</v>
      </c>
      <c r="AB4" t="s" s="10567">
        <v>0</v>
      </c>
      <c r="AC4" t="s" s="10568">
        <v>5</v>
      </c>
      <c r="AD4" t="n" s="10569">
        <v>2019.0</v>
      </c>
    </row>
    <row r="5" ht="15.0" customHeight="true">
      <c r="A5" t="s" s="10570">
        <v>0</v>
      </c>
      <c r="B5" t="s" s="10571">
        <v>0</v>
      </c>
      <c r="C5" t="s" s="10572">
        <v>0</v>
      </c>
      <c r="D5" t="s" s="10573">
        <v>0</v>
      </c>
      <c r="E5" t="s" s="10574">
        <v>0</v>
      </c>
      <c r="F5" t="s" s="10575">
        <v>0</v>
      </c>
      <c r="G5" t="s" s="10576">
        <v>0</v>
      </c>
      <c r="H5" t="s" s="10577">
        <v>0</v>
      </c>
      <c r="I5" t="s" s="10578">
        <v>0</v>
      </c>
      <c r="J5" t="s" s="10579">
        <v>0</v>
      </c>
      <c r="K5" t="s" s="10580">
        <v>0</v>
      </c>
      <c r="L5" t="s" s="10581">
        <v>0</v>
      </c>
      <c r="M5" t="s" s="10582">
        <v>0</v>
      </c>
      <c r="N5" t="s" s="10583">
        <v>0</v>
      </c>
      <c r="O5" t="s" s="10584">
        <v>0</v>
      </c>
      <c r="P5" t="s" s="10585">
        <v>0</v>
      </c>
      <c r="Q5" t="s" s="10586">
        <v>0</v>
      </c>
      <c r="R5" t="s" s="10587">
        <v>0</v>
      </c>
      <c r="S5" t="s" s="10588">
        <v>0</v>
      </c>
      <c r="T5" t="s" s="10589">
        <v>0</v>
      </c>
      <c r="U5" t="s" s="10590">
        <v>0</v>
      </c>
      <c r="V5" t="s" s="10591">
        <v>0</v>
      </c>
      <c r="W5" t="s" s="10592">
        <v>0</v>
      </c>
      <c r="X5" t="s" s="10593">
        <v>0</v>
      </c>
      <c r="Y5" t="s" s="10594">
        <v>0</v>
      </c>
      <c r="Z5" t="s" s="10595">
        <v>0</v>
      </c>
      <c r="AA5" t="s" s="10596">
        <v>0</v>
      </c>
      <c r="AB5" t="s" s="10597">
        <v>0</v>
      </c>
      <c r="AC5" t="s" s="10598">
        <v>6</v>
      </c>
      <c r="AD5" t="n" s="10599">
        <v>2019.0</v>
      </c>
    </row>
    <row r="6" ht="15.0" customHeight="true"/>
    <row r="7" ht="34.0" customHeight="true">
      <c r="A7" t="s" s="10600">
        <v>7</v>
      </c>
      <c r="B7" t="s" s="10601">
        <v>8</v>
      </c>
      <c r="C7" t="s" s="10602">
        <v>9</v>
      </c>
      <c r="D7" t="s" s="10603">
        <v>10</v>
      </c>
      <c r="E7" t="s" s="10604">
        <v>11</v>
      </c>
      <c r="F7" t="s" s="10605">
        <v>12</v>
      </c>
      <c r="G7" t="s" s="10606">
        <v>13</v>
      </c>
      <c r="H7" t="s" s="10607">
        <v>14</v>
      </c>
      <c r="I7" t="s" s="10608">
        <v>15</v>
      </c>
      <c r="J7" t="s" s="10609">
        <v>16</v>
      </c>
      <c r="K7" t="s" s="10610">
        <v>17</v>
      </c>
      <c r="L7" t="s" s="10611">
        <v>18</v>
      </c>
      <c r="M7" t="s" s="10612">
        <v>19</v>
      </c>
      <c r="N7" t="s" s="10613">
        <v>20</v>
      </c>
      <c r="O7" t="s" s="10614">
        <v>21</v>
      </c>
      <c r="P7" t="s" s="10615">
        <v>22</v>
      </c>
      <c r="Q7" t="s" s="10616">
        <v>23</v>
      </c>
      <c r="R7" t="s" s="10617">
        <v>24</v>
      </c>
      <c r="S7" t="s" s="10618">
        <v>25</v>
      </c>
      <c r="T7" t="s" s="10619">
        <v>26</v>
      </c>
      <c r="U7" t="s" s="10620">
        <v>27</v>
      </c>
      <c r="V7" t="s" s="10621">
        <v>28</v>
      </c>
      <c r="W7" t="s" s="10622">
        <v>29</v>
      </c>
      <c r="X7" t="s" s="10623">
        <v>30</v>
      </c>
      <c r="Y7" t="s" s="10624">
        <v>31</v>
      </c>
      <c r="Z7" t="s" s="10625">
        <v>32</v>
      </c>
      <c r="AA7" t="s" s="10626">
        <v>33</v>
      </c>
      <c r="AB7" t="s" s="10627">
        <v>34</v>
      </c>
      <c r="AC7" t="s" s="10628">
        <v>35</v>
      </c>
      <c r="AD7" t="s" s="10629">
        <v>36</v>
      </c>
      <c r="AE7" t="s" s="10630">
        <v>37</v>
      </c>
      <c r="AF7" t="s" s="10631">
        <v>38</v>
      </c>
      <c r="AG7" t="s" s="10632">
        <v>39</v>
      </c>
      <c r="AH7" t="s" s="10633">
        <v>40</v>
      </c>
    </row>
    <row r="8" ht="15.0" customHeight="true">
      <c r="A8" t="s" s="10634">
        <v>347</v>
      </c>
      <c r="B8" t="s" s="10635">
        <v>348</v>
      </c>
      <c r="C8" t="s" s="10636">
        <v>349</v>
      </c>
      <c r="D8" t="s" s="10637">
        <v>350</v>
      </c>
      <c r="E8" t="s" s="10638">
        <v>351</v>
      </c>
      <c r="F8" t="n" s="10639">
        <v>41944.0</v>
      </c>
      <c r="G8" t="s" s="10640">
        <v>0</v>
      </c>
      <c r="H8" t="n" s="10641">
        <v>1590.0</v>
      </c>
      <c r="I8" t="n" s="10642">
        <v>100.0</v>
      </c>
      <c r="J8" t="n" s="10643">
        <v>0.0</v>
      </c>
      <c r="K8" t="n" s="10644">
        <v>2200.0</v>
      </c>
      <c r="L8" t="n" s="10645">
        <v>0.0</v>
      </c>
      <c r="M8" t="n" s="10646">
        <v>10.0</v>
      </c>
      <c r="N8" t="n" s="10647">
        <v>0.0</v>
      </c>
      <c r="O8" t="n" s="10648">
        <v>0.0</v>
      </c>
      <c r="P8" t="n" s="10649">
        <v>17.0</v>
      </c>
      <c r="Q8" t="n" s="10650">
        <v>194.99</v>
      </c>
      <c r="R8" t="n" s="10651">
        <v>0.0</v>
      </c>
      <c r="S8" t="n" s="10652">
        <v>0.0</v>
      </c>
      <c r="T8" t="n" s="10653">
        <v>0.0</v>
      </c>
      <c r="U8" t="n" s="10654">
        <v>0.0</v>
      </c>
      <c r="V8" s="10655">
        <f>q8+s8+u8</f>
      </c>
      <c r="W8" t="n" s="10656">
        <v>0.0</v>
      </c>
      <c r="X8" t="n" s="10657">
        <v>0.0</v>
      </c>
      <c r="Y8" t="n" s="10658">
        <v>0.0</v>
      </c>
      <c r="Z8" s="10659">
        <f>h8+i8+j8+k8+l8+m8+n8+o8+v8+w8+x8+y8</f>
      </c>
      <c r="AA8" t="n" s="10660">
        <v>507.0</v>
      </c>
      <c r="AB8" t="n" s="10661">
        <v>69.05</v>
      </c>
      <c r="AC8" t="n" s="10662">
        <v>7.9</v>
      </c>
      <c r="AD8" t="n" s="10663">
        <v>80.0</v>
      </c>
      <c r="AE8" s="10664">
        <f>ROUND((z8+aa8+ab8+ac8+ad8),2)</f>
      </c>
      <c r="AF8" s="10665">
        <f>ad8*0.06</f>
      </c>
      <c r="AG8" s="10666">
        <f>ae8+af8</f>
      </c>
      <c r="AH8" t="s" s="10667">
        <v>0</v>
      </c>
    </row>
    <row r="9" ht="15.0" customHeight="true">
      <c r="A9" t="s" s="10668">
        <v>352</v>
      </c>
      <c r="B9" t="s" s="10669">
        <v>353</v>
      </c>
      <c r="C9" t="s" s="10670">
        <v>354</v>
      </c>
      <c r="D9" t="s" s="10671">
        <v>355</v>
      </c>
      <c r="E9" t="s" s="10672">
        <v>351</v>
      </c>
      <c r="F9" t="n" s="10673">
        <v>41944.0</v>
      </c>
      <c r="G9" t="s" s="10674">
        <v>0</v>
      </c>
      <c r="H9" t="n" s="10675">
        <v>1910.0</v>
      </c>
      <c r="I9" t="n" s="10676">
        <v>100.0</v>
      </c>
      <c r="J9" t="n" s="10677">
        <v>0.0</v>
      </c>
      <c r="K9" t="n" s="10678">
        <v>2400.0</v>
      </c>
      <c r="L9" t="n" s="10679">
        <v>0.0</v>
      </c>
      <c r="M9" t="n" s="10680">
        <v>40.0</v>
      </c>
      <c r="N9" t="n" s="10681">
        <v>0.0</v>
      </c>
      <c r="O9" t="n" s="10682">
        <v>0.0</v>
      </c>
      <c r="P9" t="n" s="10683">
        <v>8.0</v>
      </c>
      <c r="Q9" t="n" s="10684">
        <v>110.16</v>
      </c>
      <c r="R9" t="n" s="10685">
        <v>0.0</v>
      </c>
      <c r="S9" t="n" s="10686">
        <v>0.0</v>
      </c>
      <c r="T9" t="n" s="10687">
        <v>0.0</v>
      </c>
      <c r="U9" t="n" s="10688">
        <v>0.0</v>
      </c>
      <c r="V9" s="10689">
        <f>q9+s9+u9</f>
      </c>
      <c r="W9" t="n" s="10690">
        <v>0.0</v>
      </c>
      <c r="X9" t="n" s="10691">
        <v>0.0</v>
      </c>
      <c r="Y9" t="n" s="10692">
        <v>0.0</v>
      </c>
      <c r="Z9" s="10693">
        <f>h9+i9+j9+k9+l9+m9+n9+o9+v9+w9+x9+y9</f>
      </c>
      <c r="AA9" t="n" s="10694">
        <v>575.0</v>
      </c>
      <c r="AB9" t="n" s="10695">
        <v>69.05</v>
      </c>
      <c r="AC9" t="n" s="10696">
        <v>7.9</v>
      </c>
      <c r="AD9" t="n" s="10697">
        <v>80.0</v>
      </c>
      <c r="AE9" s="10698">
        <f>ROUND((z9+aa9+ab9+ac9+ad9),2)</f>
      </c>
      <c r="AF9" s="10699">
        <f>ad9*0.06</f>
      </c>
      <c r="AG9" s="10700">
        <f>ae9+af9</f>
      </c>
      <c r="AH9" t="s" s="10701">
        <v>0</v>
      </c>
    </row>
    <row r="10" ht="15.0" customHeight="true">
      <c r="A10" t="s" s="10702">
        <v>356</v>
      </c>
      <c r="B10" t="s" s="10703">
        <v>357</v>
      </c>
      <c r="C10" t="s" s="10704">
        <v>358</v>
      </c>
      <c r="D10" t="s" s="10705">
        <v>359</v>
      </c>
      <c r="E10" t="s" s="10706">
        <v>351</v>
      </c>
      <c r="F10" t="n" s="10707">
        <v>41944.0</v>
      </c>
      <c r="G10" t="s" s="10708">
        <v>0</v>
      </c>
      <c r="H10" t="n" s="10709">
        <v>1610.0</v>
      </c>
      <c r="I10" t="n" s="10710">
        <v>100.0</v>
      </c>
      <c r="J10" t="n" s="10711">
        <v>0.0</v>
      </c>
      <c r="K10" t="n" s="10712">
        <v>1907.34</v>
      </c>
      <c r="L10" t="n" s="10713">
        <v>0.0</v>
      </c>
      <c r="M10" t="n" s="10714">
        <v>0.0</v>
      </c>
      <c r="N10" t="n" s="10715">
        <v>0.0</v>
      </c>
      <c r="O10" t="n" s="10716">
        <v>0.0</v>
      </c>
      <c r="P10" t="n" s="10717">
        <v>4.0</v>
      </c>
      <c r="Q10" t="n" s="10718">
        <v>46.44</v>
      </c>
      <c r="R10" t="n" s="10719">
        <v>0.0</v>
      </c>
      <c r="S10" t="n" s="10720">
        <v>0.0</v>
      </c>
      <c r="T10" t="n" s="10721">
        <v>0.0</v>
      </c>
      <c r="U10" t="n" s="10722">
        <v>0.0</v>
      </c>
      <c r="V10" s="10723">
        <f>q10+s10+u10</f>
      </c>
      <c r="W10" t="n" s="10724">
        <v>0.0</v>
      </c>
      <c r="X10" t="n" s="10725">
        <v>0.0</v>
      </c>
      <c r="Y10" t="n" s="10726">
        <v>0.0</v>
      </c>
      <c r="Z10" s="10727">
        <f>h10+i10+j10+k10+l10+m10+n10+o10+v10+w10+x10+y10</f>
      </c>
      <c r="AA10" t="n" s="10728">
        <v>471.0</v>
      </c>
      <c r="AB10" t="n" s="10729">
        <v>63.85</v>
      </c>
      <c r="AC10" t="n" s="10730">
        <v>7.3</v>
      </c>
      <c r="AD10" t="n" s="10731">
        <v>80.0</v>
      </c>
      <c r="AE10" s="10732">
        <f>ROUND((z10+aa10+ab10+ac10+ad10),2)</f>
      </c>
      <c r="AF10" s="10733">
        <f>ad10*0.06</f>
      </c>
      <c r="AG10" s="10734">
        <f>ae10+af10</f>
      </c>
      <c r="AH10" t="s" s="10735">
        <v>0</v>
      </c>
    </row>
    <row r="11" ht="15.0" customHeight="true">
      <c r="A11" t="s" s="10736">
        <v>360</v>
      </c>
      <c r="B11" t="s" s="10737">
        <v>361</v>
      </c>
      <c r="C11" t="s" s="10738">
        <v>362</v>
      </c>
      <c r="D11" t="s" s="10739">
        <v>363</v>
      </c>
      <c r="E11" t="s" s="10740">
        <v>351</v>
      </c>
      <c r="F11" t="n" s="10741">
        <v>41944.0</v>
      </c>
      <c r="G11" t="s" s="10742">
        <v>0</v>
      </c>
      <c r="H11" t="n" s="10743">
        <v>1460.0</v>
      </c>
      <c r="I11" t="n" s="10744">
        <v>100.0</v>
      </c>
      <c r="J11" t="n" s="10745">
        <v>0.0</v>
      </c>
      <c r="K11" t="n" s="10746">
        <v>2200.0</v>
      </c>
      <c r="L11" t="n" s="10747">
        <v>0.0</v>
      </c>
      <c r="M11" t="n" s="10748">
        <v>10.0</v>
      </c>
      <c r="N11" t="n" s="10749">
        <v>0.0</v>
      </c>
      <c r="O11" t="n" s="10750">
        <v>0.0</v>
      </c>
      <c r="P11" t="n" s="10751">
        <v>18.0</v>
      </c>
      <c r="Q11" t="n" s="10752">
        <v>189.54</v>
      </c>
      <c r="R11" t="n" s="10753">
        <v>0.0</v>
      </c>
      <c r="S11" t="n" s="10754">
        <v>0.0</v>
      </c>
      <c r="T11" t="n" s="10755">
        <v>0.0</v>
      </c>
      <c r="U11" t="n" s="10756">
        <v>0.0</v>
      </c>
      <c r="V11" s="10757">
        <f>q11+s11+u11</f>
      </c>
      <c r="W11" t="n" s="10758">
        <v>0.0</v>
      </c>
      <c r="X11" t="n" s="10759">
        <v>0.0</v>
      </c>
      <c r="Y11" t="n" s="10760">
        <v>0.0</v>
      </c>
      <c r="Z11" s="10761">
        <f>h11+i11+j11+k11+l11+m11+n11+o11+v11+w11+x11+y11</f>
      </c>
      <c r="AA11" t="n" s="10762">
        <v>489.0</v>
      </c>
      <c r="AB11" t="n" s="10763">
        <v>69.05</v>
      </c>
      <c r="AC11" t="n" s="10764">
        <v>7.9</v>
      </c>
      <c r="AD11" t="n" s="10765">
        <v>80.0</v>
      </c>
      <c r="AE11" s="10766">
        <f>ROUND((z11+aa11+ab11+ac11+ad11),2)</f>
      </c>
      <c r="AF11" s="10767">
        <f>ad11*0.06</f>
      </c>
      <c r="AG11" s="10768">
        <f>ae11+af11</f>
      </c>
      <c r="AH11" t="s" s="10769">
        <v>0</v>
      </c>
    </row>
    <row r="12" ht="15.0" customHeight="true">
      <c r="A12" t="s" s="10770">
        <v>364</v>
      </c>
      <c r="B12" t="s" s="10771">
        <v>365</v>
      </c>
      <c r="C12" t="s" s="10772">
        <v>366</v>
      </c>
      <c r="D12" t="s" s="10773">
        <v>367</v>
      </c>
      <c r="E12" t="s" s="10774">
        <v>351</v>
      </c>
      <c r="F12" t="n" s="10775">
        <v>42005.0</v>
      </c>
      <c r="G12" t="s" s="10776">
        <v>0</v>
      </c>
      <c r="H12" t="n" s="10777">
        <v>1930.0</v>
      </c>
      <c r="I12" t="n" s="10778">
        <v>100.0</v>
      </c>
      <c r="J12" t="n" s="10779">
        <v>0.0</v>
      </c>
      <c r="K12" t="n" s="10780">
        <v>2400.0</v>
      </c>
      <c r="L12" t="n" s="10781">
        <v>0.0</v>
      </c>
      <c r="M12" t="n" s="10782">
        <v>10.0</v>
      </c>
      <c r="N12" t="n" s="10783">
        <v>0.0</v>
      </c>
      <c r="O12" t="n" s="10784">
        <v>0.0</v>
      </c>
      <c r="P12" t="n" s="10785">
        <v>10.0</v>
      </c>
      <c r="Q12" t="n" s="10786">
        <v>139.2</v>
      </c>
      <c r="R12" t="n" s="10787">
        <v>0.0</v>
      </c>
      <c r="S12" t="n" s="10788">
        <v>0.0</v>
      </c>
      <c r="T12" t="n" s="10789">
        <v>0.0</v>
      </c>
      <c r="U12" t="n" s="10790">
        <v>0.0</v>
      </c>
      <c r="V12" s="10791">
        <f>q12+s12+u12</f>
      </c>
      <c r="W12" t="n" s="10792">
        <v>0.0</v>
      </c>
      <c r="X12" t="n" s="10793">
        <v>0.0</v>
      </c>
      <c r="Y12" t="n" s="10794">
        <v>0.0</v>
      </c>
      <c r="Z12" s="10795">
        <f>h12+i12+j12+k12+l12+m12+n12+o12+v12+w12+x12+y12</f>
      </c>
      <c r="AA12" t="n" s="10796">
        <v>578.0</v>
      </c>
      <c r="AB12" t="n" s="10797">
        <v>69.05</v>
      </c>
      <c r="AC12" t="n" s="10798">
        <v>7.9</v>
      </c>
      <c r="AD12" t="n" s="10799">
        <v>80.0</v>
      </c>
      <c r="AE12" s="10800">
        <f>ROUND((z12+aa12+ab12+ac12+ad12),2)</f>
      </c>
      <c r="AF12" s="10801">
        <f>ad12*0.06</f>
      </c>
      <c r="AG12" s="10802">
        <f>ae12+af12</f>
      </c>
      <c r="AH12" t="s" s="10803">
        <v>0</v>
      </c>
    </row>
    <row r="13" ht="15.0" customHeight="true">
      <c r="A13" t="s" s="10804">
        <v>368</v>
      </c>
      <c r="B13" t="s" s="10805">
        <v>369</v>
      </c>
      <c r="C13" t="s" s="10806">
        <v>370</v>
      </c>
      <c r="D13" t="s" s="10807">
        <v>371</v>
      </c>
      <c r="E13" t="s" s="10808">
        <v>351</v>
      </c>
      <c r="F13" t="n" s="10809">
        <v>41944.0</v>
      </c>
      <c r="G13" t="s" s="10810">
        <v>0</v>
      </c>
      <c r="H13" t="n" s="10811">
        <v>1660.0</v>
      </c>
      <c r="I13" t="n" s="10812">
        <v>100.0</v>
      </c>
      <c r="J13" t="n" s="10813">
        <v>0.0</v>
      </c>
      <c r="K13" t="n" s="10814">
        <v>1700.0</v>
      </c>
      <c r="L13" t="n" s="10815">
        <v>0.0</v>
      </c>
      <c r="M13" t="n" s="10816">
        <v>10.0</v>
      </c>
      <c r="N13" t="n" s="10817">
        <v>0.0</v>
      </c>
      <c r="O13" t="n" s="10818">
        <v>0.0</v>
      </c>
      <c r="P13" t="n" s="10819">
        <v>8.0</v>
      </c>
      <c r="Q13" t="n" s="10820">
        <v>95.76</v>
      </c>
      <c r="R13" t="n" s="10821">
        <v>0.0</v>
      </c>
      <c r="S13" t="n" s="10822">
        <v>0.0</v>
      </c>
      <c r="T13" t="n" s="10823">
        <v>0.0</v>
      </c>
      <c r="U13" t="n" s="10824">
        <v>0.0</v>
      </c>
      <c r="V13" s="10825">
        <f>q13+s13+u13</f>
      </c>
      <c r="W13" t="n" s="10826">
        <v>0.0</v>
      </c>
      <c r="X13" t="n" s="10827">
        <v>0.0</v>
      </c>
      <c r="Y13" t="n" s="10828">
        <v>0.0</v>
      </c>
      <c r="Z13" s="10829">
        <f>h13+i13+j13+k13+l13+m13+n13+o13+v13+w13+x13+y13</f>
      </c>
      <c r="AA13" t="n" s="10830">
        <v>450.0</v>
      </c>
      <c r="AB13" t="n" s="10831">
        <v>62.15</v>
      </c>
      <c r="AC13" t="n" s="10832">
        <v>7.1</v>
      </c>
      <c r="AD13" t="n" s="10833">
        <v>80.0</v>
      </c>
      <c r="AE13" s="10834">
        <f>ROUND((z13+aa13+ab13+ac13+ad13),2)</f>
      </c>
      <c r="AF13" s="10835">
        <f>ad13*0.06</f>
      </c>
      <c r="AG13" s="10836">
        <f>ae13+af13</f>
      </c>
      <c r="AH13" t="s" s="10837">
        <v>0</v>
      </c>
    </row>
    <row r="14" ht="15.0" customHeight="true">
      <c r="A14" t="s" s="10838">
        <v>372</v>
      </c>
      <c r="B14" t="s" s="10839">
        <v>373</v>
      </c>
      <c r="C14" t="s" s="10840">
        <v>374</v>
      </c>
      <c r="D14" t="s" s="10841">
        <v>375</v>
      </c>
      <c r="E14" t="s" s="10842">
        <v>351</v>
      </c>
      <c r="F14" t="n" s="10843">
        <v>41974.0</v>
      </c>
      <c r="G14" t="s" s="10844">
        <v>0</v>
      </c>
      <c r="H14" t="n" s="10845">
        <v>1740.0</v>
      </c>
      <c r="I14" t="n" s="10846">
        <v>100.0</v>
      </c>
      <c r="J14" t="n" s="10847">
        <v>0.0</v>
      </c>
      <c r="K14" t="n" s="10848">
        <v>2400.0</v>
      </c>
      <c r="L14" t="n" s="10849">
        <v>0.0</v>
      </c>
      <c r="M14" t="n" s="10850">
        <v>12.0</v>
      </c>
      <c r="N14" t="n" s="10851">
        <v>0.0</v>
      </c>
      <c r="O14" t="n" s="10852">
        <v>0.0</v>
      </c>
      <c r="P14" t="n" s="10853">
        <v>10.0</v>
      </c>
      <c r="Q14" t="n" s="10854">
        <v>125.5</v>
      </c>
      <c r="R14" t="n" s="10855">
        <v>0.0</v>
      </c>
      <c r="S14" t="n" s="10856">
        <v>0.0</v>
      </c>
      <c r="T14" t="n" s="10857">
        <v>0.0</v>
      </c>
      <c r="U14" t="n" s="10858">
        <v>0.0</v>
      </c>
      <c r="V14" s="10859">
        <f>q14+s14+u14</f>
      </c>
      <c r="W14" t="n" s="10860">
        <v>0.0</v>
      </c>
      <c r="X14" t="n" s="10861">
        <v>0.0</v>
      </c>
      <c r="Y14" t="n" s="10862">
        <v>0.0</v>
      </c>
      <c r="Z14" s="10863">
        <f>h14+i14+j14+k14+l14+m14+n14+o14+v14+w14+x14+y14</f>
      </c>
      <c r="AA14" t="n" s="10864">
        <v>552.0</v>
      </c>
      <c r="AB14" t="n" s="10865">
        <v>69.05</v>
      </c>
      <c r="AC14" t="n" s="10866">
        <v>7.9</v>
      </c>
      <c r="AD14" t="n" s="10867">
        <v>80.0</v>
      </c>
      <c r="AE14" s="10868">
        <f>ROUND((z14+aa14+ab14+ac14+ad14),2)</f>
      </c>
      <c r="AF14" s="10869">
        <f>ad14*0.06</f>
      </c>
      <c r="AG14" s="10870">
        <f>ae14+af14</f>
      </c>
      <c r="AH14" t="s" s="10871">
        <v>0</v>
      </c>
    </row>
    <row r="15" ht="15.0" customHeight="true">
      <c r="A15" t="s" s="10872">
        <v>376</v>
      </c>
      <c r="B15" t="s" s="10873">
        <v>377</v>
      </c>
      <c r="C15" t="s" s="10874">
        <v>378</v>
      </c>
      <c r="D15" t="s" s="10875">
        <v>379</v>
      </c>
      <c r="E15" t="s" s="10876">
        <v>351</v>
      </c>
      <c r="F15" t="n" s="10877">
        <v>42607.0</v>
      </c>
      <c r="G15" t="s" s="10878">
        <v>0</v>
      </c>
      <c r="H15" t="n" s="10879">
        <v>1540.0</v>
      </c>
      <c r="I15" t="n" s="10880">
        <v>100.0</v>
      </c>
      <c r="J15" t="n" s="10881">
        <v>0.0</v>
      </c>
      <c r="K15" t="n" s="10882">
        <v>1650.0</v>
      </c>
      <c r="L15" t="n" s="10883">
        <v>0.0</v>
      </c>
      <c r="M15" t="n" s="10884">
        <v>26.55</v>
      </c>
      <c r="N15" t="n" s="10885">
        <v>0.0</v>
      </c>
      <c r="O15" t="n" s="10886">
        <v>0.0</v>
      </c>
      <c r="P15" t="n" s="10887">
        <v>0.0</v>
      </c>
      <c r="Q15" t="n" s="10888">
        <v>0.0</v>
      </c>
      <c r="R15" t="n" s="10889">
        <v>0.0</v>
      </c>
      <c r="S15" t="n" s="10890">
        <v>0.0</v>
      </c>
      <c r="T15" t="n" s="10891">
        <v>0.0</v>
      </c>
      <c r="U15" t="n" s="10892">
        <v>0.0</v>
      </c>
      <c r="V15" s="10893">
        <f>q15+s15+u15</f>
      </c>
      <c r="W15" t="n" s="10894">
        <v>0.0</v>
      </c>
      <c r="X15" t="n" s="10895">
        <v>1540.0</v>
      </c>
      <c r="Y15" t="n" s="10896">
        <v>-0.9300000000000068</v>
      </c>
      <c r="Z15" s="10897">
        <f>h15+i15+j15+k15+l15+m15+n15+o15+v15+w15+x15+y15</f>
      </c>
      <c r="AA15" t="n" s="10898">
        <v>593.0</v>
      </c>
      <c r="AB15" t="n" s="10899">
        <v>69.05</v>
      </c>
      <c r="AC15" t="n" s="10900">
        <v>7.9</v>
      </c>
      <c r="AD15" t="n" s="10901">
        <v>80.0</v>
      </c>
      <c r="AE15" s="10902">
        <f>ROUND((z15+aa15+ab15+ac15+ad15),2)</f>
      </c>
      <c r="AF15" s="10903">
        <f>ad15*0.06</f>
      </c>
      <c r="AG15" s="10904">
        <f>ae15+af15</f>
      </c>
      <c r="AH15" t="s" s="10905">
        <v>0</v>
      </c>
    </row>
    <row r="16" ht="15.0" customHeight="true">
      <c r="A16" t="s" s="10906">
        <v>380</v>
      </c>
      <c r="B16" t="s" s="10907">
        <v>381</v>
      </c>
      <c r="C16" t="s" s="10908">
        <v>382</v>
      </c>
      <c r="D16" t="s" s="10909">
        <v>383</v>
      </c>
      <c r="E16" t="s" s="10910">
        <v>351</v>
      </c>
      <c r="F16" t="n" s="10911">
        <v>42905.0</v>
      </c>
      <c r="G16" t="s" s="10912">
        <v>0</v>
      </c>
      <c r="H16" t="n" s="10913">
        <v>1230.0</v>
      </c>
      <c r="I16" t="n" s="10914">
        <v>100.0</v>
      </c>
      <c r="J16" t="n" s="10915">
        <v>0.0</v>
      </c>
      <c r="K16" t="n" s="10916">
        <v>1850.0</v>
      </c>
      <c r="L16" t="n" s="10917">
        <v>0.0</v>
      </c>
      <c r="M16" t="n" s="10918">
        <v>0.0</v>
      </c>
      <c r="N16" t="n" s="10919">
        <v>0.0</v>
      </c>
      <c r="O16" t="n" s="10920">
        <v>0.0</v>
      </c>
      <c r="P16" t="n" s="10921">
        <v>0.0</v>
      </c>
      <c r="Q16" t="n" s="10922">
        <v>0.0</v>
      </c>
      <c r="R16" t="n" s="10923">
        <v>0.0</v>
      </c>
      <c r="S16" t="n" s="10924">
        <v>0.0</v>
      </c>
      <c r="T16" t="n" s="10925">
        <v>0.0</v>
      </c>
      <c r="U16" t="n" s="10926">
        <v>0.0</v>
      </c>
      <c r="V16" s="10927">
        <f>q16+s16+u16</f>
      </c>
      <c r="W16" t="n" s="10928">
        <v>0.0</v>
      </c>
      <c r="X16" t="n" s="10929">
        <v>0.0</v>
      </c>
      <c r="Y16" t="n" s="10930">
        <v>0.0</v>
      </c>
      <c r="Z16" s="10931">
        <f>h16+i16+j16+k16+l16+m16+n16+o16+v16+w16+x16+y16</f>
      </c>
      <c r="AA16" t="n" s="10932">
        <v>414.0</v>
      </c>
      <c r="AB16" t="n" s="10933">
        <v>55.15</v>
      </c>
      <c r="AC16" t="n" s="10934">
        <v>6.3</v>
      </c>
      <c r="AD16" t="n" s="10935">
        <v>80.0</v>
      </c>
      <c r="AE16" s="10936">
        <f>ROUND((z16+aa16+ab16+ac16+ad16),2)</f>
      </c>
      <c r="AF16" s="10937">
        <f>ad16*0.06</f>
      </c>
      <c r="AG16" s="10938">
        <f>ae16+af16</f>
      </c>
      <c r="AH16" t="s" s="10939">
        <v>0</v>
      </c>
    </row>
    <row r="17" ht="15.0" customHeight="true">
      <c r="A17" t="s" s="10940">
        <v>384</v>
      </c>
      <c r="B17" t="s" s="10941">
        <v>385</v>
      </c>
      <c r="C17" t="s" s="10942">
        <v>386</v>
      </c>
      <c r="D17" t="s" s="10943">
        <v>387</v>
      </c>
      <c r="E17" t="s" s="10944">
        <v>351</v>
      </c>
      <c r="F17" t="n" s="10945">
        <v>43054.0</v>
      </c>
      <c r="G17" t="s" s="10946">
        <v>0</v>
      </c>
      <c r="H17" t="n" s="10947">
        <v>1370.0</v>
      </c>
      <c r="I17" t="n" s="10948">
        <v>100.0</v>
      </c>
      <c r="J17" t="n" s="10949">
        <v>0.0</v>
      </c>
      <c r="K17" t="n" s="10950">
        <v>1650.0</v>
      </c>
      <c r="L17" t="n" s="10951">
        <v>0.0</v>
      </c>
      <c r="M17" t="n" s="10952">
        <v>0.0</v>
      </c>
      <c r="N17" t="n" s="10953">
        <v>0.0</v>
      </c>
      <c r="O17" t="n" s="10954">
        <v>0.0</v>
      </c>
      <c r="P17" t="n" s="10955">
        <v>0.0</v>
      </c>
      <c r="Q17" t="n" s="10956">
        <v>0.0</v>
      </c>
      <c r="R17" t="n" s="10957">
        <v>0.0</v>
      </c>
      <c r="S17" t="n" s="10958">
        <v>0.0</v>
      </c>
      <c r="T17" t="n" s="10959">
        <v>0.0</v>
      </c>
      <c r="U17" t="n" s="10960">
        <v>0.0</v>
      </c>
      <c r="V17" s="10961">
        <f>q17+s17+u17</f>
      </c>
      <c r="W17" t="n" s="10962">
        <v>0.0</v>
      </c>
      <c r="X17" t="n" s="10963">
        <v>0.0</v>
      </c>
      <c r="Y17" t="n" s="10964">
        <v>0.0</v>
      </c>
      <c r="Z17" s="10965">
        <f>h17+i17+j17+k17+l17+m17+n17+o17+v17+w17+x17+y17</f>
      </c>
      <c r="AA17" t="n" s="10966">
        <v>406.0</v>
      </c>
      <c r="AB17" t="n" s="10967">
        <v>55.15</v>
      </c>
      <c r="AC17" t="n" s="10968">
        <v>6.3</v>
      </c>
      <c r="AD17" t="n" s="10969">
        <v>80.0</v>
      </c>
      <c r="AE17" s="10970">
        <f>ROUND((z17+aa17+ab17+ac17+ad17),2)</f>
      </c>
      <c r="AF17" s="10971">
        <f>ad17*0.06</f>
      </c>
      <c r="AG17" s="10972">
        <f>ae17+af17</f>
      </c>
      <c r="AH17" t="s" s="10973">
        <v>0</v>
      </c>
    </row>
    <row r="18" ht="15.0" customHeight="true">
      <c r="A18" t="s" s="10974">
        <v>388</v>
      </c>
      <c r="B18" t="s" s="10975">
        <v>389</v>
      </c>
      <c r="C18" t="s" s="10976">
        <v>390</v>
      </c>
      <c r="D18" t="s" s="10977">
        <v>391</v>
      </c>
      <c r="E18" t="s" s="10978">
        <v>351</v>
      </c>
      <c r="F18" t="n" s="10979">
        <v>43210.0</v>
      </c>
      <c r="G18" t="s" s="10980">
        <v>0</v>
      </c>
      <c r="H18" t="n" s="10981">
        <v>1340.0</v>
      </c>
      <c r="I18" t="n" s="10982">
        <v>100.0</v>
      </c>
      <c r="J18" t="n" s="10983">
        <v>0.0</v>
      </c>
      <c r="K18" t="n" s="10984">
        <v>0.0</v>
      </c>
      <c r="L18" t="n" s="10985">
        <v>0.0</v>
      </c>
      <c r="M18" t="n" s="10986">
        <v>0.0</v>
      </c>
      <c r="N18" t="n" s="10987">
        <v>0.0</v>
      </c>
      <c r="O18" t="n" s="10988">
        <v>0.0</v>
      </c>
      <c r="P18" t="n" s="10989">
        <v>0.0</v>
      </c>
      <c r="Q18" t="n" s="10990">
        <v>0.0</v>
      </c>
      <c r="R18" t="n" s="10991">
        <v>0.0</v>
      </c>
      <c r="S18" t="n" s="10992">
        <v>0.0</v>
      </c>
      <c r="T18" t="n" s="10993">
        <v>0.0</v>
      </c>
      <c r="U18" t="n" s="10994">
        <v>0.0</v>
      </c>
      <c r="V18" s="10995">
        <f>q18+s18+u18</f>
      </c>
      <c r="W18" t="n" s="10996">
        <v>0.0</v>
      </c>
      <c r="X18" t="n" s="10997">
        <v>0.0</v>
      </c>
      <c r="Y18" t="n" s="10998">
        <v>0.0</v>
      </c>
      <c r="Z18" s="10999">
        <f>h18+i18+j18+k18+l18+m18+n18+o18+v18+w18+x18+y18</f>
      </c>
      <c r="AA18" t="n" s="11000">
        <v>188.0</v>
      </c>
      <c r="AB18" t="n" s="11001">
        <v>25.35</v>
      </c>
      <c r="AC18" t="n" s="11002">
        <v>2.9</v>
      </c>
      <c r="AD18" t="n" s="11003">
        <v>80.0</v>
      </c>
      <c r="AE18" s="11004">
        <f>ROUND((z18+aa18+ab18+ac18+ad18),2)</f>
      </c>
      <c r="AF18" s="11005">
        <f>ad18*0.06</f>
      </c>
      <c r="AG18" s="11006">
        <f>ae18+af18</f>
      </c>
      <c r="AH18" t="s" s="11007">
        <v>392</v>
      </c>
    </row>
    <row r="19" ht="15.0" customHeight="true">
      <c r="A19" t="s" s="11008">
        <v>393</v>
      </c>
      <c r="B19" t="s" s="11009">
        <v>394</v>
      </c>
      <c r="C19" t="s" s="11010">
        <v>395</v>
      </c>
      <c r="D19" t="s" s="11011">
        <v>396</v>
      </c>
      <c r="E19" t="s" s="11012">
        <v>351</v>
      </c>
      <c r="F19" t="n" s="11013">
        <v>43213.0</v>
      </c>
      <c r="G19" t="n" s="11014">
        <v>43499.0</v>
      </c>
      <c r="H19" t="n" s="11015">
        <v>176.79</v>
      </c>
      <c r="I19" t="n" s="11016">
        <v>10.71</v>
      </c>
      <c r="J19" t="n" s="11017">
        <v>0.0</v>
      </c>
      <c r="K19" t="n" s="11018">
        <v>2235.26</v>
      </c>
      <c r="L19" t="n" s="11019">
        <v>0.0</v>
      </c>
      <c r="M19" t="n" s="11020">
        <v>25.0</v>
      </c>
      <c r="N19" t="n" s="11021">
        <v>0.0</v>
      </c>
      <c r="O19" t="n" s="11022">
        <v>0.0</v>
      </c>
      <c r="P19" t="n" s="11023">
        <v>4.0</v>
      </c>
      <c r="Q19" t="n" s="11024">
        <v>47.6</v>
      </c>
      <c r="R19" t="n" s="11025">
        <v>0.0</v>
      </c>
      <c r="S19" t="n" s="11026">
        <v>0.0</v>
      </c>
      <c r="T19" t="n" s="11027">
        <v>0.0</v>
      </c>
      <c r="U19" t="n" s="11028">
        <v>0.0</v>
      </c>
      <c r="V19" s="11029">
        <f>q19+s19+u19</f>
      </c>
      <c r="W19" t="n" s="11030">
        <v>0.0</v>
      </c>
      <c r="X19" t="n" s="11031">
        <v>0.0</v>
      </c>
      <c r="Y19" t="n" s="11032">
        <v>0.0</v>
      </c>
      <c r="Z19" s="11033">
        <f>h19+i19+j19+k19+l19+m19+n19+o19+v19+w19+x19+y19</f>
      </c>
      <c r="AA19" t="n" s="11034">
        <v>318.0</v>
      </c>
      <c r="AB19" t="n" s="11035">
        <v>42.85</v>
      </c>
      <c r="AC19" t="n" s="11036">
        <v>4.9</v>
      </c>
      <c r="AD19" t="n" s="11037">
        <v>80.0</v>
      </c>
      <c r="AE19" s="11038">
        <f>ROUND((z19+aa19+ab19+ac19+ad19),2)</f>
      </c>
      <c r="AF19" s="11039">
        <f>ad19*0.06</f>
      </c>
      <c r="AG19" s="11040">
        <f>ae19+af19</f>
      </c>
      <c r="AH19" t="s" s="11041">
        <v>0</v>
      </c>
    </row>
    <row r="20" ht="15.0" customHeight="true">
      <c r="A20" t="s" s="11042">
        <v>397</v>
      </c>
      <c r="B20" t="s" s="11043">
        <v>398</v>
      </c>
      <c r="C20" t="s" s="11044">
        <v>399</v>
      </c>
      <c r="D20" t="s" s="11045">
        <v>400</v>
      </c>
      <c r="E20" t="s" s="11046">
        <v>351</v>
      </c>
      <c r="F20" t="n" s="11047">
        <v>43221.0</v>
      </c>
      <c r="G20" t="s" s="11048">
        <v>0</v>
      </c>
      <c r="H20" t="n" s="11049">
        <v>1800.0</v>
      </c>
      <c r="I20" t="n" s="11050">
        <v>100.0</v>
      </c>
      <c r="J20" t="n" s="11051">
        <v>0.0</v>
      </c>
      <c r="K20" t="n" s="11052">
        <v>2400.0</v>
      </c>
      <c r="L20" t="n" s="11053">
        <v>0.0</v>
      </c>
      <c r="M20" t="n" s="11054">
        <v>17.75</v>
      </c>
      <c r="N20" t="n" s="11055">
        <v>0.0</v>
      </c>
      <c r="O20" t="n" s="11056">
        <v>0.0</v>
      </c>
      <c r="P20" t="n" s="11057">
        <v>0.0</v>
      </c>
      <c r="Q20" t="n" s="11058">
        <v>0.0</v>
      </c>
      <c r="R20" t="n" s="11059">
        <v>0.0</v>
      </c>
      <c r="S20" t="n" s="11060">
        <v>0.0</v>
      </c>
      <c r="T20" t="n" s="11061">
        <v>0.0</v>
      </c>
      <c r="U20" t="n" s="11062">
        <v>0.0</v>
      </c>
      <c r="V20" s="11063">
        <f>q20+s20+u20</f>
      </c>
      <c r="W20" t="n" s="11064">
        <v>0.0</v>
      </c>
      <c r="X20" t="n" s="11065">
        <v>0.0</v>
      </c>
      <c r="Y20" t="n" s="11066">
        <v>0.0</v>
      </c>
      <c r="Z20" s="11067">
        <f>h20+i20+j20+k20+l20+m20+n20+o20+v20+w20+x20+y20</f>
      </c>
      <c r="AA20" t="n" s="11068">
        <v>559.0</v>
      </c>
      <c r="AB20" t="n" s="11069">
        <v>69.05</v>
      </c>
      <c r="AC20" t="n" s="11070">
        <v>7.9</v>
      </c>
      <c r="AD20" t="n" s="11071">
        <v>80.0</v>
      </c>
      <c r="AE20" s="11072">
        <f>ROUND((z20+aa20+ab20+ac20+ad20),2)</f>
      </c>
      <c r="AF20" s="11073">
        <f>ad20*0.06</f>
      </c>
      <c r="AG20" s="11074">
        <f>ae20+af20</f>
      </c>
      <c r="AH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t="s" s="11109">
        <v>0</v>
      </c>
    </row>
    <row r="22" ht="15.0" customHeight="true"/>
    <row r="23" ht="15.0" customHeight="true">
      <c r="A23" t="s" s="11110">
        <v>0</v>
      </c>
      <c r="B23" t="s" s="11111">
        <v>0</v>
      </c>
      <c r="C23" t="s" s="11112">
        <v>531</v>
      </c>
    </row>
    <row r="24" ht="15.0" customHeight="true">
      <c r="C24" s="11113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2019.0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1650.0</v>
      </c>
      <c r="L8" t="n" s="11228">
        <v>0.0</v>
      </c>
      <c r="M8" t="n" s="11229">
        <v>0.0</v>
      </c>
      <c r="N8" t="n" s="11230">
        <v>0.0</v>
      </c>
      <c r="O8" t="n" s="11231">
        <v>0.0</v>
      </c>
      <c r="P8" t="n" s="11232">
        <v>8.0</v>
      </c>
      <c r="Q8" t="n" s="11233">
        <v>96.96</v>
      </c>
      <c r="R8" t="n" s="11234">
        <v>0.0</v>
      </c>
      <c r="S8" t="n" s="11235">
        <v>0.0</v>
      </c>
      <c r="T8" t="n" s="11236">
        <v>0.0</v>
      </c>
      <c r="U8" t="n" s="11237">
        <v>0.0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448.0</v>
      </c>
      <c r="AB8" t="n" s="11244">
        <v>62.15</v>
      </c>
      <c r="AC8" t="n" s="11245">
        <v>7.1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2200.0</v>
      </c>
      <c r="L9" t="n" s="11262">
        <v>0.0</v>
      </c>
      <c r="M9" t="n" s="11263">
        <v>18.9</v>
      </c>
      <c r="N9" t="n" s="11264">
        <v>0.0</v>
      </c>
      <c r="O9" t="n" s="11265">
        <v>0.0</v>
      </c>
      <c r="P9" t="n" s="11266">
        <v>8.0</v>
      </c>
      <c r="Q9" t="n" s="11267">
        <v>77.92</v>
      </c>
      <c r="R9" t="n" s="11268">
        <v>0.0</v>
      </c>
      <c r="S9" t="n" s="11269">
        <v>0.0</v>
      </c>
      <c r="T9" t="n" s="11270">
        <v>0.0</v>
      </c>
      <c r="U9" t="n" s="11271">
        <v>0.0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476.0</v>
      </c>
      <c r="AB9" t="n" s="11278">
        <v>65.65</v>
      </c>
      <c r="AC9" t="n" s="11279">
        <v>7.5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2200.0</v>
      </c>
      <c r="L10" t="n" s="11296">
        <v>0.0</v>
      </c>
      <c r="M10" t="n" s="11297">
        <v>0.0</v>
      </c>
      <c r="N10" t="n" s="11298">
        <v>0.0</v>
      </c>
      <c r="O10" t="n" s="11299">
        <v>0.0</v>
      </c>
      <c r="P10" t="n" s="11300">
        <v>8.0</v>
      </c>
      <c r="Q10" t="n" s="11301">
        <v>100.4</v>
      </c>
      <c r="R10" t="n" s="11302">
        <v>0.0</v>
      </c>
      <c r="S10" t="n" s="11303">
        <v>0.0</v>
      </c>
      <c r="T10" t="n" s="11304">
        <v>0.0</v>
      </c>
      <c r="U10" t="n" s="11305">
        <v>0.0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526.0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2200.0</v>
      </c>
      <c r="L11" t="n" s="11330">
        <v>0.0</v>
      </c>
      <c r="M11" t="n" s="11331">
        <v>0.0</v>
      </c>
      <c r="N11" t="n" s="11332">
        <v>0.0</v>
      </c>
      <c r="O11" t="n" s="11333">
        <v>0.0</v>
      </c>
      <c r="P11" t="n" s="11334">
        <v>8.0</v>
      </c>
      <c r="Q11" t="n" s="11335">
        <v>77.92</v>
      </c>
      <c r="R11" t="n" s="11336">
        <v>0.0</v>
      </c>
      <c r="S11" t="n" s="11337">
        <v>0.0</v>
      </c>
      <c r="T11" t="n" s="11338">
        <v>0.0</v>
      </c>
      <c r="U11" t="n" s="11339">
        <v>0.0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476.0</v>
      </c>
      <c r="AB11" t="n" s="11346">
        <v>65.65</v>
      </c>
      <c r="AC11" t="n" s="11347">
        <v>7.5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2200.0</v>
      </c>
      <c r="L12" t="n" s="11364">
        <v>0.0</v>
      </c>
      <c r="M12" t="n" s="11365">
        <v>18.0</v>
      </c>
      <c r="N12" t="n" s="11366">
        <v>0.0</v>
      </c>
      <c r="O12" t="n" s="11367">
        <v>0.0</v>
      </c>
      <c r="P12" t="n" s="11368">
        <v>8.0</v>
      </c>
      <c r="Q12" t="n" s="11369">
        <v>80.8</v>
      </c>
      <c r="R12" t="n" s="11370">
        <v>0.0</v>
      </c>
      <c r="S12" t="n" s="11371">
        <v>0.0</v>
      </c>
      <c r="T12" t="n" s="11372">
        <v>0.0</v>
      </c>
      <c r="U12" t="n" s="11373">
        <v>0.0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481.0</v>
      </c>
      <c r="AB12" t="n" s="11380">
        <v>65.65</v>
      </c>
      <c r="AC12" t="n" s="11381">
        <v>7.5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0.0</v>
      </c>
      <c r="O13" t="n" s="11401">
        <v>0.0</v>
      </c>
      <c r="P13" t="n" s="11402">
        <v>8.0</v>
      </c>
      <c r="Q13" t="n" s="11403">
        <v>77.92</v>
      </c>
      <c r="R13" t="n" s="11404">
        <v>0.0</v>
      </c>
      <c r="S13" t="n" s="11405">
        <v>0.0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320.0</v>
      </c>
      <c r="AB13" t="n" s="11414">
        <v>44.65</v>
      </c>
      <c r="AC13" t="n" s="11415">
        <v>5.1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531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2019.0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1500.0</v>
      </c>
      <c r="L8" t="n" s="11573">
        <v>0.0</v>
      </c>
      <c r="M8" t="n" s="11574">
        <v>0.0</v>
      </c>
      <c r="N8" t="n" s="11575">
        <v>0.0</v>
      </c>
      <c r="O8" t="n" s="11576">
        <v>0.0</v>
      </c>
      <c r="P8" t="n" s="11577">
        <v>1.0</v>
      </c>
      <c r="Q8" t="n" s="11578">
        <v>8.22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357.0</v>
      </c>
      <c r="AB8" t="n" s="11589">
        <v>48.15</v>
      </c>
      <c r="AC8" t="n" s="11590">
        <v>5.5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100.1</v>
      </c>
      <c r="J9" t="n" s="11605">
        <v>0.0</v>
      </c>
      <c r="K9" t="n" s="11606">
        <v>1000.0</v>
      </c>
      <c r="L9" t="n" s="11607">
        <v>0.0</v>
      </c>
      <c r="M9" t="n" s="11608">
        <v>0.0</v>
      </c>
      <c r="N9" t="n" s="11609">
        <v>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2.26</v>
      </c>
      <c r="X9" t="n" s="11619">
        <v>0.0</v>
      </c>
      <c r="Y9" t="n" s="11620">
        <v>0.0</v>
      </c>
      <c r="Z9" s="11621">
        <f>h9+i9+j9+k9+l9+m9+n9+o9+v9+w9+x9+y9</f>
      </c>
      <c r="AA9" t="n" s="11622">
        <v>315.0</v>
      </c>
      <c r="AB9" t="n" s="11623">
        <v>42.85</v>
      </c>
      <c r="AC9" t="n" s="11624">
        <v>4.9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87</v>
      </c>
    </row>
    <row r="10" ht="15.0" customHeight="true">
      <c r="A10" t="s" s="11630">
        <v>435</v>
      </c>
      <c r="B10" t="s" s="11631">
        <v>436</v>
      </c>
      <c r="C10" t="s" s="11632">
        <v>437</v>
      </c>
      <c r="D10" t="s" s="11633">
        <v>438</v>
      </c>
      <c r="E10" t="s" s="11634">
        <v>430</v>
      </c>
      <c r="F10" t="n" s="11635">
        <v>41944.0</v>
      </c>
      <c r="G10" t="n" s="11636">
        <v>43520.0</v>
      </c>
      <c r="H10" t="n" s="11637">
        <v>1062.86</v>
      </c>
      <c r="I10" t="n" s="11638">
        <v>85.71</v>
      </c>
      <c r="J10" t="n" s="11639">
        <v>0.0</v>
      </c>
      <c r="K10" t="n" s="11640">
        <v>1300.0</v>
      </c>
      <c r="L10" t="n" s="11641">
        <v>0.0</v>
      </c>
      <c r="M10" t="n" s="11642">
        <v>24.05</v>
      </c>
      <c r="N10" t="n" s="11643">
        <v>0.0</v>
      </c>
      <c r="O10" t="n" s="11644">
        <v>0.0</v>
      </c>
      <c r="P10" t="n" s="11645">
        <v>0.0</v>
      </c>
      <c r="Q10" t="n" s="11646">
        <v>0.0</v>
      </c>
      <c r="R10" t="n" s="11647">
        <v>0.0</v>
      </c>
      <c r="S10" t="n" s="11648">
        <v>0.0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320.0</v>
      </c>
      <c r="AB10" t="n" s="11657">
        <v>42.85</v>
      </c>
      <c r="AC10" t="n" s="11658">
        <v>4.9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439</v>
      </c>
      <c r="B11" t="s" s="11665">
        <v>440</v>
      </c>
      <c r="C11" t="s" s="11666">
        <v>441</v>
      </c>
      <c r="D11" t="s" s="11667">
        <v>442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0.0</v>
      </c>
      <c r="O11" t="n" s="11678">
        <v>0.0</v>
      </c>
      <c r="P11" t="n" s="11679">
        <v>14.0</v>
      </c>
      <c r="Q11" t="n" s="11680">
        <v>121.1</v>
      </c>
      <c r="R11" t="n" s="11681">
        <v>0.0</v>
      </c>
      <c r="S11" t="n" s="11682">
        <v>0.0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411.0</v>
      </c>
      <c r="AB11" t="n" s="11691">
        <v>56.85</v>
      </c>
      <c r="AC11" t="n" s="11692">
        <v>6.5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443</v>
      </c>
      <c r="B12" t="s" s="11699">
        <v>444</v>
      </c>
      <c r="C12" t="s" s="11700">
        <v>445</v>
      </c>
      <c r="D12" t="s" s="11701">
        <v>446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0.0</v>
      </c>
      <c r="N12" t="n" s="11711">
        <v>0.0</v>
      </c>
      <c r="O12" t="n" s="11712">
        <v>0.0</v>
      </c>
      <c r="P12" t="n" s="11713">
        <v>14.0</v>
      </c>
      <c r="Q12" t="n" s="11714">
        <v>119.14</v>
      </c>
      <c r="R12" t="n" s="11715">
        <v>0.0</v>
      </c>
      <c r="S12" t="n" s="11716">
        <v>0.0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479.0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447</v>
      </c>
      <c r="B13" t="s" s="11733">
        <v>448</v>
      </c>
      <c r="C13" t="s" s="11734">
        <v>449</v>
      </c>
      <c r="D13" t="s" s="11735">
        <v>450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451</v>
      </c>
      <c r="B14" t="s" s="11767">
        <v>452</v>
      </c>
      <c r="C14" t="s" s="11768">
        <v>453</v>
      </c>
      <c r="D14" t="s" s="11769">
        <v>454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2400.0</v>
      </c>
      <c r="L14" t="n" s="11777">
        <v>0.0</v>
      </c>
      <c r="M14" t="n" s="11778">
        <v>0.0</v>
      </c>
      <c r="N14" t="n" s="11779">
        <v>0.0</v>
      </c>
      <c r="O14" t="n" s="11780">
        <v>0.0</v>
      </c>
      <c r="P14" t="n" s="11781">
        <v>16.0</v>
      </c>
      <c r="Q14" t="n" s="11782">
        <v>138.4</v>
      </c>
      <c r="R14" t="n" s="11783">
        <v>0.0</v>
      </c>
      <c r="S14" t="n" s="11784">
        <v>0.0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481.0</v>
      </c>
      <c r="AB14" t="n" s="11793">
        <v>67.35</v>
      </c>
      <c r="AC14" t="n" s="11794">
        <v>7.7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455</v>
      </c>
      <c r="B15" t="s" s="11801">
        <v>456</v>
      </c>
      <c r="C15" t="s" s="11802">
        <v>457</v>
      </c>
      <c r="D15" t="s" s="11803">
        <v>458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7.8</v>
      </c>
      <c r="N15" t="n" s="11813">
        <v>0.0</v>
      </c>
      <c r="O15" t="n" s="11814">
        <v>0.0</v>
      </c>
      <c r="P15" t="n" s="11815">
        <v>7.0</v>
      </c>
      <c r="Q15" t="n" s="11816">
        <v>70.14</v>
      </c>
      <c r="R15" t="n" s="11817">
        <v>0.0</v>
      </c>
      <c r="S15" t="n" s="11818">
        <v>0.0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435.0</v>
      </c>
      <c r="AB15" t="n" s="11827">
        <v>60.35</v>
      </c>
      <c r="AC15" t="n" s="11828">
        <v>6.9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459</v>
      </c>
      <c r="B16" t="s" s="11835">
        <v>460</v>
      </c>
      <c r="C16" t="s" s="11836">
        <v>461</v>
      </c>
      <c r="D16" t="s" s="11837">
        <v>462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1650.0</v>
      </c>
      <c r="L16" t="n" s="11845">
        <v>0.0</v>
      </c>
      <c r="M16" t="n" s="11846">
        <v>0.0</v>
      </c>
      <c r="N16" t="n" s="11847">
        <v>0.0</v>
      </c>
      <c r="O16" t="n" s="11848">
        <v>0.0</v>
      </c>
      <c r="P16" t="n" s="11849">
        <v>2.0</v>
      </c>
      <c r="Q16" t="n" s="11850">
        <v>16.74</v>
      </c>
      <c r="R16" t="n" s="11851">
        <v>0.0</v>
      </c>
      <c r="S16" t="n" s="11852">
        <v>0.0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380.0</v>
      </c>
      <c r="AB16" t="n" s="11861">
        <v>51.65</v>
      </c>
      <c r="AC16" t="n" s="11862">
        <v>5.9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463</v>
      </c>
      <c r="B17" t="s" s="11869">
        <v>464</v>
      </c>
      <c r="C17" t="s" s="11870">
        <v>465</v>
      </c>
      <c r="D17" t="s" s="11871">
        <v>466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880.0</v>
      </c>
      <c r="L17" t="n" s="11879">
        <v>0.0</v>
      </c>
      <c r="M17" t="n" s="11880">
        <v>10.0</v>
      </c>
      <c r="N17" t="n" s="11881">
        <v>0.0</v>
      </c>
      <c r="O17" t="n" s="11882">
        <v>0.0</v>
      </c>
      <c r="P17" t="n" s="11883">
        <v>4.0</v>
      </c>
      <c r="Q17" t="n" s="11884">
        <v>32.6</v>
      </c>
      <c r="R17" t="n" s="11885">
        <v>0.0</v>
      </c>
      <c r="S17" t="n" s="11886">
        <v>0.0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276.0</v>
      </c>
      <c r="AB17" t="n" s="11895">
        <v>37.65</v>
      </c>
      <c r="AC17" t="n" s="11896">
        <v>4.3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467</v>
      </c>
      <c r="B18" t="s" s="11903">
        <v>468</v>
      </c>
      <c r="C18" t="s" s="11904">
        <v>469</v>
      </c>
      <c r="D18" t="s" s="11905">
        <v>470</v>
      </c>
      <c r="E18" t="s" s="11906">
        <v>430</v>
      </c>
      <c r="F18" t="n" s="11907">
        <v>41944.0</v>
      </c>
      <c r="G18" t="n" s="11908">
        <v>43524.0</v>
      </c>
      <c r="H18" t="n" s="11909">
        <v>1280.0</v>
      </c>
      <c r="I18" t="n" s="11910">
        <v>100.0</v>
      </c>
      <c r="J18" t="n" s="11911">
        <v>-3.57</v>
      </c>
      <c r="K18" t="n" s="11912">
        <v>2400.0</v>
      </c>
      <c r="L18" t="n" s="11913">
        <v>0.0</v>
      </c>
      <c r="M18" t="n" s="11914">
        <v>0.0</v>
      </c>
      <c r="N18" t="n" s="11915">
        <v>0.0</v>
      </c>
      <c r="O18" t="n" s="11916">
        <v>0.0</v>
      </c>
      <c r="P18" t="n" s="11917">
        <v>10.0</v>
      </c>
      <c r="Q18" t="n" s="11918">
        <v>92.3</v>
      </c>
      <c r="R18" t="n" s="11919">
        <v>0.0</v>
      </c>
      <c r="S18" t="n" s="11920">
        <v>0.0</v>
      </c>
      <c r="T18" t="n" s="11921">
        <v>0.0</v>
      </c>
      <c r="U18" t="n" s="11922">
        <v>0.0</v>
      </c>
      <c r="V18" s="11923">
        <f>q18+s18+u18</f>
      </c>
      <c r="W18" t="n" s="11924">
        <v>-45.71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487.0</v>
      </c>
      <c r="AB18" t="n" s="11929">
        <v>67.35</v>
      </c>
      <c r="AC18" t="n" s="11930">
        <v>7.7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471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1650.0</v>
      </c>
      <c r="L19" t="n" s="11947">
        <v>0.0</v>
      </c>
      <c r="M19" t="n" s="11948">
        <v>83.3</v>
      </c>
      <c r="N19" t="n" s="11949">
        <v>0.0</v>
      </c>
      <c r="O19" t="n" s="11950">
        <v>0.0</v>
      </c>
      <c r="P19" t="n" s="11951">
        <v>9.0</v>
      </c>
      <c r="Q19" t="n" s="11952">
        <v>75.96</v>
      </c>
      <c r="R19" t="n" s="11953">
        <v>0.0</v>
      </c>
      <c r="S19" t="n" s="11954">
        <v>0.0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380.0</v>
      </c>
      <c r="AB19" t="n" s="11963">
        <v>51.65</v>
      </c>
      <c r="AC19" t="n" s="11964">
        <v>5.9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0.0</v>
      </c>
      <c r="O20" t="n" s="11984">
        <v>0.0</v>
      </c>
      <c r="P20" t="n" s="11985">
        <v>10.0</v>
      </c>
      <c r="Q20" t="n" s="11986">
        <v>82.9</v>
      </c>
      <c r="R20" t="n" s="11987">
        <v>0.0</v>
      </c>
      <c r="S20" t="n" s="11988">
        <v>0.0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403.0</v>
      </c>
      <c r="AB20" t="n" s="11997">
        <v>55.15</v>
      </c>
      <c r="AC20" t="n" s="11998">
        <v>6.3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2400.0</v>
      </c>
      <c r="L21" t="n" s="12015">
        <v>0.0</v>
      </c>
      <c r="M21" t="n" s="12016">
        <v>53.02</v>
      </c>
      <c r="N21" t="n" s="12017">
        <v>0.0</v>
      </c>
      <c r="O21" t="n" s="12018">
        <v>0.0</v>
      </c>
      <c r="P21" t="n" s="12019">
        <v>9.0</v>
      </c>
      <c r="Q21" t="n" s="12020">
        <v>103.23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533.0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2400.0</v>
      </c>
      <c r="L22" t="n" s="12049">
        <v>0.0</v>
      </c>
      <c r="M22" t="n" s="12050">
        <v>0.0</v>
      </c>
      <c r="N22" t="n" s="12051">
        <v>0.0</v>
      </c>
      <c r="O22" t="n" s="12052">
        <v>0.0</v>
      </c>
      <c r="P22" t="n" s="12053">
        <v>22.0</v>
      </c>
      <c r="Q22" t="n" s="12054">
        <v>174.46</v>
      </c>
      <c r="R22" t="n" s="12055">
        <v>0.0</v>
      </c>
      <c r="S22" t="n" s="12056">
        <v>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468.0</v>
      </c>
      <c r="AB22" t="n" s="12065">
        <v>65.65</v>
      </c>
      <c r="AC22" t="n" s="12066">
        <v>7.5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1700.0</v>
      </c>
      <c r="L23" t="n" s="12083">
        <v>0.0</v>
      </c>
      <c r="M23" t="n" s="12084">
        <v>20.0</v>
      </c>
      <c r="N23" t="n" s="12085">
        <v>0.0</v>
      </c>
      <c r="O23" t="n" s="12086">
        <v>0.0</v>
      </c>
      <c r="P23" t="n" s="12087">
        <v>2.0</v>
      </c>
      <c r="Q23" t="n" s="12088">
        <v>18.76</v>
      </c>
      <c r="R23" t="n" s="12089">
        <v>0.0</v>
      </c>
      <c r="S23" t="n" s="12090">
        <v>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403.0</v>
      </c>
      <c r="AB23" t="n" s="12099">
        <v>55.15</v>
      </c>
      <c r="AC23" t="n" s="12100">
        <v>6.3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531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2019.0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0.0</v>
      </c>
      <c r="K8" t="n" s="12257">
        <v>1650.0</v>
      </c>
      <c r="L8" t="n" s="12258">
        <v>0.0</v>
      </c>
      <c r="M8" t="n" s="12259">
        <v>0.0</v>
      </c>
      <c r="N8" t="n" s="12260">
        <v>0.0</v>
      </c>
      <c r="O8" t="n" s="12261">
        <v>0.0</v>
      </c>
      <c r="P8" t="n" s="12262">
        <v>6.5</v>
      </c>
      <c r="Q8" t="n" s="12263">
        <v>62.34</v>
      </c>
      <c r="R8" t="n" s="12264">
        <v>0.0</v>
      </c>
      <c r="S8" t="n" s="12265">
        <v>0.0</v>
      </c>
      <c r="T8" t="n" s="12266">
        <v>0.0</v>
      </c>
      <c r="U8" t="n" s="12267">
        <v>0.0</v>
      </c>
      <c r="V8" s="12268">
        <f>q8+s8+u8</f>
      </c>
      <c r="W8" t="n" s="12269">
        <v>2.25</v>
      </c>
      <c r="X8" t="n" s="12270">
        <v>0.0</v>
      </c>
      <c r="Y8" t="n" s="12271">
        <v>0.0</v>
      </c>
      <c r="Z8" s="12272">
        <f>h8+i8+j8+k8+l8+m8+n8+o8+v8+w8+x8+y8</f>
      </c>
      <c r="AA8" t="n" s="12273">
        <v>403.0</v>
      </c>
      <c r="AB8" t="n" s="12274">
        <v>55.15</v>
      </c>
      <c r="AC8" t="n" s="12275">
        <v>6.3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87</v>
      </c>
    </row>
    <row r="9" ht="15.0" customHeight="true">
      <c r="A9" t="s" s="12281">
        <v>497</v>
      </c>
      <c r="B9" t="s" s="12282">
        <v>498</v>
      </c>
      <c r="C9" t="s" s="12283">
        <v>499</v>
      </c>
      <c r="D9" t="s" s="12284">
        <v>500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1250.0</v>
      </c>
      <c r="L9" t="n" s="12292">
        <v>0.0</v>
      </c>
      <c r="M9" t="n" s="12293">
        <v>10.0</v>
      </c>
      <c r="N9" t="n" s="12294">
        <v>0.0</v>
      </c>
      <c r="O9" t="n" s="12295">
        <v>0.0</v>
      </c>
      <c r="P9" t="n" s="12296">
        <v>12.0</v>
      </c>
      <c r="Q9" t="n" s="12297">
        <v>12.0</v>
      </c>
      <c r="R9" t="n" s="12298">
        <v>0.0</v>
      </c>
      <c r="S9" t="n" s="12299">
        <v>0.0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333.0</v>
      </c>
      <c r="AB9" t="n" s="12308">
        <v>46.35</v>
      </c>
      <c r="AC9" t="n" s="12309">
        <v>5.3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501</v>
      </c>
      <c r="B10" t="s" s="12316">
        <v>502</v>
      </c>
      <c r="C10" t="s" s="12317">
        <v>503</v>
      </c>
      <c r="D10" t="s" s="12318">
        <v>504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2400.0</v>
      </c>
      <c r="L10" t="n" s="12326">
        <v>0.0</v>
      </c>
      <c r="M10" t="n" s="12327">
        <v>10.0</v>
      </c>
      <c r="N10" t="n" s="12328">
        <v>0.0</v>
      </c>
      <c r="O10" t="n" s="12329">
        <v>0.0</v>
      </c>
      <c r="P10" t="n" s="12330">
        <v>9.5</v>
      </c>
      <c r="Q10" t="n" s="12331">
        <v>9.5</v>
      </c>
      <c r="R10" t="n" s="12332">
        <v>0.0</v>
      </c>
      <c r="S10" t="n" s="12333">
        <v>0.0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502.0</v>
      </c>
      <c r="AB10" t="n" s="12342">
        <v>69.05</v>
      </c>
      <c r="AC10" t="n" s="12343">
        <v>7.9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505</v>
      </c>
      <c r="B11" t="s" s="12350">
        <v>506</v>
      </c>
      <c r="C11" t="s" s="12351">
        <v>507</v>
      </c>
      <c r="D11" t="s" s="12352">
        <v>508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0.0</v>
      </c>
      <c r="N11" t="n" s="12362">
        <v>0.0</v>
      </c>
      <c r="O11" t="n" s="12363">
        <v>0.0</v>
      </c>
      <c r="P11" t="n" s="12364">
        <v>9.0</v>
      </c>
      <c r="Q11" t="n" s="12365">
        <v>98.64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523.0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509</v>
      </c>
      <c r="B12" t="s" s="12384">
        <v>510</v>
      </c>
      <c r="C12" t="s" s="12385">
        <v>511</v>
      </c>
      <c r="D12" t="s" s="12386">
        <v>512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0.0</v>
      </c>
      <c r="K12" t="n" s="12393">
        <v>0.0</v>
      </c>
      <c r="L12" t="n" s="12394">
        <v>0.0</v>
      </c>
      <c r="M12" t="n" s="12395">
        <v>0.0</v>
      </c>
      <c r="N12" t="n" s="12396">
        <v>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11.29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188.0</v>
      </c>
      <c r="AB12" t="n" s="12410">
        <v>25.35</v>
      </c>
      <c r="AC12" t="n" s="12411">
        <v>2.9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513</v>
      </c>
    </row>
    <row r="13" ht="15.0" customHeight="true">
      <c r="A13" t="s" s="12417">
        <v>514</v>
      </c>
      <c r="B13" t="s" s="12418">
        <v>515</v>
      </c>
      <c r="C13" t="s" s="12419">
        <v>516</v>
      </c>
      <c r="D13" t="s" s="12420">
        <v>517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0.0</v>
      </c>
      <c r="K13" t="n" s="12427">
        <v>1650.0</v>
      </c>
      <c r="L13" t="n" s="12428">
        <v>0.0</v>
      </c>
      <c r="M13" t="n" s="12429">
        <v>15.2</v>
      </c>
      <c r="N13" t="n" s="12430">
        <v>0.0</v>
      </c>
      <c r="O13" t="n" s="12431">
        <v>0.0</v>
      </c>
      <c r="P13" t="n" s="12432">
        <v>3.5</v>
      </c>
      <c r="Q13" t="n" s="12433">
        <v>30.03</v>
      </c>
      <c r="R13" t="n" s="12434">
        <v>0.0</v>
      </c>
      <c r="S13" t="n" s="12435">
        <v>0.0</v>
      </c>
      <c r="T13" t="n" s="12436">
        <v>0.0</v>
      </c>
      <c r="U13" t="n" s="12437">
        <v>0.0</v>
      </c>
      <c r="V13" s="12438">
        <f>q13+s13+u13</f>
      </c>
      <c r="W13" t="n" s="12439">
        <v>3.88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385.0</v>
      </c>
      <c r="AB13" t="n" s="12444">
        <v>51.65</v>
      </c>
      <c r="AC13" t="n" s="12445">
        <v>5.9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518</v>
      </c>
    </row>
    <row r="14" ht="15.0" customHeight="true">
      <c r="A14" t="s" s="12451">
        <v>519</v>
      </c>
      <c r="B14" t="s" s="12452">
        <v>520</v>
      </c>
      <c r="C14" t="s" s="12453">
        <v>521</v>
      </c>
      <c r="D14" t="s" s="12454">
        <v>522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0.0</v>
      </c>
      <c r="N14" t="n" s="12464">
        <v>0.0</v>
      </c>
      <c r="O14" t="n" s="12465">
        <v>0.0</v>
      </c>
      <c r="P14" t="n" s="12466">
        <v>0.0</v>
      </c>
      <c r="Q14" t="n" s="12467">
        <v>0.0</v>
      </c>
      <c r="R14" t="n" s="12468">
        <v>0.0</v>
      </c>
      <c r="S14" t="n" s="12469">
        <v>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388.0</v>
      </c>
      <c r="AB14" t="n" s="12478">
        <v>51.65</v>
      </c>
      <c r="AC14" t="n" s="12479">
        <v>5.9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523</v>
      </c>
      <c r="B15" t="s" s="12486">
        <v>524</v>
      </c>
      <c r="C15" t="s" s="12487">
        <v>525</v>
      </c>
      <c r="D15" t="s" s="12488">
        <v>526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0.0</v>
      </c>
      <c r="O15" t="n" s="12499">
        <v>0.0</v>
      </c>
      <c r="P15" t="n" s="12500">
        <v>5.0</v>
      </c>
      <c r="Q15" t="n" s="12501">
        <v>39.65</v>
      </c>
      <c r="R15" t="n" s="12502">
        <v>0.0</v>
      </c>
      <c r="S15" t="n" s="12503">
        <v>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398.0</v>
      </c>
      <c r="AB15" t="n" s="12512">
        <v>53.35</v>
      </c>
      <c r="AC15" t="n" s="12513">
        <v>6.1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527</v>
      </c>
      <c r="B16" t="s" s="12520">
        <v>528</v>
      </c>
      <c r="C16" t="s" s="12521">
        <v>529</v>
      </c>
      <c r="D16" t="s" s="12522">
        <v>530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0.0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531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2019-02-20T15:16:38Z</dcterms:created>
  <dc:creator>Apache POI</dc:creator>
</coreProperties>
</file>