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bah" r:id="rId6" sheetId="4"/>
    <sheet name="CPD Sarawak" r:id="rId7" sheetId="5"/>
  </sheets>
</workbook>
</file>

<file path=xl/sharedStrings.xml><?xml version="1.0" encoding="utf-8"?>
<sst xmlns="http://schemas.openxmlformats.org/spreadsheetml/2006/main" count="1785" uniqueCount="105">
  <si>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</si>
  <si>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</si>
  <si>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</si>
  <si>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</si>
  <si>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</si>
  <si>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</si>
  <si>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</si>
  <si>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</si>
  <si>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</si>
  <si>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</si>
  <si>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</si>
  <si>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</si>
  <si>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</si>
  <si>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</si>
  <si>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</si>
  <si>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</si>
  <si>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</si>
  <si>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</si>
  <si>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</si>
  <si>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</si>
  <si>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</si>
  <si>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</si>
  <si>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</si>
  <si>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</si>
  <si>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</si>
  <si>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</si>
  <si>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</si>
  <si>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</si>
  <si>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</si>
  <si>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</si>
  <si>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</si>
  <si>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</si>
  <si>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</si>
  <si>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</si>
  <si>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</si>
  <si>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</si>
  <si>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</si>
  <si>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</si>
  <si>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</si>
  <si>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</si>
  <si>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</si>
  <si>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</si>
  <si>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</si>
  <si>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</si>
  <si>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</si>
  <si>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</si>
  <si>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</si>
  <si>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</si>
  <si>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</si>
  <si>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</si>
  <si>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</si>
  <si>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</si>
  <si>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</si>
  <si>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</si>
  <si>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</si>
  <si>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</si>
  <si>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</si>
  <si>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</si>
  <si>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</si>
  <si>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</si>
  <si>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</si>
  <si>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</si>
  <si>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</si>
  <si>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</si>
  <si>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</si>
  <si>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</si>
  <si>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</si>
  <si>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</si>
  <si>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200156430</t>
  </si>
  <si>
    <t>100129532</t>
  </si>
  <si>
    <t>Gamini A/P Radah Krishnan</t>
  </si>
  <si>
    <t>960704-07-5050</t>
  </si>
  <si>
    <t>SUNSHINE SQUARE PENANG</t>
  </si>
  <si>
    <t>Teh , Jeannie</t>
  </si>
  <si>
    <t>CPD North Penang</t>
  </si>
  <si>
    <t>200156431</t>
  </si>
  <si>
    <t>100138822</t>
  </si>
  <si>
    <t>Nur Izzati Nabilah Binti Mohd Razman</t>
  </si>
  <si>
    <t>000305-07-0270</t>
  </si>
  <si>
    <t>SUNSHINE FARLIM PENANG</t>
  </si>
  <si>
    <t>200156432</t>
  </si>
  <si>
    <t>100138823</t>
  </si>
  <si>
    <t>Nur Shaheera Binti Arkashah</t>
  </si>
  <si>
    <t>960614-07-5014</t>
  </si>
  <si>
    <t>WATSONS GURNEY PLAZA PENANG</t>
  </si>
  <si>
    <t>200156434</t>
  </si>
  <si>
    <t>100138824</t>
  </si>
  <si>
    <t>Khoo Chin Sean</t>
  </si>
  <si>
    <t>900710-07-5642</t>
  </si>
  <si>
    <t>WATSONS QUEENSBAY MALL</t>
  </si>
  <si>
    <t>200156436</t>
  </si>
  <si>
    <t>100138828</t>
  </si>
  <si>
    <t>Aresylin Ann Biturus</t>
  </si>
  <si>
    <t>010421-12-0676</t>
  </si>
  <si>
    <t>METROJAYA SURIA SABAH</t>
  </si>
  <si>
    <t>Anna, Laina</t>
  </si>
  <si>
    <t>CPD Sabah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</si>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</sst>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1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829">
        <v>6</v>
      </c>
      <c r="Z1" t="n" s="830">
        <v>2019.0</v>
      </c>
    </row>
    <row r="2">
      <c r="A2" t="s">
        <v>0</v>
      </c>
      <c r="B2" t="s">
        <v>2</v>
      </c>
      <c r="Y2" t="s" s="831">
        <v>7</v>
      </c>
      <c r="Z2" t="n" s="83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681">
        <v>0</v>
      </c>
      <c r="B8" t="s" s="682">
        <v>0</v>
      </c>
      <c r="C8" t="s" s="683">
        <v>0</v>
      </c>
      <c r="D8" t="s" s="684">
        <v>0</v>
      </c>
      <c r="E8" t="s" s="685">
        <v>0</v>
      </c>
      <c r="F8" t="s" s="686">
        <v>0</v>
      </c>
      <c r="G8" t="s" s="687">
        <v>0</v>
      </c>
      <c r="H8" t="s" s="688">
        <v>0</v>
      </c>
      <c r="I8" t="s" s="689">
        <v>0</v>
      </c>
      <c r="J8" t="s" s="690">
        <v>0</v>
      </c>
      <c r="K8" t="s" s="691">
        <v>0</v>
      </c>
      <c r="L8" t="s" s="692">
        <v>0</v>
      </c>
      <c r="M8" t="s" s="693">
        <v>0</v>
      </c>
      <c r="N8" t="s" s="694">
        <v>0</v>
      </c>
      <c r="O8" t="s" s="695">
        <v>0</v>
      </c>
      <c r="P8" t="s" s="696">
        <v>0</v>
      </c>
      <c r="Q8" t="s" s="697">
        <v>0</v>
      </c>
      <c r="R8" t="s" s="698">
        <v>0</v>
      </c>
      <c r="S8" t="s" s="699">
        <v>0</v>
      </c>
      <c r="T8" t="s" s="700">
        <v>0</v>
      </c>
      <c r="U8" t="s" s="701">
        <v>0</v>
      </c>
      <c r="V8" t="s" s="702">
        <v>0</v>
      </c>
      <c r="W8" t="s" s="703">
        <v>0</v>
      </c>
      <c r="X8" t="s" s="704">
        <v>0</v>
      </c>
      <c r="Y8" t="s" s="705">
        <v>0</v>
      </c>
      <c r="Z8" t="s" s="706">
        <v>0</v>
      </c>
      <c r="AA8" t="s" s="707">
        <v>0</v>
      </c>
      <c r="AB8" t="s" s="717">
        <v>0</v>
      </c>
      <c r="AC8" t="s" s="718">
        <v>0</v>
      </c>
      <c r="AD8" t="s" s="719">
        <v>0</v>
      </c>
      <c r="AE8" t="s" s="720">
        <v>0</v>
      </c>
      <c r="AF8" t="s" s="721">
        <v>8</v>
      </c>
      <c r="AG8" s="722"/>
      <c r="AH8" s="723"/>
      <c r="AI8" s="724"/>
      <c r="AJ8" s="708"/>
      <c r="AK8" s="709"/>
      <c r="AL8" s="710"/>
      <c r="AM8" s="711"/>
      <c r="AN8" s="712"/>
      <c r="AO8" s="713"/>
      <c r="AP8" s="714"/>
      <c r="AQ8" s="715"/>
      <c r="AR8" s="716"/>
    </row>
    <row r="9" ht="41.0" customHeight="true">
      <c r="A9" t="s" s="741">
        <v>9</v>
      </c>
      <c r="B9" t="s" s="742">
        <v>10</v>
      </c>
      <c r="C9" t="s" s="743">
        <v>11</v>
      </c>
      <c r="D9" t="s" s="744">
        <v>12</v>
      </c>
      <c r="E9" t="s" s="745">
        <v>13</v>
      </c>
      <c r="F9" t="s" s="746">
        <v>14</v>
      </c>
      <c r="G9" t="s" s="747">
        <v>15</v>
      </c>
      <c r="H9" t="s" s="748">
        <v>16</v>
      </c>
      <c r="I9" t="s" s="833">
        <v>17</v>
      </c>
      <c r="J9" t="s" s="834">
        <v>18</v>
      </c>
      <c r="K9" t="s" s="751">
        <v>19</v>
      </c>
      <c r="L9" t="s" s="752">
        <v>20</v>
      </c>
      <c r="M9" t="s" s="753">
        <v>21</v>
      </c>
      <c r="N9" t="s" s="754">
        <v>22</v>
      </c>
      <c r="O9" t="s" s="755">
        <v>23</v>
      </c>
      <c r="P9" t="s" s="756">
        <v>24</v>
      </c>
      <c r="Q9" t="s" s="757">
        <v>25</v>
      </c>
      <c r="R9" t="s" s="758">
        <v>26</v>
      </c>
      <c r="S9" t="s" s="759">
        <v>27</v>
      </c>
      <c r="T9" t="s" s="760">
        <v>28</v>
      </c>
      <c r="U9" t="s" s="761">
        <v>29</v>
      </c>
      <c r="V9" t="s" s="762">
        <v>30</v>
      </c>
      <c r="W9" t="s" s="763">
        <v>31</v>
      </c>
      <c r="X9" t="s" s="764">
        <v>32</v>
      </c>
      <c r="Y9" t="s" s="765">
        <v>33</v>
      </c>
      <c r="Z9" t="s" s="766">
        <v>34</v>
      </c>
      <c r="AA9" t="s" s="767">
        <v>35</v>
      </c>
      <c r="AB9" t="s" s="768">
        <v>36</v>
      </c>
      <c r="AC9" t="s" s="769">
        <v>37</v>
      </c>
      <c r="AD9" t="s" s="770">
        <v>38</v>
      </c>
      <c r="AE9" t="s" s="771">
        <v>39</v>
      </c>
      <c r="AF9" t="s" s="772">
        <v>40</v>
      </c>
      <c r="AG9" t="s" s="773">
        <v>41</v>
      </c>
      <c r="AH9" t="s" s="774">
        <v>42</v>
      </c>
      <c r="AI9" t="s" s="775">
        <v>43</v>
      </c>
      <c r="AJ9" t="s" s="776">
        <v>44</v>
      </c>
      <c r="AK9" t="s" s="777">
        <v>45</v>
      </c>
      <c r="AL9" t="s" s="778">
        <v>46</v>
      </c>
      <c r="AM9" t="s" s="779">
        <v>47</v>
      </c>
      <c r="AN9" t="s" s="780">
        <v>48</v>
      </c>
      <c r="AO9" t="s" s="781">
        <v>49</v>
      </c>
      <c r="AP9" t="s" s="782">
        <v>50</v>
      </c>
      <c r="AQ9" t="s" s="783">
        <v>51</v>
      </c>
      <c r="AR9" t="s" s="784">
        <v>52</v>
      </c>
    </row>
    <row r="10">
      <c r="A10" t="s" s="785">
        <v>0</v>
      </c>
      <c r="B10" t="s" s="786">
        <v>0</v>
      </c>
      <c r="C10" t="s" s="787">
        <v>0</v>
      </c>
      <c r="D10" t="s" s="788">
        <v>0</v>
      </c>
      <c r="E10" t="s" s="789">
        <v>0</v>
      </c>
      <c r="F10" t="s" s="790">
        <v>0</v>
      </c>
      <c r="G10" t="s" s="791">
        <v>0</v>
      </c>
      <c r="H10" t="s" s="792">
        <v>0</v>
      </c>
      <c r="I10" t="s" s="835">
        <v>0</v>
      </c>
      <c r="J10" t="s" s="836">
        <v>0</v>
      </c>
      <c r="K10" t="s" s="795">
        <v>0</v>
      </c>
      <c r="L10" t="s" s="796">
        <v>0</v>
      </c>
      <c r="M10" t="s" s="797">
        <v>0</v>
      </c>
      <c r="N10" t="s" s="798">
        <v>0</v>
      </c>
      <c r="O10" t="s" s="799">
        <v>0</v>
      </c>
      <c r="P10" t="s" s="800">
        <v>0</v>
      </c>
      <c r="Q10" t="s" s="801">
        <v>0</v>
      </c>
      <c r="R10" t="s" s="802">
        <v>0</v>
      </c>
      <c r="S10" t="s" s="803">
        <v>0</v>
      </c>
      <c r="T10" t="s" s="804">
        <v>0</v>
      </c>
      <c r="U10" t="s" s="805">
        <v>0</v>
      </c>
      <c r="V10" t="s" s="806">
        <v>0</v>
      </c>
      <c r="W10" t="s" s="807">
        <v>0</v>
      </c>
      <c r="X10" t="s" s="808">
        <v>0</v>
      </c>
      <c r="Y10" t="s" s="809">
        <v>0</v>
      </c>
      <c r="Z10" t="s" s="810">
        <v>0</v>
      </c>
      <c r="AA10" t="s" s="811">
        <v>0</v>
      </c>
      <c r="AB10" t="n" s="812">
        <v>1.5</v>
      </c>
      <c r="AC10" t="n" s="813">
        <v>1.5</v>
      </c>
      <c r="AD10" t="n" s="814">
        <v>2.0</v>
      </c>
      <c r="AE10" t="n" s="815">
        <v>2.0</v>
      </c>
      <c r="AF10" t="n" s="816">
        <v>3.0</v>
      </c>
      <c r="AG10" t="n" s="817">
        <v>3.0</v>
      </c>
      <c r="AH10" t="s" s="818">
        <v>53</v>
      </c>
      <c r="AI10" t="s" s="819">
        <v>53</v>
      </c>
      <c r="AJ10" s="820"/>
      <c r="AK10" s="821"/>
      <c r="AL10" s="822"/>
      <c r="AM10" s="823"/>
      <c r="AN10" s="824"/>
      <c r="AO10" s="825"/>
      <c r="AP10" s="826"/>
      <c r="AQ10" s="827"/>
      <c r="AR10" s="828"/>
    </row>
    <row r="11">
      <c r="A11" t="s" s="321">
        <v>54</v>
      </c>
      <c r="B11" t="s" s="322">
        <v>55</v>
      </c>
      <c r="C11" t="s" s="323">
        <v>56</v>
      </c>
      <c r="D11" t="s" s="324">
        <v>57</v>
      </c>
      <c r="E11" t="s" s="325">
        <v>58</v>
      </c>
      <c r="F11" t="s" s="673">
        <v>59</v>
      </c>
      <c r="G11" t="s" s="327">
        <v>60</v>
      </c>
      <c r="H11" t="s" s="328">
        <v>61</v>
      </c>
      <c r="I11" t="n" s="837">
        <v>43491.0</v>
      </c>
      <c r="J11" t="n" s="838">
        <v>43550.0</v>
      </c>
      <c r="K11" t="s" s="331">
        <v>0</v>
      </c>
      <c r="L11" t="n" s="332">
        <v>838.71</v>
      </c>
      <c r="M11" t="n" s="333">
        <v>0.0</v>
      </c>
      <c r="N11" t="n" s="334">
        <v>0.0</v>
      </c>
      <c r="O11" t="n" s="335">
        <f>M11*N11</f>
      </c>
      <c r="P11" t="n" s="336">
        <v>0.0</v>
      </c>
      <c r="Q11" t="n" s="337">
        <v>0.0</v>
      </c>
      <c r="R11" t="n" s="338">
        <f>P11*Q11</f>
      </c>
      <c r="S11" t="n" s="339">
        <v>0.0</v>
      </c>
      <c r="T11" t="n" s="340">
        <v>0.0</v>
      </c>
      <c r="U11" t="n" s="341">
        <f>S11*T11</f>
      </c>
      <c r="V11" t="n" s="342">
        <f>L11+O11+U11+R11</f>
      </c>
      <c r="W11" t="n" s="343">
        <v>0.0</v>
      </c>
      <c r="X11" t="n" s="344">
        <v>0.0</v>
      </c>
      <c r="Y11" t="n" s="345">
        <v>0.0</v>
      </c>
      <c r="Z11" t="n" s="346">
        <v>836.0</v>
      </c>
      <c r="AA11" t="n" s="347">
        <f>V11+X11+W11+Z11</f>
      </c>
      <c r="AB11" t="n" s="348">
        <v>0.0</v>
      </c>
      <c r="AC11" t="n" s="349">
        <v>0.0</v>
      </c>
      <c r="AD11" t="n" s="350">
        <v>16.0</v>
      </c>
      <c r="AE11" t="n" s="351">
        <v>153.92</v>
      </c>
      <c r="AF11" t="n" s="352">
        <v>0.0</v>
      </c>
      <c r="AG11" t="n" s="353">
        <v>0.0</v>
      </c>
      <c r="AH11" t="n" s="354">
        <f>AB11+AD11+AF11</f>
      </c>
      <c r="AI11" t="n" s="355">
        <f>AC11+AE11+AG11</f>
      </c>
      <c r="AJ11" t="n" s="356">
        <v>219.0</v>
      </c>
      <c r="AK11" t="n" s="357">
        <v>32.35</v>
      </c>
      <c r="AL11" t="n" s="358">
        <v>3.7</v>
      </c>
      <c r="AM11" t="n" s="359">
        <f>AA11+AI11+AJ11+AK11+AL11</f>
      </c>
      <c r="AN11" t="n" s="360">
        <f>ROUND((L11+U11+W11+AI11+AJ11+AK11+AL11+Z11)*0.05,2)</f>
      </c>
      <c r="AO11" t="n" s="361">
        <f>AM11+AN11</f>
      </c>
      <c r="AP11" t="n" s="362">
        <f>104.18*0.06</f>
      </c>
      <c r="AQ11" t="n" s="363">
        <f>AO11+AP11</f>
      </c>
      <c r="AR11" t="s" s="364">
        <v>0</v>
      </c>
    </row>
    <row r="12">
      <c r="A12" t="s" s="365">
        <v>62</v>
      </c>
      <c r="B12" t="s" s="366">
        <v>63</v>
      </c>
      <c r="C12" t="s" s="367">
        <v>64</v>
      </c>
      <c r="D12" t="s" s="368">
        <v>65</v>
      </c>
      <c r="E12" t="s" s="369">
        <v>66</v>
      </c>
      <c r="F12" t="s" s="674">
        <v>67</v>
      </c>
      <c r="G12" t="s" s="371">
        <v>60</v>
      </c>
      <c r="H12" t="s" s="372">
        <v>61</v>
      </c>
      <c r="I12" t="n" s="839">
        <v>43510.0</v>
      </c>
      <c r="J12" t="n" s="840">
        <v>43522.0</v>
      </c>
      <c r="K12" t="s" s="375">
        <v>0</v>
      </c>
      <c r="L12" t="n" s="376">
        <v>0.0</v>
      </c>
      <c r="M12" t="n" s="377">
        <v>5.0</v>
      </c>
      <c r="N12" t="n" s="378">
        <v>115.0</v>
      </c>
      <c r="O12" t="n" s="379">
        <f>M12*N12</f>
      </c>
      <c r="P12" t="n" s="380">
        <v>0.0</v>
      </c>
      <c r="Q12" t="n" s="381">
        <v>0.0</v>
      </c>
      <c r="R12" t="n" s="382">
        <f>P12*Q12</f>
      </c>
      <c r="S12" t="n" s="383">
        <v>0.0</v>
      </c>
      <c r="T12" t="n" s="384">
        <v>0.0</v>
      </c>
      <c r="U12" t="n" s="385">
        <f>S12*T12</f>
      </c>
      <c r="V12" t="n" s="386">
        <f>L12+O12+U12+R12</f>
      </c>
      <c r="W12" t="n" s="387">
        <v>0.0</v>
      </c>
      <c r="X12" t="n" s="388">
        <v>0.0</v>
      </c>
      <c r="Y12" t="n" s="389">
        <v>0.0</v>
      </c>
      <c r="Z12" t="n" s="390">
        <v>0.0</v>
      </c>
      <c r="AA12" t="n" s="391">
        <f>V12+X12+W12+Z12</f>
      </c>
      <c r="AB12" t="n" s="392">
        <v>0.0</v>
      </c>
      <c r="AC12" t="n" s="393">
        <v>0.0</v>
      </c>
      <c r="AD12" t="n" s="394">
        <v>0.0</v>
      </c>
      <c r="AE12" t="n" s="395">
        <v>0.0</v>
      </c>
      <c r="AF12" t="n" s="396">
        <v>0.0</v>
      </c>
      <c r="AG12" t="n" s="397">
        <v>0.0</v>
      </c>
      <c r="AH12" t="n" s="398">
        <f>AB12+AD12+AF12</f>
      </c>
      <c r="AI12" t="n" s="399">
        <f>AC12+AE12+AG12</f>
      </c>
      <c r="AJ12" t="n" s="400">
        <v>0.0</v>
      </c>
      <c r="AK12" t="n" s="401">
        <v>0.0</v>
      </c>
      <c r="AL12" t="n" s="402">
        <v>0.0</v>
      </c>
      <c r="AM12" t="n" s="403">
        <f>AA12+AI12+AJ12+AK12+AL12</f>
      </c>
      <c r="AN12" t="n" s="404">
        <f>ROUND((L12+U12+W12+AJ12+AK12+AL12+Z12)*0.05,2)</f>
      </c>
      <c r="AO12" t="n" s="405">
        <f>AM12+AN12</f>
      </c>
      <c r="AP12" t="n" s="406">
        <f>0*0.06</f>
      </c>
      <c r="AQ12" t="n" s="407">
        <f>AO12+AP12</f>
      </c>
      <c r="AR12" t="s" s="408">
        <v>0</v>
      </c>
    </row>
    <row r="13">
      <c r="A13" t="s" s="409">
        <v>68</v>
      </c>
      <c r="B13" t="s" s="410">
        <v>69</v>
      </c>
      <c r="C13" t="s" s="411">
        <v>70</v>
      </c>
      <c r="D13" t="s" s="412">
        <v>71</v>
      </c>
      <c r="E13" t="s" s="413">
        <v>66</v>
      </c>
      <c r="F13" t="s" s="675">
        <v>72</v>
      </c>
      <c r="G13" t="s" s="415">
        <v>73</v>
      </c>
      <c r="H13" t="s" s="416">
        <v>74</v>
      </c>
      <c r="I13" t="n" s="841">
        <v>43499.0</v>
      </c>
      <c r="J13" t="n" s="842">
        <v>43505.0</v>
      </c>
      <c r="K13" t="s" s="419">
        <v>0</v>
      </c>
      <c r="L13" t="n" s="420">
        <v>0.0</v>
      </c>
      <c r="M13" t="n" s="421">
        <v>5.0</v>
      </c>
      <c r="N13" t="n" s="422">
        <v>115.0</v>
      </c>
      <c r="O13" t="n" s="423">
        <f>M13*N13</f>
      </c>
      <c r="P13" t="n" s="424">
        <v>0.0</v>
      </c>
      <c r="Q13" t="n" s="425">
        <v>0.0</v>
      </c>
      <c r="R13" t="n" s="426">
        <f>P13*Q13</f>
      </c>
      <c r="S13" t="n" s="427">
        <v>0.0</v>
      </c>
      <c r="T13" t="n" s="428">
        <v>0.0</v>
      </c>
      <c r="U13" t="n" s="429">
        <f>S13*T13</f>
      </c>
      <c r="V13" t="n" s="430">
        <f>L13+O13+U13+R13</f>
      </c>
      <c r="W13" t="n" s="431">
        <v>0.0</v>
      </c>
      <c r="X13" t="n" s="432">
        <v>0.0</v>
      </c>
      <c r="Y13" t="n" s="433">
        <v>0.0</v>
      </c>
      <c r="Z13" t="n" s="434">
        <v>142.38</v>
      </c>
      <c r="AA13" t="n" s="435">
        <f>V13+X13+W13+Z13</f>
      </c>
      <c r="AB13" t="n" s="436">
        <v>0.0</v>
      </c>
      <c r="AC13" t="n" s="437">
        <v>0.0</v>
      </c>
      <c r="AD13" t="n" s="438">
        <v>16.0</v>
      </c>
      <c r="AE13" t="n" s="439">
        <v>460.0</v>
      </c>
      <c r="AF13" t="n" s="440">
        <v>0.0</v>
      </c>
      <c r="AG13" t="n" s="441">
        <v>0.0</v>
      </c>
      <c r="AH13" t="n" s="442">
        <f>AB13+AD13+AF13</f>
      </c>
      <c r="AI13" t="n" s="443">
        <f>AC13+AE13+AG13</f>
      </c>
      <c r="AJ13" t="n" s="444">
        <v>21.0</v>
      </c>
      <c r="AK13" t="n" s="445">
        <v>1.7</v>
      </c>
      <c r="AL13" t="n" s="446">
        <v>0.2</v>
      </c>
      <c r="AM13" t="n" s="447">
        <f>AA13+AI13+AJ13+AK13+AL13</f>
      </c>
      <c r="AN13" t="n" s="448">
        <f>ROUND((L13+U13+W13+AJ13+AK13+AL13+Z13)*0.05,2)</f>
      </c>
      <c r="AO13" t="n" s="449">
        <f>AM13+AN13</f>
      </c>
      <c r="AP13" t="n" s="450">
        <f>8.26*0.06</f>
      </c>
      <c r="AQ13" t="n" s="451">
        <f>AO13+AP13</f>
      </c>
      <c r="AR13" t="s" s="452">
        <v>0</v>
      </c>
    </row>
    <row r="14">
      <c r="A14" t="s" s="453">
        <v>75</v>
      </c>
      <c r="B14" t="s" s="454">
        <v>76</v>
      </c>
      <c r="C14" t="s" s="455">
        <v>77</v>
      </c>
      <c r="D14" t="s" s="456">
        <v>78</v>
      </c>
      <c r="E14" t="s" s="457">
        <v>66</v>
      </c>
      <c r="F14" t="s" s="676">
        <v>79</v>
      </c>
      <c r="G14" t="s" s="459">
        <v>73</v>
      </c>
      <c r="H14" t="s" s="460">
        <v>74</v>
      </c>
      <c r="I14" t="n" s="843">
        <v>43500.0</v>
      </c>
      <c r="J14" t="n" s="844">
        <v>43505.0</v>
      </c>
      <c r="K14" t="s" s="463">
        <v>0</v>
      </c>
      <c r="L14" t="n" s="464">
        <v>0.0</v>
      </c>
      <c r="M14" t="n" s="465">
        <v>4.0</v>
      </c>
      <c r="N14" t="n" s="466">
        <v>115.0</v>
      </c>
      <c r="O14" t="n" s="467">
        <f>M14*N14</f>
      </c>
      <c r="P14" t="n" s="468">
        <v>0.0</v>
      </c>
      <c r="Q14" t="n" s="469">
        <v>0.0</v>
      </c>
      <c r="R14" t="n" s="470">
        <f>P14*Q14</f>
      </c>
      <c r="S14" t="n" s="471">
        <v>0.0</v>
      </c>
      <c r="T14" t="n" s="472">
        <v>0.0</v>
      </c>
      <c r="U14" t="n" s="473">
        <f>S14*T14</f>
      </c>
      <c r="V14" t="n" s="474">
        <f>L14+O14+U14+R14</f>
      </c>
      <c r="W14" t="n" s="475">
        <v>0.0</v>
      </c>
      <c r="X14" t="n" s="476">
        <v>0.0</v>
      </c>
      <c r="Y14" t="n" s="477">
        <v>0.0</v>
      </c>
      <c r="Z14" t="n" s="478">
        <v>0.0</v>
      </c>
      <c r="AA14" t="n" s="479">
        <f>V14+X14+W14+Z14</f>
      </c>
      <c r="AB14" t="n" s="480">
        <v>0.0</v>
      </c>
      <c r="AC14" t="n" s="481">
        <v>0.0</v>
      </c>
      <c r="AD14" t="n" s="482">
        <v>16.0</v>
      </c>
      <c r="AE14" t="n" s="483">
        <v>460.0</v>
      </c>
      <c r="AF14" t="n" s="484">
        <v>0.0</v>
      </c>
      <c r="AG14" t="n" s="485">
        <v>0.0</v>
      </c>
      <c r="AH14" t="n" s="486">
        <f>AB14+AD14+AF14</f>
      </c>
      <c r="AI14" t="n" s="487">
        <f>AC14+AE14+AG14</f>
      </c>
      <c r="AJ14" t="n" s="488">
        <v>0.0</v>
      </c>
      <c r="AK14" t="n" s="489">
        <v>0.0</v>
      </c>
      <c r="AL14" t="n" s="490">
        <v>0.0</v>
      </c>
      <c r="AM14" t="n" s="491">
        <f>AA14+AI14+AJ14+AK14+AL14</f>
      </c>
      <c r="AN14" t="n" s="492">
        <f>ROUND((L14+U14+W14+AJ14+AK14+AL14+Z14)*0.05,2)</f>
      </c>
      <c r="AO14" t="n" s="493">
        <f>AM14+AN14</f>
      </c>
      <c r="AP14" t="n" s="494">
        <f>0*0.06</f>
      </c>
      <c r="AQ14" t="n" s="495">
        <f>AO14+AP14</f>
      </c>
      <c r="AR14" t="s" s="496">
        <v>0</v>
      </c>
    </row>
    <row r="15">
      <c r="A15" t="s" s="497">
        <v>80</v>
      </c>
      <c r="B15" t="s" s="498">
        <v>81</v>
      </c>
      <c r="C15" t="s" s="499">
        <v>82</v>
      </c>
      <c r="D15" t="s" s="500">
        <v>83</v>
      </c>
      <c r="E15" t="s" s="501">
        <v>66</v>
      </c>
      <c r="F15" t="s" s="677">
        <v>84</v>
      </c>
      <c r="G15" t="s" s="503">
        <v>73</v>
      </c>
      <c r="H15" t="s" s="504">
        <v>74</v>
      </c>
      <c r="I15" t="n" s="845">
        <v>43500.0</v>
      </c>
      <c r="J15" t="n" s="846">
        <v>43503.0</v>
      </c>
      <c r="K15" t="s" s="507">
        <v>0</v>
      </c>
      <c r="L15" t="n" s="508">
        <v>0.0</v>
      </c>
      <c r="M15" t="n" s="509">
        <v>2.0</v>
      </c>
      <c r="N15" t="n" s="510">
        <v>115.0</v>
      </c>
      <c r="O15" t="n" s="511">
        <f>M15*N15</f>
      </c>
      <c r="P15" t="n" s="512">
        <v>0.0</v>
      </c>
      <c r="Q15" t="n" s="513">
        <v>0.0</v>
      </c>
      <c r="R15" t="n" s="514">
        <f>P15*Q15</f>
      </c>
      <c r="S15" t="n" s="515">
        <v>0.0</v>
      </c>
      <c r="T15" t="n" s="516">
        <v>0.0</v>
      </c>
      <c r="U15" t="n" s="517">
        <f>S15*T15</f>
      </c>
      <c r="V15" t="n" s="518">
        <f>L15+O15+U15+R15</f>
      </c>
      <c r="W15" t="n" s="519">
        <v>0.0</v>
      </c>
      <c r="X15" t="n" s="520">
        <v>0.0</v>
      </c>
      <c r="Y15" t="n" s="521">
        <v>0.0</v>
      </c>
      <c r="Z15" t="n" s="522">
        <v>0.0</v>
      </c>
      <c r="AA15" t="n" s="523">
        <f>V15+X15+W15+Z15</f>
      </c>
      <c r="AB15" t="n" s="524">
        <v>0.0</v>
      </c>
      <c r="AC15" t="n" s="525">
        <v>0.0</v>
      </c>
      <c r="AD15" t="n" s="526">
        <v>16.0</v>
      </c>
      <c r="AE15" t="n" s="527">
        <v>460.0</v>
      </c>
      <c r="AF15" t="n" s="528">
        <v>0.0</v>
      </c>
      <c r="AG15" t="n" s="529">
        <v>0.0</v>
      </c>
      <c r="AH15" t="n" s="530">
        <f>AB15+AD15+AF15</f>
      </c>
      <c r="AI15" t="n" s="531">
        <f>AC15+AE15+AG15</f>
      </c>
      <c r="AJ15" t="n" s="532">
        <v>0.0</v>
      </c>
      <c r="AK15" t="n" s="533">
        <v>0.0</v>
      </c>
      <c r="AL15" t="n" s="534">
        <v>0.0</v>
      </c>
      <c r="AM15" t="n" s="535">
        <f>AA15+AI15+AJ15+AK15+AL15</f>
      </c>
      <c r="AN15" t="n" s="536">
        <f>ROUND((L15+U15+W15+AJ15+AK15+AL15+Z15)*0.05,2)</f>
      </c>
      <c r="AO15" t="n" s="537">
        <f>AM15+AN15</f>
      </c>
      <c r="AP15" t="n" s="538">
        <f>0*0.06</f>
      </c>
      <c r="AQ15" t="n" s="539">
        <f>AO15+AP15</f>
      </c>
      <c r="AR15" t="s" s="540">
        <v>0</v>
      </c>
    </row>
    <row r="16">
      <c r="A16" t="s" s="541">
        <v>85</v>
      </c>
      <c r="B16" t="s" s="542">
        <v>86</v>
      </c>
      <c r="C16" t="s" s="543">
        <v>87</v>
      </c>
      <c r="D16" t="s" s="544">
        <v>88</v>
      </c>
      <c r="E16" t="s" s="545">
        <v>66</v>
      </c>
      <c r="F16" t="s" s="678">
        <v>89</v>
      </c>
      <c r="G16" t="s" s="547">
        <v>73</v>
      </c>
      <c r="H16" t="s" s="548">
        <v>74</v>
      </c>
      <c r="I16" t="n" s="847">
        <v>43500.0</v>
      </c>
      <c r="J16" t="n" s="848">
        <v>43503.0</v>
      </c>
      <c r="K16" t="s" s="551">
        <v>0</v>
      </c>
      <c r="L16" t="n" s="552">
        <v>0.0</v>
      </c>
      <c r="M16" t="n" s="553">
        <v>2.0</v>
      </c>
      <c r="N16" t="n" s="554">
        <v>115.0</v>
      </c>
      <c r="O16" t="n" s="555">
        <f>M16*N16</f>
      </c>
      <c r="P16" t="n" s="556">
        <v>0.0</v>
      </c>
      <c r="Q16" t="n" s="557">
        <v>0.0</v>
      </c>
      <c r="R16" t="n" s="558">
        <f>P16*Q16</f>
      </c>
      <c r="S16" t="n" s="559">
        <v>0.0</v>
      </c>
      <c r="T16" t="n" s="560">
        <v>0.0</v>
      </c>
      <c r="U16" t="n" s="561">
        <f>S16*T16</f>
      </c>
      <c r="V16" t="n" s="562">
        <f>L16+O16+U16+R16</f>
      </c>
      <c r="W16" t="n" s="563">
        <v>0.0</v>
      </c>
      <c r="X16" t="n" s="564">
        <v>0.0</v>
      </c>
      <c r="Y16" t="n" s="565">
        <v>0.0</v>
      </c>
      <c r="Z16" t="n" s="566">
        <v>182.18</v>
      </c>
      <c r="AA16" t="n" s="567">
        <f>V16+X16+W16+Z16</f>
      </c>
      <c r="AB16" t="n" s="568">
        <v>0.0</v>
      </c>
      <c r="AC16" t="n" s="569">
        <v>0.0</v>
      </c>
      <c r="AD16" t="n" s="570">
        <v>16.0</v>
      </c>
      <c r="AE16" t="n" s="571">
        <v>460.0</v>
      </c>
      <c r="AF16" t="n" s="572">
        <v>0.0</v>
      </c>
      <c r="AG16" t="n" s="573">
        <v>0.0</v>
      </c>
      <c r="AH16" t="n" s="574">
        <f>AB16+AD16+AF16</f>
      </c>
      <c r="AI16" t="n" s="575">
        <f>AC16+AE16+AG16</f>
      </c>
      <c r="AJ16" t="n" s="576">
        <v>26.0</v>
      </c>
      <c r="AK16" t="n" s="577">
        <v>3.5</v>
      </c>
      <c r="AL16" t="n" s="578">
        <v>0.4</v>
      </c>
      <c r="AM16" t="n" s="579">
        <f>AA16+AI16+AJ16+AK16+AL16</f>
      </c>
      <c r="AN16" t="n" s="580">
        <f>ROUND((L16+U16+W16+AJ16+AK16+AL16+Z16)*0.05,2)</f>
      </c>
      <c r="AO16" t="n" s="581">
        <f>AM16+AN16</f>
      </c>
      <c r="AP16" t="n" s="582">
        <f>10.6*0.06</f>
      </c>
      <c r="AQ16" t="n" s="583">
        <f>AO16+AP16</f>
      </c>
      <c r="AR16" t="s" s="584">
        <v>0</v>
      </c>
    </row>
    <row r="17">
      <c r="A17" t="s" s="585">
        <v>90</v>
      </c>
      <c r="B17" t="s" s="586">
        <v>91</v>
      </c>
      <c r="C17" t="s" s="587">
        <v>92</v>
      </c>
      <c r="D17" t="s" s="588">
        <v>93</v>
      </c>
      <c r="E17" t="s" s="589">
        <v>66</v>
      </c>
      <c r="F17" t="s" s="679">
        <v>94</v>
      </c>
      <c r="G17" t="s" s="591">
        <v>95</v>
      </c>
      <c r="H17" t="s" s="592">
        <v>96</v>
      </c>
      <c r="I17" t="n" s="849">
        <v>43500.0</v>
      </c>
      <c r="J17" t="n" s="850">
        <v>43504.0</v>
      </c>
      <c r="K17" t="s" s="595">
        <v>0</v>
      </c>
      <c r="L17" t="n" s="596">
        <v>0.0</v>
      </c>
      <c r="M17" t="n" s="597">
        <v>3.0</v>
      </c>
      <c r="N17" t="n" s="598">
        <v>115.0</v>
      </c>
      <c r="O17" t="n" s="599">
        <f>M17*N17</f>
      </c>
      <c r="P17" t="n" s="600">
        <v>0.0</v>
      </c>
      <c r="Q17" t="n" s="601">
        <v>0.0</v>
      </c>
      <c r="R17" t="n" s="602">
        <f>P17*Q17</f>
      </c>
      <c r="S17" t="n" s="603">
        <v>0.0</v>
      </c>
      <c r="T17" t="n" s="604">
        <v>0.0</v>
      </c>
      <c r="U17" t="n" s="605">
        <f>S17*T17</f>
      </c>
      <c r="V17" t="n" s="606">
        <f>L17+O17+U17+R17</f>
      </c>
      <c r="W17" t="n" s="607">
        <v>0.0</v>
      </c>
      <c r="X17" t="n" s="608">
        <v>0.0</v>
      </c>
      <c r="Y17" t="n" s="609">
        <v>0.0</v>
      </c>
      <c r="Z17" t="n" s="610">
        <v>0.0</v>
      </c>
      <c r="AA17" t="n" s="611">
        <f>V17+X17+W17+Z17</f>
      </c>
      <c r="AB17" t="n" s="612">
        <v>0.0</v>
      </c>
      <c r="AC17" t="n" s="613">
        <v>0.0</v>
      </c>
      <c r="AD17" t="n" s="614">
        <v>16.0</v>
      </c>
      <c r="AE17" t="n" s="615">
        <v>460.0</v>
      </c>
      <c r="AF17" t="n" s="616">
        <v>0.0</v>
      </c>
      <c r="AG17" t="n" s="617">
        <v>0.0</v>
      </c>
      <c r="AH17" t="n" s="618">
        <f>AB17+AD17+AF17</f>
      </c>
      <c r="AI17" t="n" s="619">
        <f>AC17+AE17+AG17</f>
      </c>
      <c r="AJ17" t="n" s="620">
        <v>0.0</v>
      </c>
      <c r="AK17" t="n" s="621">
        <v>0.0</v>
      </c>
      <c r="AL17" t="n" s="622">
        <v>0.0</v>
      </c>
      <c r="AM17" t="n" s="623">
        <f>AA17+AI17+AJ17+AK17+AL17</f>
      </c>
      <c r="AN17" t="n" s="624">
        <f>ROUND((L17+U17+W17+AJ17+AK17+AL17+Z17)*0.05,2)</f>
      </c>
      <c r="AO17" t="n" s="625">
        <f>AM17+AN17</f>
      </c>
      <c r="AP17" t="n" s="626">
        <f>0*0.06</f>
      </c>
      <c r="AQ17" t="n" s="627">
        <f>AO17+AP17</f>
      </c>
      <c r="AR17" t="s" s="628">
        <v>0</v>
      </c>
    </row>
    <row r="18">
      <c r="A18" t="s" s="629">
        <v>97</v>
      </c>
      <c r="B18" t="s" s="630">
        <v>98</v>
      </c>
      <c r="C18" t="s" s="631">
        <v>99</v>
      </c>
      <c r="D18" t="s" s="632">
        <v>100</v>
      </c>
      <c r="E18" t="s" s="633">
        <v>58</v>
      </c>
      <c r="F18" t="s" s="680">
        <v>101</v>
      </c>
      <c r="G18" t="s" s="635">
        <v>102</v>
      </c>
      <c r="H18" t="s" s="636">
        <v>103</v>
      </c>
      <c r="I18" t="n" s="851">
        <v>43467.0</v>
      </c>
      <c r="J18" t="n" s="852">
        <v>43524.0</v>
      </c>
      <c r="K18" t="s" s="639">
        <v>0</v>
      </c>
      <c r="L18" t="n" s="640">
        <v>0.0</v>
      </c>
      <c r="M18" t="n" s="641">
        <v>0.0</v>
      </c>
      <c r="N18" t="n" s="642">
        <v>0.0</v>
      </c>
      <c r="O18" t="n" s="643">
        <f>M18*N18</f>
      </c>
      <c r="P18" t="n" s="644">
        <v>0.0</v>
      </c>
      <c r="Q18" t="n" s="645">
        <v>0.0</v>
      </c>
      <c r="R18" t="n" s="646">
        <f>P18*Q18</f>
      </c>
      <c r="S18" t="n" s="647">
        <v>0.0</v>
      </c>
      <c r="T18" t="n" s="648">
        <v>0.0</v>
      </c>
      <c r="U18" t="n" s="649">
        <f>S18*T18</f>
      </c>
      <c r="V18" t="n" s="650">
        <f>L18+O18+U18+R18</f>
      </c>
      <c r="W18" t="n" s="651">
        <v>0.0</v>
      </c>
      <c r="X18" t="n" s="652">
        <v>0.0</v>
      </c>
      <c r="Y18" t="n" s="653">
        <v>0.0</v>
      </c>
      <c r="Z18" t="n" s="654">
        <v>0.0</v>
      </c>
      <c r="AA18" t="n" s="655">
        <f>V18+X18+W18+Z18</f>
      </c>
      <c r="AB18" t="n" s="656">
        <v>13.0</v>
      </c>
      <c r="AC18" t="n" s="657">
        <v>93.73</v>
      </c>
      <c r="AD18" t="n" s="658">
        <v>16.0</v>
      </c>
      <c r="AE18" t="n" s="659">
        <v>153.92</v>
      </c>
      <c r="AF18" t="n" s="660">
        <v>2.0</v>
      </c>
      <c r="AG18" t="n" s="661">
        <v>28.84</v>
      </c>
      <c r="AH18" t="n" s="662">
        <f>AB18+AD18+AF18</f>
      </c>
      <c r="AI18" t="n" s="663">
        <f>AC18+AE18+AG18</f>
      </c>
      <c r="AJ18" t="n" s="664">
        <v>0.0</v>
      </c>
      <c r="AK18" t="n" s="665">
        <v>4.35</v>
      </c>
      <c r="AL18" t="n" s="666">
        <v>0.5</v>
      </c>
      <c r="AM18" t="n" s="667">
        <f>AA18+AI18+AJ18+AK18+AL18</f>
      </c>
      <c r="AN18" t="n" s="668">
        <f>ROUND((L18+U18+W18+AI18+AJ18+AK18+AL18+Z18)*0.05,2)</f>
      </c>
      <c r="AO18" t="n" s="669">
        <f>AM18+AN18</f>
      </c>
      <c r="AP18" t="n" s="670">
        <f>14.07*0.06</f>
      </c>
      <c r="AQ18" t="s" s="671">
        <f>AO18+AP18</f>
      </c>
      <c r="AR18" t="s" s="672">
        <v>0</v>
      </c>
    </row>
    <row r="19">
      <c r="L19" s="241"/>
      <c r="M19" s="242"/>
      <c r="N19" s="243"/>
      <c r="O19" s="244"/>
      <c r="P19" s="245"/>
      <c r="Q19" s="246"/>
      <c r="R19" s="247"/>
      <c r="S19" s="248"/>
      <c r="T19" s="249"/>
      <c r="U19" s="250"/>
      <c r="V19" s="251"/>
      <c r="W19" s="252"/>
      <c r="X19" s="253"/>
      <c r="Y19" s="254"/>
      <c r="Z19" s="255"/>
      <c r="AA19" s="256"/>
      <c r="AB19" s="257"/>
      <c r="AC19" s="258"/>
      <c r="AD19" s="259"/>
      <c r="AE19" s="260"/>
      <c r="AF19" s="261"/>
      <c r="AG19" s="262"/>
      <c r="AH19" s="263"/>
      <c r="AI19" s="264"/>
      <c r="AJ19" s="265"/>
      <c r="AK19" s="266"/>
      <c r="AL19" s="267"/>
      <c r="AM19" s="268"/>
      <c r="AN19" s="269"/>
      <c r="AO19" s="270"/>
      <c r="AP19" s="287"/>
      <c r="AQ19" s="288"/>
    </row>
    <row r="20"/>
    <row r="21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 s="289">
        <f>SUM(l11:l18)</f>
      </c>
      <c r="M21" t="n" s="290">
        <f>SUM(m11:m18)</f>
      </c>
      <c r="N21" t="s" s="291">
        <v>0</v>
      </c>
      <c r="O21" t="n" s="292">
        <f>SUM(o11:o18)</f>
      </c>
      <c r="P21" t="n" s="293">
        <f>SUM(p11:p18)</f>
      </c>
      <c r="Q21" t="s" s="294">
        <v>0</v>
      </c>
      <c r="R21" t="n" s="295">
        <f>SUM(r11:r18)</f>
      </c>
      <c r="S21" t="n" s="296">
        <f>SUM(s11:s18)</f>
      </c>
      <c r="T21" t="s" s="297">
        <v>0</v>
      </c>
      <c r="U21" t="n" s="298">
        <f>SUM(u11:u18)</f>
      </c>
      <c r="V21" t="n" s="299">
        <f>SUM(v11:v18)</f>
      </c>
      <c r="W21" t="n" s="300">
        <f>SUM(w11:w18)</f>
      </c>
      <c r="X21" t="n" s="301">
        <f>SUM(x11:x18)</f>
      </c>
      <c r="Y21" t="s" s="302">
        <f>SUM(y11:y18)</f>
      </c>
      <c r="Z21" t="n" s="303">
        <f>SUM(z11:z18)</f>
      </c>
      <c r="AA21" t="n" s="304">
        <f>SUM(aa11:aa18)</f>
      </c>
      <c r="AB21" t="n" s="305">
        <f>SUM(ab11:ab18)</f>
      </c>
      <c r="AC21" t="n" s="306">
        <f>SUM(ac11:ac18)</f>
      </c>
      <c r="AD21" t="n" s="307">
        <f>SUM(ad11:ad18)</f>
      </c>
      <c r="AE21" t="n" s="308">
        <f>SUM(ae11:ae18)</f>
      </c>
      <c r="AF21" t="n" s="309">
        <f>SUM(af11:af18)</f>
      </c>
      <c r="AG21" t="n" s="310">
        <f>SUM(ag11:ag18)</f>
      </c>
      <c r="AH21" t="n" s="311">
        <f>SUM(ah11:ah18)</f>
      </c>
      <c r="AI21" t="n" s="312">
        <f>SUM(ai11:ai18)</f>
      </c>
      <c r="AJ21" t="n" s="313">
        <f>SUM(aj11:aj18)</f>
      </c>
      <c r="AK21" t="n" s="314">
        <f>SUM(ak11:ak18)</f>
      </c>
      <c r="AL21" t="n" s="315">
        <f>SUM(al11:al18)</f>
      </c>
      <c r="AM21" t="n" s="316">
        <f>SUM(am11:am18)</f>
      </c>
      <c r="AN21" t="n" s="317">
        <f>SUM(an11:an18)</f>
      </c>
      <c r="AO21" t="n" s="318">
        <f>SUM(ao11:ao18)</f>
      </c>
      <c r="AP21" t="n" s="319">
        <f>SUM(ap11:ap18)</f>
      </c>
      <c r="AQ21" t="n" s="320">
        <f>SUM(aq11:aq18)</f>
      </c>
    </row>
    <row r="22">
      <c r="A22" t="s">
        <v>0</v>
      </c>
      <c r="B22" t="s">
        <v>104</v>
      </c>
      <c r="C22" t="n">
        <f>COUNTA(A11:A18)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853">
        <v>0</v>
      </c>
      <c r="B1" t="s" s="854">
        <v>1</v>
      </c>
      <c r="Y1" t="s" s="855">
        <v>6</v>
      </c>
      <c r="Z1" t="n" s="856">
        <v>2019.0</v>
      </c>
    </row>
    <row r="2" ht="15.0" customHeight="true">
      <c r="A2" t="s" s="857">
        <v>0</v>
      </c>
      <c r="B2" t="s" s="858">
        <v>2</v>
      </c>
      <c r="Y2" t="s" s="859">
        <v>7</v>
      </c>
      <c r="Z2" t="n" s="860">
        <v>2019.0</v>
      </c>
    </row>
    <row r="3" ht="15.0" customHeight="true">
      <c r="A3" t="s" s="861">
        <v>0</v>
      </c>
      <c r="B3" t="s" s="862">
        <v>3</v>
      </c>
    </row>
    <row r="4" ht="15.0" customHeight="true">
      <c r="A4" t="s" s="863">
        <v>0</v>
      </c>
      <c r="B4" t="s" s="864">
        <v>4</v>
      </c>
    </row>
    <row r="5" ht="15.0" customHeight="true">
      <c r="A5" t="s" s="865">
        <v>0</v>
      </c>
      <c r="B5" t="s" s="866">
        <v>5</v>
      </c>
    </row>
    <row r="6" ht="15.0" customHeight="true"/>
    <row r="7" ht="15.0" customHeight="true"/>
    <row r="8" ht="28.0" customHeight="true">
      <c r="A8" t="s" s="867">
        <v>0</v>
      </c>
      <c r="B8" t="s" s="868">
        <v>0</v>
      </c>
      <c r="C8" t="s" s="869">
        <v>0</v>
      </c>
      <c r="D8" t="s" s="870">
        <v>0</v>
      </c>
      <c r="E8" t="s" s="871">
        <v>0</v>
      </c>
      <c r="F8" t="s" s="872">
        <v>0</v>
      </c>
      <c r="G8" t="s" s="873">
        <v>0</v>
      </c>
      <c r="H8" t="s" s="874">
        <v>0</v>
      </c>
      <c r="I8" t="s" s="875">
        <v>0</v>
      </c>
      <c r="J8" t="s" s="876">
        <v>0</v>
      </c>
      <c r="K8" t="s" s="877">
        <v>0</v>
      </c>
      <c r="L8" t="s" s="878">
        <v>0</v>
      </c>
      <c r="M8" t="s" s="879">
        <v>0</v>
      </c>
      <c r="N8" t="s" s="880">
        <v>0</v>
      </c>
      <c r="O8" t="s" s="881">
        <v>0</v>
      </c>
      <c r="P8" t="s" s="882">
        <v>0</v>
      </c>
      <c r="Q8" t="s" s="883">
        <v>0</v>
      </c>
      <c r="R8" t="s" s="884">
        <v>0</v>
      </c>
      <c r="S8" t="s" s="885">
        <v>0</v>
      </c>
      <c r="T8" t="s" s="886">
        <v>0</v>
      </c>
      <c r="U8" t="s" s="887">
        <v>0</v>
      </c>
      <c r="V8" t="s" s="888">
        <v>0</v>
      </c>
      <c r="W8" t="s" s="889">
        <v>0</v>
      </c>
      <c r="X8" t="s" s="890">
        <v>0</v>
      </c>
      <c r="Y8" t="s" s="891">
        <v>0</v>
      </c>
      <c r="Z8" t="s" s="892">
        <v>0</v>
      </c>
      <c r="AA8" t="s" s="893">
        <v>0</v>
      </c>
      <c r="AB8" t="s" s="894">
        <v>0</v>
      </c>
      <c r="AC8" t="s" s="895">
        <v>0</v>
      </c>
      <c r="AD8" t="s" s="896">
        <v>0</v>
      </c>
      <c r="AE8" t="s" s="897">
        <v>0</v>
      </c>
      <c r="AF8" t="s" s="898">
        <v>8</v>
      </c>
      <c r="AG8" t="s" s="899">
        <v>0</v>
      </c>
      <c r="AH8" t="s" s="900">
        <v>0</v>
      </c>
      <c r="AI8" t="s" s="901">
        <v>0</v>
      </c>
      <c r="AJ8" t="s" s="902">
        <v>0</v>
      </c>
      <c r="AK8" t="s" s="903">
        <v>0</v>
      </c>
      <c r="AL8" t="s" s="904">
        <v>0</v>
      </c>
      <c r="AM8" t="s" s="905">
        <v>0</v>
      </c>
      <c r="AN8" t="s" s="906">
        <v>0</v>
      </c>
      <c r="AO8" t="s" s="907">
        <v>0</v>
      </c>
      <c r="AP8" t="s" s="908">
        <v>0</v>
      </c>
      <c r="AQ8" t="s" s="909">
        <v>0</v>
      </c>
      <c r="AR8" t="s" s="910">
        <v>0</v>
      </c>
    </row>
    <row r="9" ht="41.0" customHeight="true">
      <c r="A9" t="s" s="911">
        <v>9</v>
      </c>
      <c r="B9" t="s" s="912">
        <v>10</v>
      </c>
      <c r="C9" t="s" s="913">
        <v>11</v>
      </c>
      <c r="D9" t="s" s="914">
        <v>12</v>
      </c>
      <c r="E9" t="s" s="915">
        <v>13</v>
      </c>
      <c r="F9" t="s" s="916">
        <v>14</v>
      </c>
      <c r="G9" t="s" s="917">
        <v>15</v>
      </c>
      <c r="H9" t="s" s="918">
        <v>16</v>
      </c>
      <c r="I9" t="s" s="919">
        <v>17</v>
      </c>
      <c r="J9" t="s" s="920">
        <v>18</v>
      </c>
      <c r="K9" t="s" s="921">
        <v>19</v>
      </c>
      <c r="L9" t="s" s="922">
        <v>20</v>
      </c>
      <c r="M9" t="s" s="923">
        <v>21</v>
      </c>
      <c r="N9" t="s" s="924">
        <v>22</v>
      </c>
      <c r="O9" t="s" s="925">
        <v>23</v>
      </c>
      <c r="P9" t="s" s="926">
        <v>24</v>
      </c>
      <c r="Q9" t="s" s="927">
        <v>25</v>
      </c>
      <c r="R9" t="s" s="928">
        <v>26</v>
      </c>
      <c r="S9" t="s" s="929">
        <v>27</v>
      </c>
      <c r="T9" t="s" s="930">
        <v>28</v>
      </c>
      <c r="U9" t="s" s="931">
        <v>29</v>
      </c>
      <c r="V9" t="s" s="932">
        <v>30</v>
      </c>
      <c r="W9" t="s" s="933">
        <v>31</v>
      </c>
      <c r="X9" t="s" s="934">
        <v>32</v>
      </c>
      <c r="Y9" t="s" s="935">
        <v>33</v>
      </c>
      <c r="Z9" t="s" s="936">
        <v>34</v>
      </c>
      <c r="AA9" t="s" s="937">
        <v>35</v>
      </c>
      <c r="AB9" t="s" s="938">
        <v>36</v>
      </c>
      <c r="AC9" t="s" s="939">
        <v>37</v>
      </c>
      <c r="AD9" t="s" s="940">
        <v>38</v>
      </c>
      <c r="AE9" t="s" s="941">
        <v>39</v>
      </c>
      <c r="AF9" t="s" s="942">
        <v>40</v>
      </c>
      <c r="AG9" t="s" s="943">
        <v>41</v>
      </c>
      <c r="AH9" t="s" s="944">
        <v>42</v>
      </c>
      <c r="AI9" t="s" s="945">
        <v>43</v>
      </c>
      <c r="AJ9" t="s" s="946">
        <v>44</v>
      </c>
      <c r="AK9" t="s" s="947">
        <v>45</v>
      </c>
      <c r="AL9" t="s" s="948">
        <v>46</v>
      </c>
      <c r="AM9" t="s" s="949">
        <v>47</v>
      </c>
      <c r="AN9" t="s" s="950">
        <v>48</v>
      </c>
      <c r="AO9" t="s" s="951">
        <v>49</v>
      </c>
      <c r="AP9" t="s" s="952">
        <v>50</v>
      </c>
      <c r="AQ9" t="s" s="953">
        <v>51</v>
      </c>
      <c r="AR9" t="s" s="954">
        <v>52</v>
      </c>
    </row>
    <row r="10" ht="15.0" customHeight="true">
      <c r="A10" t="s" s="955">
        <v>0</v>
      </c>
      <c r="B10" t="s" s="956">
        <v>0</v>
      </c>
      <c r="C10" t="s" s="957">
        <v>0</v>
      </c>
      <c r="D10" t="s" s="958">
        <v>0</v>
      </c>
      <c r="E10" t="s" s="959">
        <v>0</v>
      </c>
      <c r="F10" t="s" s="960">
        <v>0</v>
      </c>
      <c r="G10" t="s" s="961">
        <v>0</v>
      </c>
      <c r="H10" t="s" s="962">
        <v>0</v>
      </c>
      <c r="I10" t="s" s="963">
        <v>0</v>
      </c>
      <c r="J10" t="s" s="964">
        <v>0</v>
      </c>
      <c r="K10" t="s" s="965">
        <v>0</v>
      </c>
      <c r="L10" t="s" s="966">
        <v>0</v>
      </c>
      <c r="M10" t="s" s="967">
        <v>0</v>
      </c>
      <c r="N10" t="s" s="968">
        <v>0</v>
      </c>
      <c r="O10" t="s" s="969">
        <v>0</v>
      </c>
      <c r="P10" t="s" s="970">
        <v>0</v>
      </c>
      <c r="Q10" t="s" s="971">
        <v>0</v>
      </c>
      <c r="R10" t="s" s="972">
        <v>0</v>
      </c>
      <c r="S10" t="s" s="973">
        <v>0</v>
      </c>
      <c r="T10" t="s" s="974">
        <v>0</v>
      </c>
      <c r="U10" t="s" s="975">
        <v>0</v>
      </c>
      <c r="V10" t="s" s="976">
        <v>0</v>
      </c>
      <c r="W10" t="s" s="977">
        <v>0</v>
      </c>
      <c r="X10" t="s" s="978">
        <v>0</v>
      </c>
      <c r="Y10" t="s" s="979">
        <v>0</v>
      </c>
      <c r="Z10" t="s" s="980">
        <v>0</v>
      </c>
      <c r="AA10" t="s" s="981">
        <v>0</v>
      </c>
      <c r="AB10" t="n" s="982">
        <v>1.5</v>
      </c>
      <c r="AC10" t="n" s="983">
        <v>1.5</v>
      </c>
      <c r="AD10" t="n" s="984">
        <v>2.0</v>
      </c>
      <c r="AE10" t="n" s="985">
        <v>2.0</v>
      </c>
      <c r="AF10" t="n" s="986">
        <v>3.0</v>
      </c>
      <c r="AG10" t="n" s="987">
        <v>3.0</v>
      </c>
      <c r="AH10" t="s" s="988">
        <v>53</v>
      </c>
      <c r="AI10" t="s" s="989">
        <v>53</v>
      </c>
      <c r="AJ10" t="s" s="990">
        <v>0</v>
      </c>
      <c r="AK10" t="s" s="991">
        <v>0</v>
      </c>
      <c r="AL10" t="s" s="992">
        <v>0</v>
      </c>
      <c r="AM10" t="s" s="993">
        <v>0</v>
      </c>
      <c r="AN10" t="s" s="994">
        <v>0</v>
      </c>
      <c r="AO10" t="s" s="995">
        <v>0</v>
      </c>
      <c r="AP10" t="s" s="996">
        <v>0</v>
      </c>
      <c r="AQ10" t="s" s="997">
        <v>0</v>
      </c>
      <c r="AR10" t="s" s="998">
        <v>0</v>
      </c>
    </row>
    <row r="11" ht="15.0" customHeight="true">
      <c r="A11" t="s" s="999">
        <v>54</v>
      </c>
      <c r="B11" t="s" s="1000">
        <v>55</v>
      </c>
      <c r="C11" t="s" s="1001">
        <v>56</v>
      </c>
      <c r="D11" t="s" s="1002">
        <v>57</v>
      </c>
      <c r="E11" t="s" s="1003">
        <v>58</v>
      </c>
      <c r="F11" t="s" s="1004">
        <v>59</v>
      </c>
      <c r="G11" t="s" s="1005">
        <v>60</v>
      </c>
      <c r="H11" t="s" s="1006">
        <v>61</v>
      </c>
      <c r="I11" t="n" s="1007">
        <v>43491.0</v>
      </c>
      <c r="J11" t="n" s="1008">
        <v>43550.0</v>
      </c>
      <c r="K11" t="s" s="1009">
        <v>0</v>
      </c>
      <c r="L11" t="n" s="1010">
        <v>838.71</v>
      </c>
      <c r="M11" t="n" s="1011">
        <v>0.0</v>
      </c>
      <c r="N11" t="n" s="1012">
        <v>0.0</v>
      </c>
      <c r="O11" s="1013">
        <f>M11*N11</f>
      </c>
      <c r="P11" t="n" s="1014">
        <v>0.0</v>
      </c>
      <c r="Q11" t="n" s="1015">
        <v>0.0</v>
      </c>
      <c r="R11" s="1016">
        <f>P11*Q11</f>
      </c>
      <c r="S11" t="n" s="1017">
        <v>0.0</v>
      </c>
      <c r="T11" t="n" s="1018">
        <v>0.0</v>
      </c>
      <c r="U11" s="1019">
        <f>S11*T11</f>
      </c>
      <c r="V11" s="1020">
        <f>L11+O11+U11+R11</f>
      </c>
      <c r="W11" t="n" s="1021">
        <v>0.0</v>
      </c>
      <c r="X11" t="n" s="1022">
        <v>0.0</v>
      </c>
      <c r="Y11" t="n" s="1023">
        <v>0.0</v>
      </c>
      <c r="Z11" t="n" s="1024">
        <v>836.0</v>
      </c>
      <c r="AA11" s="1025">
        <f>V11+X11+Z11+W11</f>
      </c>
      <c r="AB11" t="n" s="1026">
        <v>0.0</v>
      </c>
      <c r="AC11" t="n" s="1027">
        <v>0.0</v>
      </c>
      <c r="AD11" t="n" s="1028">
        <v>16.0</v>
      </c>
      <c r="AE11" t="n" s="1029">
        <v>153.92</v>
      </c>
      <c r="AF11" t="n" s="1030">
        <v>0.0</v>
      </c>
      <c r="AG11" t="n" s="1031">
        <v>0.0</v>
      </c>
      <c r="AH11" s="1032">
        <f>AB11+AD11+AF11</f>
      </c>
      <c r="AI11" s="1033">
        <f>AC11+AE11+AG11</f>
      </c>
      <c r="AJ11" t="n" s="1034">
        <v>219.0</v>
      </c>
      <c r="AK11" t="n" s="1035">
        <v>32.35</v>
      </c>
      <c r="AL11" t="n" s="1036">
        <v>3.7</v>
      </c>
      <c r="AM11" s="1037">
        <f>AA11+AI11+AJ11+AK11+AL11</f>
      </c>
      <c r="AN11" s="1038">
        <f>ROUND((L11+U11+W11+AI11+AJ11+AK11+AL11+Z11)*0.05,2)</f>
      </c>
      <c r="AO11" s="1039">
        <f>AM11+AN11</f>
      </c>
      <c r="AP11" s="1040">
        <f>104.18*0.06</f>
      </c>
      <c r="AQ11" s="1041">
        <f>AO11+AP11</f>
      </c>
      <c r="AR11" t="s" s="1042">
        <v>0</v>
      </c>
    </row>
    <row r="12" ht="15.0" customHeight="true">
      <c r="A12" t="s" s="1043">
        <v>62</v>
      </c>
      <c r="B12" t="s" s="1044">
        <v>63</v>
      </c>
      <c r="C12" t="s" s="1045">
        <v>64</v>
      </c>
      <c r="D12" t="s" s="1046">
        <v>65</v>
      </c>
      <c r="E12" t="s" s="1047">
        <v>66</v>
      </c>
      <c r="F12" t="s" s="1048">
        <v>67</v>
      </c>
      <c r="G12" t="s" s="1049">
        <v>60</v>
      </c>
      <c r="H12" t="s" s="1050">
        <v>61</v>
      </c>
      <c r="I12" t="n" s="1051">
        <v>43510.0</v>
      </c>
      <c r="J12" t="n" s="1052">
        <v>43522.0</v>
      </c>
      <c r="K12" t="s" s="1053">
        <v>0</v>
      </c>
      <c r="L12" t="n" s="1054">
        <v>0.0</v>
      </c>
      <c r="M12" t="n" s="1055">
        <v>5.0</v>
      </c>
      <c r="N12" t="n" s="1056">
        <v>115.0</v>
      </c>
      <c r="O12" s="1057">
        <f>M12*N12</f>
      </c>
      <c r="P12" t="n" s="1058">
        <v>0.0</v>
      </c>
      <c r="Q12" t="n" s="1059">
        <v>0.0</v>
      </c>
      <c r="R12" s="1060">
        <f>P12*Q12</f>
      </c>
      <c r="S12" t="n" s="1061">
        <v>0.0</v>
      </c>
      <c r="T12" t="n" s="1062">
        <v>0.0</v>
      </c>
      <c r="U12" s="1063">
        <f>S12*T12</f>
      </c>
      <c r="V12" s="1064">
        <f>L12+O12+U12+R12</f>
      </c>
      <c r="W12" t="n" s="1065">
        <v>0.0</v>
      </c>
      <c r="X12" t="n" s="1066">
        <v>0.0</v>
      </c>
      <c r="Y12" t="n" s="1067">
        <v>0.0</v>
      </c>
      <c r="Z12" t="n" s="1068">
        <v>0.0</v>
      </c>
      <c r="AA12" s="1069">
        <f>V12+X12+Z12+W12</f>
      </c>
      <c r="AB12" t="n" s="1070">
        <v>0.0</v>
      </c>
      <c r="AC12" t="n" s="1071">
        <v>0.0</v>
      </c>
      <c r="AD12" t="n" s="1072">
        <v>0.0</v>
      </c>
      <c r="AE12" t="n" s="1073">
        <v>0.0</v>
      </c>
      <c r="AF12" t="n" s="1074">
        <v>0.0</v>
      </c>
      <c r="AG12" t="n" s="1075">
        <v>0.0</v>
      </c>
      <c r="AH12" s="1076">
        <f>AB12+AD12+AF12</f>
      </c>
      <c r="AI12" s="1077">
        <f>AC12+AE12+AG12</f>
      </c>
      <c r="AJ12" t="n" s="1078">
        <v>0.0</v>
      </c>
      <c r="AK12" t="n" s="1079">
        <v>0.0</v>
      </c>
      <c r="AL12" t="n" s="1080">
        <v>0.0</v>
      </c>
      <c r="AM12" s="1081">
        <f>AA12+AI12+AJ12+AK12+AL12</f>
      </c>
      <c r="AN12" s="1082">
        <f>ROUND((L12+U12+W12+AJ12+AK12+AL12+Z12)*0.05,2)</f>
      </c>
      <c r="AO12" s="1083">
        <f>AM12+AN12</f>
      </c>
      <c r="AP12" s="1084">
        <f>0*0.06</f>
      </c>
      <c r="AQ12" s="1085">
        <f>AO12+AP12</f>
      </c>
      <c r="AR12" t="s" s="1086">
        <v>0</v>
      </c>
    </row>
    <row r="13" ht="15.0" customHeight="true">
      <c r="L13" t="s" s="1087">
        <v>0</v>
      </c>
      <c r="M13" t="s" s="1088">
        <v>0</v>
      </c>
      <c r="N13" t="s" s="1089">
        <v>0</v>
      </c>
      <c r="O13" t="s" s="1090">
        <v>0</v>
      </c>
      <c r="P13" t="s" s="1091">
        <v>0</v>
      </c>
      <c r="Q13" t="s" s="1092">
        <v>0</v>
      </c>
      <c r="R13" t="s" s="1093">
        <v>0</v>
      </c>
      <c r="S13" t="s" s="1094">
        <v>0</v>
      </c>
      <c r="T13" t="s" s="1095">
        <v>0</v>
      </c>
      <c r="U13" t="s" s="1096">
        <v>0</v>
      </c>
      <c r="V13" t="s" s="1097">
        <v>0</v>
      </c>
      <c r="W13" t="s" s="1098">
        <v>0</v>
      </c>
      <c r="X13" t="s" s="1099">
        <v>0</v>
      </c>
      <c r="Y13" t="s" s="1100">
        <v>0</v>
      </c>
      <c r="Z13" t="s" s="1101">
        <v>0</v>
      </c>
      <c r="AA13" t="s" s="1102">
        <v>0</v>
      </c>
      <c r="AB13" t="s" s="1103">
        <v>0</v>
      </c>
      <c r="AC13" t="s" s="1104">
        <v>0</v>
      </c>
      <c r="AD13" t="s" s="1105">
        <v>0</v>
      </c>
      <c r="AE13" t="s" s="1106">
        <v>0</v>
      </c>
      <c r="AF13" t="s" s="1107">
        <v>0</v>
      </c>
      <c r="AG13" t="s" s="1108">
        <v>0</v>
      </c>
      <c r="AH13" t="s" s="1109">
        <v>0</v>
      </c>
      <c r="AI13" t="s" s="1110">
        <v>0</v>
      </c>
      <c r="AJ13" t="s" s="1111">
        <v>0</v>
      </c>
      <c r="AK13" t="s" s="1112">
        <v>0</v>
      </c>
      <c r="AL13" t="s" s="1113">
        <v>0</v>
      </c>
      <c r="AM13" t="s" s="1114">
        <v>0</v>
      </c>
      <c r="AN13" t="s" s="1115">
        <v>0</v>
      </c>
      <c r="AO13" t="s" s="1116">
        <v>0</v>
      </c>
      <c r="AP13" t="s" s="1117">
        <v>0</v>
      </c>
      <c r="AQ13" t="s" s="1118">
        <v>0</v>
      </c>
    </row>
    <row r="14" ht="15.0" customHeight="true"/>
    <row r="15" ht="15.0" customHeight="true">
      <c r="A15" t="s" s="1119">
        <v>0</v>
      </c>
      <c r="B15" t="s" s="1120">
        <v>0</v>
      </c>
      <c r="C15" t="s" s="1121">
        <v>0</v>
      </c>
      <c r="D15" t="s" s="1122">
        <v>0</v>
      </c>
      <c r="E15" t="s" s="1123">
        <v>0</v>
      </c>
      <c r="F15" t="s" s="1124">
        <v>0</v>
      </c>
      <c r="G15" t="s" s="1125">
        <v>0</v>
      </c>
      <c r="H15" t="s" s="1126">
        <v>0</v>
      </c>
      <c r="I15" t="s" s="1127">
        <v>0</v>
      </c>
      <c r="J15" t="s" s="1128">
        <v>0</v>
      </c>
      <c r="K15" t="s" s="1129">
        <v>0</v>
      </c>
      <c r="L15" s="1130">
        <f>SUM(l11:l12)</f>
      </c>
      <c r="M15" s="1131">
        <f>SUM(m11:m12)</f>
      </c>
      <c r="N15" t="s" s="1132">
        <v>0</v>
      </c>
      <c r="O15" s="1133">
        <f>SUM(o11:o12)</f>
      </c>
      <c r="P15" s="1134">
        <f>SUM(p11:p12)</f>
      </c>
      <c r="Q15" t="s" s="1135">
        <v>0</v>
      </c>
      <c r="R15" s="1136">
        <f>SUM(r11:r12)</f>
      </c>
      <c r="S15" s="1137">
        <f>SUM(s11:s12)</f>
      </c>
      <c r="T15" t="s" s="1138">
        <v>0</v>
      </c>
      <c r="U15" s="1139">
        <f>SUM(u11:u12)</f>
      </c>
      <c r="V15" s="1140">
        <f>SUM(v11:v12)</f>
      </c>
      <c r="W15" s="1141">
        <f>SUM(w11:w12)</f>
      </c>
      <c r="X15" s="1142">
        <f>SUM(x11:x12)</f>
      </c>
      <c r="Y15" s="1143">
        <f>SUM(y11:y12)</f>
      </c>
      <c r="Z15" s="1144">
        <f>SUM(z11:z12)</f>
      </c>
      <c r="AA15" s="1145">
        <f>SUM(aa11:aa12)</f>
      </c>
      <c r="AB15" s="1146">
        <f>SUM(ab11:ab12)</f>
      </c>
      <c r="AC15" s="1147">
        <f>SUM(ac11:ac12)</f>
      </c>
      <c r="AD15" s="1148">
        <f>SUM(ad11:ad12)</f>
      </c>
      <c r="AE15" s="1149">
        <f>SUM(ae11:ae12)</f>
      </c>
      <c r="AF15" s="1150">
        <f>SUM(af11:af12)</f>
      </c>
      <c r="AG15" s="1151">
        <f>SUM(ag11:ag12)</f>
      </c>
      <c r="AH15" s="1152">
        <f>SUM(ah11:ah12)</f>
      </c>
      <c r="AI15" s="1153">
        <f>SUM(ai11:ai12)</f>
      </c>
      <c r="AJ15" s="1154">
        <f>SUM(aj11:aj12)</f>
      </c>
      <c r="AK15" s="1155">
        <f>SUM(ak11:ak12)</f>
      </c>
      <c r="AL15" s="1156">
        <f>SUM(al11:al12)</f>
      </c>
      <c r="AM15" s="1157">
        <f>SUM(am11:am12)</f>
      </c>
      <c r="AN15" s="1158">
        <f>SUM(an11:an12)</f>
      </c>
      <c r="AO15" s="1159">
        <f>SUM(ao11:ao12)</f>
      </c>
      <c r="AP15" s="1160">
        <f>SUM(ap11:ap12)</f>
      </c>
      <c r="AQ15" s="1161">
        <f>SUM(aq11:aq12)</f>
      </c>
    </row>
    <row r="16" ht="15.0" customHeight="true">
      <c r="A16" t="s" s="1162">
        <v>0</v>
      </c>
      <c r="B16" t="s" s="1163">
        <v>104</v>
      </c>
      <c r="C16" s="1164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165">
        <v>0</v>
      </c>
      <c r="B1" t="s" s="1166">
        <v>1</v>
      </c>
      <c r="Y1" t="s" s="1167">
        <v>6</v>
      </c>
      <c r="Z1" t="n" s="1168">
        <v>2019.0</v>
      </c>
    </row>
    <row r="2" ht="15.0" customHeight="true">
      <c r="A2" t="s" s="1169">
        <v>0</v>
      </c>
      <c r="B2" t="s" s="1170">
        <v>2</v>
      </c>
      <c r="Y2" t="s" s="1171">
        <v>7</v>
      </c>
      <c r="Z2" t="n" s="1172">
        <v>2019.0</v>
      </c>
    </row>
    <row r="3" ht="15.0" customHeight="true">
      <c r="A3" t="s" s="1173">
        <v>0</v>
      </c>
      <c r="B3" t="s" s="1174">
        <v>3</v>
      </c>
    </row>
    <row r="4" ht="15.0" customHeight="true">
      <c r="A4" t="s" s="1175">
        <v>0</v>
      </c>
      <c r="B4" t="s" s="1176">
        <v>4</v>
      </c>
    </row>
    <row r="5" ht="15.0" customHeight="true">
      <c r="A5" t="s" s="1177">
        <v>0</v>
      </c>
      <c r="B5" t="s" s="1178">
        <v>5</v>
      </c>
    </row>
    <row r="6" ht="15.0" customHeight="true"/>
    <row r="7" ht="15.0" customHeight="true"/>
    <row r="8" ht="28.0" customHeight="true">
      <c r="A8" t="s" s="1179">
        <v>0</v>
      </c>
      <c r="B8" t="s" s="1180">
        <v>0</v>
      </c>
      <c r="C8" t="s" s="1181">
        <v>0</v>
      </c>
      <c r="D8" t="s" s="1182">
        <v>0</v>
      </c>
      <c r="E8" t="s" s="1183">
        <v>0</v>
      </c>
      <c r="F8" t="s" s="1184">
        <v>0</v>
      </c>
      <c r="G8" t="s" s="1185">
        <v>0</v>
      </c>
      <c r="H8" t="s" s="1186">
        <v>0</v>
      </c>
      <c r="I8" t="s" s="1187">
        <v>0</v>
      </c>
      <c r="J8" t="s" s="1188">
        <v>0</v>
      </c>
      <c r="K8" t="s" s="1189">
        <v>0</v>
      </c>
      <c r="L8" t="s" s="1190">
        <v>0</v>
      </c>
      <c r="M8" t="s" s="1191">
        <v>0</v>
      </c>
      <c r="N8" t="s" s="1192">
        <v>0</v>
      </c>
      <c r="O8" t="s" s="1193">
        <v>0</v>
      </c>
      <c r="P8" t="s" s="1194">
        <v>0</v>
      </c>
      <c r="Q8" t="s" s="1195">
        <v>0</v>
      </c>
      <c r="R8" t="s" s="1196">
        <v>0</v>
      </c>
      <c r="S8" t="s" s="1197">
        <v>0</v>
      </c>
      <c r="T8" t="s" s="1198">
        <v>0</v>
      </c>
      <c r="U8" t="s" s="1199">
        <v>0</v>
      </c>
      <c r="V8" t="s" s="1200">
        <v>0</v>
      </c>
      <c r="W8" t="s" s="1201">
        <v>0</v>
      </c>
      <c r="X8" t="s" s="1202">
        <v>0</v>
      </c>
      <c r="Y8" t="s" s="1203">
        <v>0</v>
      </c>
      <c r="Z8" t="s" s="1204">
        <v>0</v>
      </c>
      <c r="AA8" t="s" s="1205">
        <v>0</v>
      </c>
      <c r="AB8" t="s" s="1206">
        <v>0</v>
      </c>
      <c r="AC8" t="s" s="1207">
        <v>0</v>
      </c>
      <c r="AD8" t="s" s="1208">
        <v>0</v>
      </c>
      <c r="AE8" t="s" s="1209">
        <v>0</v>
      </c>
      <c r="AF8" t="s" s="1210">
        <v>8</v>
      </c>
      <c r="AG8" t="s" s="1211">
        <v>0</v>
      </c>
      <c r="AH8" t="s" s="1212">
        <v>0</v>
      </c>
      <c r="AI8" t="s" s="1213">
        <v>0</v>
      </c>
      <c r="AJ8" t="s" s="1214">
        <v>0</v>
      </c>
      <c r="AK8" t="s" s="1215">
        <v>0</v>
      </c>
      <c r="AL8" t="s" s="1216">
        <v>0</v>
      </c>
      <c r="AM8" t="s" s="1217">
        <v>0</v>
      </c>
      <c r="AN8" t="s" s="1218">
        <v>0</v>
      </c>
      <c r="AO8" t="s" s="1219">
        <v>0</v>
      </c>
      <c r="AP8" t="s" s="1220">
        <v>0</v>
      </c>
      <c r="AQ8" t="s" s="1221">
        <v>0</v>
      </c>
      <c r="AR8" t="s" s="1222">
        <v>0</v>
      </c>
    </row>
    <row r="9" ht="41.0" customHeight="true">
      <c r="A9" t="s" s="1223">
        <v>9</v>
      </c>
      <c r="B9" t="s" s="1224">
        <v>10</v>
      </c>
      <c r="C9" t="s" s="1225">
        <v>11</v>
      </c>
      <c r="D9" t="s" s="1226">
        <v>12</v>
      </c>
      <c r="E9" t="s" s="1227">
        <v>13</v>
      </c>
      <c r="F9" t="s" s="1228">
        <v>14</v>
      </c>
      <c r="G9" t="s" s="1229">
        <v>15</v>
      </c>
      <c r="H9" t="s" s="1230">
        <v>16</v>
      </c>
      <c r="I9" t="s" s="1231">
        <v>17</v>
      </c>
      <c r="J9" t="s" s="1232">
        <v>18</v>
      </c>
      <c r="K9" t="s" s="1233">
        <v>19</v>
      </c>
      <c r="L9" t="s" s="1234">
        <v>20</v>
      </c>
      <c r="M9" t="s" s="1235">
        <v>21</v>
      </c>
      <c r="N9" t="s" s="1236">
        <v>22</v>
      </c>
      <c r="O9" t="s" s="1237">
        <v>23</v>
      </c>
      <c r="P9" t="s" s="1238">
        <v>24</v>
      </c>
      <c r="Q9" t="s" s="1239">
        <v>25</v>
      </c>
      <c r="R9" t="s" s="1240">
        <v>26</v>
      </c>
      <c r="S9" t="s" s="1241">
        <v>27</v>
      </c>
      <c r="T9" t="s" s="1242">
        <v>28</v>
      </c>
      <c r="U9" t="s" s="1243">
        <v>29</v>
      </c>
      <c r="V9" t="s" s="1244">
        <v>30</v>
      </c>
      <c r="W9" t="s" s="1245">
        <v>31</v>
      </c>
      <c r="X9" t="s" s="1246">
        <v>32</v>
      </c>
      <c r="Y9" t="s" s="1247">
        <v>33</v>
      </c>
      <c r="Z9" t="s" s="1248">
        <v>34</v>
      </c>
      <c r="AA9" t="s" s="1249">
        <v>35</v>
      </c>
      <c r="AB9" t="s" s="1250">
        <v>36</v>
      </c>
      <c r="AC9" t="s" s="1251">
        <v>37</v>
      </c>
      <c r="AD9" t="s" s="1252">
        <v>38</v>
      </c>
      <c r="AE9" t="s" s="1253">
        <v>39</v>
      </c>
      <c r="AF9" t="s" s="1254">
        <v>40</v>
      </c>
      <c r="AG9" t="s" s="1255">
        <v>41</v>
      </c>
      <c r="AH9" t="s" s="1256">
        <v>42</v>
      </c>
      <c r="AI9" t="s" s="1257">
        <v>43</v>
      </c>
      <c r="AJ9" t="s" s="1258">
        <v>44</v>
      </c>
      <c r="AK9" t="s" s="1259">
        <v>45</v>
      </c>
      <c r="AL9" t="s" s="1260">
        <v>46</v>
      </c>
      <c r="AM9" t="s" s="1261">
        <v>47</v>
      </c>
      <c r="AN9" t="s" s="1262">
        <v>48</v>
      </c>
      <c r="AO9" t="s" s="1263">
        <v>49</v>
      </c>
      <c r="AP9" t="s" s="1264">
        <v>50</v>
      </c>
      <c r="AQ9" t="s" s="1265">
        <v>51</v>
      </c>
      <c r="AR9" t="s" s="1266">
        <v>52</v>
      </c>
    </row>
    <row r="10" ht="15.0" customHeight="true">
      <c r="A10" t="s" s="1267">
        <v>0</v>
      </c>
      <c r="B10" t="s" s="1268">
        <v>0</v>
      </c>
      <c r="C10" t="s" s="1269">
        <v>0</v>
      </c>
      <c r="D10" t="s" s="1270">
        <v>0</v>
      </c>
      <c r="E10" t="s" s="1271">
        <v>0</v>
      </c>
      <c r="F10" t="s" s="1272">
        <v>0</v>
      </c>
      <c r="G10" t="s" s="1273">
        <v>0</v>
      </c>
      <c r="H10" t="s" s="1274">
        <v>0</v>
      </c>
      <c r="I10" t="s" s="1275">
        <v>0</v>
      </c>
      <c r="J10" t="s" s="1276">
        <v>0</v>
      </c>
      <c r="K10" t="s" s="1277">
        <v>0</v>
      </c>
      <c r="L10" t="s" s="1278">
        <v>0</v>
      </c>
      <c r="M10" t="s" s="1279">
        <v>0</v>
      </c>
      <c r="N10" t="s" s="1280">
        <v>0</v>
      </c>
      <c r="O10" t="s" s="1281">
        <v>0</v>
      </c>
      <c r="P10" t="s" s="1282">
        <v>0</v>
      </c>
      <c r="Q10" t="s" s="1283">
        <v>0</v>
      </c>
      <c r="R10" t="s" s="1284">
        <v>0</v>
      </c>
      <c r="S10" t="s" s="1285">
        <v>0</v>
      </c>
      <c r="T10" t="s" s="1286">
        <v>0</v>
      </c>
      <c r="U10" t="s" s="1287">
        <v>0</v>
      </c>
      <c r="V10" t="s" s="1288">
        <v>0</v>
      </c>
      <c r="W10" t="s" s="1289">
        <v>0</v>
      </c>
      <c r="X10" t="s" s="1290">
        <v>0</v>
      </c>
      <c r="Y10" t="s" s="1291">
        <v>0</v>
      </c>
      <c r="Z10" t="s" s="1292">
        <v>0</v>
      </c>
      <c r="AA10" t="s" s="1293">
        <v>0</v>
      </c>
      <c r="AB10" t="n" s="1294">
        <v>1.5</v>
      </c>
      <c r="AC10" t="n" s="1295">
        <v>1.5</v>
      </c>
      <c r="AD10" t="n" s="1296">
        <v>2.0</v>
      </c>
      <c r="AE10" t="n" s="1297">
        <v>2.0</v>
      </c>
      <c r="AF10" t="n" s="1298">
        <v>3.0</v>
      </c>
      <c r="AG10" t="n" s="1299">
        <v>3.0</v>
      </c>
      <c r="AH10" t="s" s="1300">
        <v>53</v>
      </c>
      <c r="AI10" t="s" s="1301">
        <v>53</v>
      </c>
      <c r="AJ10" t="s" s="1302">
        <v>0</v>
      </c>
      <c r="AK10" t="s" s="1303">
        <v>0</v>
      </c>
      <c r="AL10" t="s" s="1304">
        <v>0</v>
      </c>
      <c r="AM10" t="s" s="1305">
        <v>0</v>
      </c>
      <c r="AN10" t="s" s="1306">
        <v>0</v>
      </c>
      <c r="AO10" t="s" s="1307">
        <v>0</v>
      </c>
      <c r="AP10" t="s" s="1308">
        <v>0</v>
      </c>
      <c r="AQ10" t="s" s="1309">
        <v>0</v>
      </c>
      <c r="AR10" t="s" s="1310">
        <v>0</v>
      </c>
    </row>
    <row r="11" ht="15.0" customHeight="true">
      <c r="A11" t="s" s="1311">
        <v>68</v>
      </c>
      <c r="B11" t="s" s="1312">
        <v>69</v>
      </c>
      <c r="C11" t="s" s="1313">
        <v>70</v>
      </c>
      <c r="D11" t="s" s="1314">
        <v>71</v>
      </c>
      <c r="E11" t="s" s="1315">
        <v>66</v>
      </c>
      <c r="F11" t="s" s="1316">
        <v>72</v>
      </c>
      <c r="G11" t="s" s="1317">
        <v>73</v>
      </c>
      <c r="H11" t="s" s="1318">
        <v>74</v>
      </c>
      <c r="I11" t="n" s="1319">
        <v>43499.0</v>
      </c>
      <c r="J11" t="n" s="1320">
        <v>43505.0</v>
      </c>
      <c r="K11" t="s" s="1321">
        <v>0</v>
      </c>
      <c r="L11" t="n" s="1322">
        <v>0.0</v>
      </c>
      <c r="M11" t="n" s="1323">
        <v>5.0</v>
      </c>
      <c r="N11" t="n" s="1324">
        <v>115.0</v>
      </c>
      <c r="O11" s="1325">
        <f>M11*N11</f>
      </c>
      <c r="P11" t="n" s="1326">
        <v>0.0</v>
      </c>
      <c r="Q11" t="n" s="1327">
        <v>0.0</v>
      </c>
      <c r="R11" s="1328">
        <f>P11*Q11</f>
      </c>
      <c r="S11" t="n" s="1329">
        <v>0.0</v>
      </c>
      <c r="T11" t="n" s="1330">
        <v>0.0</v>
      </c>
      <c r="U11" s="1331">
        <f>S11*T11</f>
      </c>
      <c r="V11" s="1332">
        <f>L11+O11+U11+R11</f>
      </c>
      <c r="W11" t="n" s="1333">
        <v>0.0</v>
      </c>
      <c r="X11" t="n" s="1334">
        <v>0.0</v>
      </c>
      <c r="Y11" t="n" s="1335">
        <v>0.0</v>
      </c>
      <c r="Z11" t="n" s="1336">
        <v>142.38</v>
      </c>
      <c r="AA11" s="1337">
        <f>V11+X11+Z11+W11</f>
      </c>
      <c r="AB11" t="n" s="1338">
        <v>0.0</v>
      </c>
      <c r="AC11" t="n" s="1339">
        <v>0.0</v>
      </c>
      <c r="AD11" t="n" s="1340">
        <v>16.0</v>
      </c>
      <c r="AE11" t="n" s="1341">
        <v>460.0</v>
      </c>
      <c r="AF11" t="n" s="1342">
        <v>0.0</v>
      </c>
      <c r="AG11" t="n" s="1343">
        <v>0.0</v>
      </c>
      <c r="AH11" s="1344">
        <f>AB11+AD11+AF11</f>
      </c>
      <c r="AI11" s="1345">
        <f>AC11+AE11+AG11</f>
      </c>
      <c r="AJ11" t="n" s="1346">
        <v>21.0</v>
      </c>
      <c r="AK11" t="n" s="1347">
        <v>1.7</v>
      </c>
      <c r="AL11" t="n" s="1348">
        <v>0.2</v>
      </c>
      <c r="AM11" s="1349">
        <f>AA11+AI11+AJ11+AK11+AL11</f>
      </c>
      <c r="AN11" s="1350">
        <f>ROUND((L11+U11+W11+AJ11+AK11+AL11+Z11)*0.05,2)</f>
      </c>
      <c r="AO11" s="1351">
        <f>AM11+AN11</f>
      </c>
      <c r="AP11" s="1352">
        <f>8.26*0.06</f>
      </c>
      <c r="AQ11" s="1353">
        <f>AO11+AP11</f>
      </c>
      <c r="AR11" t="s" s="1354">
        <v>0</v>
      </c>
    </row>
    <row r="12" ht="15.0" customHeight="true">
      <c r="A12" t="s" s="1355">
        <v>75</v>
      </c>
      <c r="B12" t="s" s="1356">
        <v>76</v>
      </c>
      <c r="C12" t="s" s="1357">
        <v>77</v>
      </c>
      <c r="D12" t="s" s="1358">
        <v>78</v>
      </c>
      <c r="E12" t="s" s="1359">
        <v>66</v>
      </c>
      <c r="F12" t="s" s="1360">
        <v>79</v>
      </c>
      <c r="G12" t="s" s="1361">
        <v>73</v>
      </c>
      <c r="H12" t="s" s="1362">
        <v>74</v>
      </c>
      <c r="I12" t="n" s="1363">
        <v>43500.0</v>
      </c>
      <c r="J12" t="n" s="1364">
        <v>43505.0</v>
      </c>
      <c r="K12" t="s" s="1365">
        <v>0</v>
      </c>
      <c r="L12" t="n" s="1366">
        <v>0.0</v>
      </c>
      <c r="M12" t="n" s="1367">
        <v>4.0</v>
      </c>
      <c r="N12" t="n" s="1368">
        <v>115.0</v>
      </c>
      <c r="O12" s="1369">
        <f>M12*N12</f>
      </c>
      <c r="P12" t="n" s="1370">
        <v>0.0</v>
      </c>
      <c r="Q12" t="n" s="1371">
        <v>0.0</v>
      </c>
      <c r="R12" s="1372">
        <f>P12*Q12</f>
      </c>
      <c r="S12" t="n" s="1373">
        <v>0.0</v>
      </c>
      <c r="T12" t="n" s="1374">
        <v>0.0</v>
      </c>
      <c r="U12" s="1375">
        <f>S12*T12</f>
      </c>
      <c r="V12" s="1376">
        <f>L12+O12+U12+R12</f>
      </c>
      <c r="W12" t="n" s="1377">
        <v>0.0</v>
      </c>
      <c r="X12" t="n" s="1378">
        <v>0.0</v>
      </c>
      <c r="Y12" t="n" s="1379">
        <v>0.0</v>
      </c>
      <c r="Z12" t="n" s="1380">
        <v>0.0</v>
      </c>
      <c r="AA12" s="1381">
        <f>V12+X12+Z12+W12</f>
      </c>
      <c r="AB12" t="n" s="1382">
        <v>0.0</v>
      </c>
      <c r="AC12" t="n" s="1383">
        <v>0.0</v>
      </c>
      <c r="AD12" t="n" s="1384">
        <v>16.0</v>
      </c>
      <c r="AE12" t="n" s="1385">
        <v>460.0</v>
      </c>
      <c r="AF12" t="n" s="1386">
        <v>0.0</v>
      </c>
      <c r="AG12" t="n" s="1387">
        <v>0.0</v>
      </c>
      <c r="AH12" s="1388">
        <f>AB12+AD12+AF12</f>
      </c>
      <c r="AI12" s="1389">
        <f>AC12+AE12+AG12</f>
      </c>
      <c r="AJ12" t="n" s="1390">
        <v>0.0</v>
      </c>
      <c r="AK12" t="n" s="1391">
        <v>0.0</v>
      </c>
      <c r="AL12" t="n" s="1392">
        <v>0.0</v>
      </c>
      <c r="AM12" s="1393">
        <f>AA12+AI12+AJ12+AK12+AL12</f>
      </c>
      <c r="AN12" s="1394">
        <f>ROUND((L12+U12+W12+AJ12+AK12+AL12+Z12)*0.05,2)</f>
      </c>
      <c r="AO12" s="1395">
        <f>AM12+AN12</f>
      </c>
      <c r="AP12" s="1396">
        <f>0*0.06</f>
      </c>
      <c r="AQ12" s="1397">
        <f>AO12+AP12</f>
      </c>
      <c r="AR12" t="s" s="1398">
        <v>0</v>
      </c>
    </row>
    <row r="13" ht="15.0" customHeight="true">
      <c r="A13" t="s" s="1399">
        <v>80</v>
      </c>
      <c r="B13" t="s" s="1400">
        <v>81</v>
      </c>
      <c r="C13" t="s" s="1401">
        <v>82</v>
      </c>
      <c r="D13" t="s" s="1402">
        <v>83</v>
      </c>
      <c r="E13" t="s" s="1403">
        <v>66</v>
      </c>
      <c r="F13" t="s" s="1404">
        <v>84</v>
      </c>
      <c r="G13" t="s" s="1405">
        <v>73</v>
      </c>
      <c r="H13" t="s" s="1406">
        <v>74</v>
      </c>
      <c r="I13" t="n" s="1407">
        <v>43500.0</v>
      </c>
      <c r="J13" t="n" s="1408">
        <v>43503.0</v>
      </c>
      <c r="K13" t="s" s="1409">
        <v>0</v>
      </c>
      <c r="L13" t="n" s="1410">
        <v>0.0</v>
      </c>
      <c r="M13" t="n" s="1411">
        <v>2.0</v>
      </c>
      <c r="N13" t="n" s="1412">
        <v>115.0</v>
      </c>
      <c r="O13" s="1413">
        <f>M13*N13</f>
      </c>
      <c r="P13" t="n" s="1414">
        <v>0.0</v>
      </c>
      <c r="Q13" t="n" s="1415">
        <v>0.0</v>
      </c>
      <c r="R13" s="1416">
        <f>P13*Q13</f>
      </c>
      <c r="S13" t="n" s="1417">
        <v>0.0</v>
      </c>
      <c r="T13" t="n" s="1418">
        <v>0.0</v>
      </c>
      <c r="U13" s="1419">
        <f>S13*T13</f>
      </c>
      <c r="V13" s="1420">
        <f>L13+O13+U13+R13</f>
      </c>
      <c r="W13" t="n" s="1421">
        <v>0.0</v>
      </c>
      <c r="X13" t="n" s="1422">
        <v>0.0</v>
      </c>
      <c r="Y13" t="n" s="1423">
        <v>0.0</v>
      </c>
      <c r="Z13" t="n" s="1424">
        <v>0.0</v>
      </c>
      <c r="AA13" s="1425">
        <f>V13+X13+Z13+W13</f>
      </c>
      <c r="AB13" t="n" s="1426">
        <v>0.0</v>
      </c>
      <c r="AC13" t="n" s="1427">
        <v>0.0</v>
      </c>
      <c r="AD13" t="n" s="1428">
        <v>16.0</v>
      </c>
      <c r="AE13" t="n" s="1429">
        <v>460.0</v>
      </c>
      <c r="AF13" t="n" s="1430">
        <v>0.0</v>
      </c>
      <c r="AG13" t="n" s="1431">
        <v>0.0</v>
      </c>
      <c r="AH13" s="1432">
        <f>AB13+AD13+AF13</f>
      </c>
      <c r="AI13" s="1433">
        <f>AC13+AE13+AG13</f>
      </c>
      <c r="AJ13" t="n" s="1434">
        <v>0.0</v>
      </c>
      <c r="AK13" t="n" s="1435">
        <v>0.0</v>
      </c>
      <c r="AL13" t="n" s="1436">
        <v>0.0</v>
      </c>
      <c r="AM13" s="1437">
        <f>AA13+AI13+AJ13+AK13+AL13</f>
      </c>
      <c r="AN13" s="1438">
        <f>ROUND((L13+U13+W13+AJ13+AK13+AL13+Z13)*0.05,2)</f>
      </c>
      <c r="AO13" s="1439">
        <f>AM13+AN13</f>
      </c>
      <c r="AP13" s="1440">
        <f>0*0.06</f>
      </c>
      <c r="AQ13" s="1441">
        <f>AO13+AP13</f>
      </c>
      <c r="AR13" t="s" s="1442">
        <v>0</v>
      </c>
    </row>
    <row r="14" ht="15.0" customHeight="true">
      <c r="A14" t="s" s="1443">
        <v>85</v>
      </c>
      <c r="B14" t="s" s="1444">
        <v>86</v>
      </c>
      <c r="C14" t="s" s="1445">
        <v>87</v>
      </c>
      <c r="D14" t="s" s="1446">
        <v>88</v>
      </c>
      <c r="E14" t="s" s="1447">
        <v>66</v>
      </c>
      <c r="F14" t="s" s="1448">
        <v>89</v>
      </c>
      <c r="G14" t="s" s="1449">
        <v>73</v>
      </c>
      <c r="H14" t="s" s="1450">
        <v>74</v>
      </c>
      <c r="I14" t="n" s="1451">
        <v>43500.0</v>
      </c>
      <c r="J14" t="n" s="1452">
        <v>43503.0</v>
      </c>
      <c r="K14" t="s" s="1453">
        <v>0</v>
      </c>
      <c r="L14" t="n" s="1454">
        <v>0.0</v>
      </c>
      <c r="M14" t="n" s="1455">
        <v>2.0</v>
      </c>
      <c r="N14" t="n" s="1456">
        <v>115.0</v>
      </c>
      <c r="O14" s="1457">
        <f>M14*N14</f>
      </c>
      <c r="P14" t="n" s="1458">
        <v>0.0</v>
      </c>
      <c r="Q14" t="n" s="1459">
        <v>0.0</v>
      </c>
      <c r="R14" s="1460">
        <f>P14*Q14</f>
      </c>
      <c r="S14" t="n" s="1461">
        <v>0.0</v>
      </c>
      <c r="T14" t="n" s="1462">
        <v>0.0</v>
      </c>
      <c r="U14" s="1463">
        <f>S14*T14</f>
      </c>
      <c r="V14" s="1464">
        <f>L14+O14+U14+R14</f>
      </c>
      <c r="W14" t="n" s="1465">
        <v>0.0</v>
      </c>
      <c r="X14" t="n" s="1466">
        <v>0.0</v>
      </c>
      <c r="Y14" t="n" s="1467">
        <v>0.0</v>
      </c>
      <c r="Z14" t="n" s="1468">
        <v>182.18</v>
      </c>
      <c r="AA14" s="1469">
        <f>V14+X14+Z14+W14</f>
      </c>
      <c r="AB14" t="n" s="1470">
        <v>0.0</v>
      </c>
      <c r="AC14" t="n" s="1471">
        <v>0.0</v>
      </c>
      <c r="AD14" t="n" s="1472">
        <v>16.0</v>
      </c>
      <c r="AE14" t="n" s="1473">
        <v>460.0</v>
      </c>
      <c r="AF14" t="n" s="1474">
        <v>0.0</v>
      </c>
      <c r="AG14" t="n" s="1475">
        <v>0.0</v>
      </c>
      <c r="AH14" s="1476">
        <f>AB14+AD14+AF14</f>
      </c>
      <c r="AI14" s="1477">
        <f>AC14+AE14+AG14</f>
      </c>
      <c r="AJ14" t="n" s="1478">
        <v>26.0</v>
      </c>
      <c r="AK14" t="n" s="1479">
        <v>3.5</v>
      </c>
      <c r="AL14" t="n" s="1480">
        <v>0.4</v>
      </c>
      <c r="AM14" s="1481">
        <f>AA14+AI14+AJ14+AK14+AL14</f>
      </c>
      <c r="AN14" s="1482">
        <f>ROUND((L14+U14+W14+AJ14+AK14+AL14+Z14)*0.05,2)</f>
      </c>
      <c r="AO14" s="1483">
        <f>AM14+AN14</f>
      </c>
      <c r="AP14" s="1484">
        <f>10.6*0.06</f>
      </c>
      <c r="AQ14" s="1485">
        <f>AO14+AP14</f>
      </c>
      <c r="AR14" t="s" s="1486">
        <v>0</v>
      </c>
    </row>
    <row r="15" ht="15.0" customHeight="true">
      <c r="L15" t="s" s="1487">
        <v>0</v>
      </c>
      <c r="M15" t="s" s="1488">
        <v>0</v>
      </c>
      <c r="N15" t="s" s="1489">
        <v>0</v>
      </c>
      <c r="O15" t="s" s="1490">
        <v>0</v>
      </c>
      <c r="P15" t="s" s="1491">
        <v>0</v>
      </c>
      <c r="Q15" t="s" s="1492">
        <v>0</v>
      </c>
      <c r="R15" t="s" s="1493">
        <v>0</v>
      </c>
      <c r="S15" t="s" s="1494">
        <v>0</v>
      </c>
      <c r="T15" t="s" s="1495">
        <v>0</v>
      </c>
      <c r="U15" t="s" s="1496">
        <v>0</v>
      </c>
      <c r="V15" t="s" s="1497">
        <v>0</v>
      </c>
      <c r="W15" t="s" s="1498">
        <v>0</v>
      </c>
      <c r="X15" t="s" s="1499">
        <v>0</v>
      </c>
      <c r="Y15" t="s" s="1500">
        <v>0</v>
      </c>
      <c r="Z15" t="s" s="1501">
        <v>0</v>
      </c>
      <c r="AA15" t="s" s="1502">
        <v>0</v>
      </c>
      <c r="AB15" t="s" s="1503">
        <v>0</v>
      </c>
      <c r="AC15" t="s" s="1504">
        <v>0</v>
      </c>
      <c r="AD15" t="s" s="1505">
        <v>0</v>
      </c>
      <c r="AE15" t="s" s="1506">
        <v>0</v>
      </c>
      <c r="AF15" t="s" s="1507">
        <v>0</v>
      </c>
      <c r="AG15" t="s" s="1508">
        <v>0</v>
      </c>
      <c r="AH15" t="s" s="1509">
        <v>0</v>
      </c>
      <c r="AI15" t="s" s="1510">
        <v>0</v>
      </c>
      <c r="AJ15" t="s" s="1511">
        <v>0</v>
      </c>
      <c r="AK15" t="s" s="1512">
        <v>0</v>
      </c>
      <c r="AL15" t="s" s="1513">
        <v>0</v>
      </c>
      <c r="AM15" t="s" s="1514">
        <v>0</v>
      </c>
      <c r="AN15" t="s" s="1515">
        <v>0</v>
      </c>
      <c r="AO15" t="s" s="1516">
        <v>0</v>
      </c>
      <c r="AP15" t="s" s="1517">
        <v>0</v>
      </c>
      <c r="AQ15" t="s" s="1518">
        <v>0</v>
      </c>
    </row>
    <row r="16" ht="15.0" customHeight="true"/>
    <row r="17" ht="15.0" customHeight="true">
      <c r="A17" t="s" s="1519">
        <v>0</v>
      </c>
      <c r="B17" t="s" s="1520">
        <v>0</v>
      </c>
      <c r="C17" t="s" s="1521">
        <v>0</v>
      </c>
      <c r="D17" t="s" s="1522">
        <v>0</v>
      </c>
      <c r="E17" t="s" s="1523">
        <v>0</v>
      </c>
      <c r="F17" t="s" s="1524">
        <v>0</v>
      </c>
      <c r="G17" t="s" s="1525">
        <v>0</v>
      </c>
      <c r="H17" t="s" s="1526">
        <v>0</v>
      </c>
      <c r="I17" t="s" s="1527">
        <v>0</v>
      </c>
      <c r="J17" t="s" s="1528">
        <v>0</v>
      </c>
      <c r="K17" t="s" s="1529">
        <v>0</v>
      </c>
      <c r="L17" s="1530">
        <f>SUM(l11:l14)</f>
      </c>
      <c r="M17" s="1531">
        <f>SUM(m11:m14)</f>
      </c>
      <c r="N17" t="s" s="1532">
        <v>0</v>
      </c>
      <c r="O17" s="1533">
        <f>SUM(o11:o14)</f>
      </c>
      <c r="P17" s="1534">
        <f>SUM(p11:p14)</f>
      </c>
      <c r="Q17" t="s" s="1535">
        <v>0</v>
      </c>
      <c r="R17" s="1536">
        <f>SUM(r11:r14)</f>
      </c>
      <c r="S17" s="1537">
        <f>SUM(s11:s14)</f>
      </c>
      <c r="T17" t="s" s="1538">
        <v>0</v>
      </c>
      <c r="U17" s="1539">
        <f>SUM(u11:u14)</f>
      </c>
      <c r="V17" s="1540">
        <f>SUM(v11:v14)</f>
      </c>
      <c r="W17" s="1541">
        <f>SUM(w11:w14)</f>
      </c>
      <c r="X17" s="1542">
        <f>SUM(x11:x14)</f>
      </c>
      <c r="Y17" s="1543">
        <f>SUM(y11:y14)</f>
      </c>
      <c r="Z17" s="1544">
        <f>SUM(z11:z14)</f>
      </c>
      <c r="AA17" s="1545">
        <f>SUM(aa11:aa14)</f>
      </c>
      <c r="AB17" s="1546">
        <f>SUM(ab11:ab14)</f>
      </c>
      <c r="AC17" s="1547">
        <f>SUM(ac11:ac14)</f>
      </c>
      <c r="AD17" s="1548">
        <f>SUM(ad11:ad14)</f>
      </c>
      <c r="AE17" s="1549">
        <f>SUM(ae11:ae14)</f>
      </c>
      <c r="AF17" s="1550">
        <f>SUM(af11:af14)</f>
      </c>
      <c r="AG17" s="1551">
        <f>SUM(ag11:ag14)</f>
      </c>
      <c r="AH17" s="1552">
        <f>SUM(ah11:ah14)</f>
      </c>
      <c r="AI17" s="1553">
        <f>SUM(ai11:ai14)</f>
      </c>
      <c r="AJ17" s="1554">
        <f>SUM(aj11:aj14)</f>
      </c>
      <c r="AK17" s="1555">
        <f>SUM(ak11:ak14)</f>
      </c>
      <c r="AL17" s="1556">
        <f>SUM(al11:al14)</f>
      </c>
      <c r="AM17" s="1557">
        <f>SUM(am11:am14)</f>
      </c>
      <c r="AN17" s="1558">
        <f>SUM(an11:an14)</f>
      </c>
      <c r="AO17" s="1559">
        <f>SUM(ao11:ao14)</f>
      </c>
      <c r="AP17" s="1560">
        <f>SUM(ap11:ap14)</f>
      </c>
      <c r="AQ17" s="1561">
        <f>SUM(aq11:aq14)</f>
      </c>
    </row>
    <row r="18" ht="15.0" customHeight="true">
      <c r="A18" t="s" s="1562">
        <v>0</v>
      </c>
      <c r="B18" t="s" s="1563">
        <v>104</v>
      </c>
      <c r="C18" s="1564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565">
        <v>0</v>
      </c>
      <c r="B1" t="s" s="1566">
        <v>1</v>
      </c>
      <c r="Y1" t="s" s="1567">
        <v>6</v>
      </c>
      <c r="Z1" t="n" s="1568">
        <v>2019.0</v>
      </c>
    </row>
    <row r="2" ht="15.0" customHeight="true">
      <c r="A2" t="s" s="1569">
        <v>0</v>
      </c>
      <c r="B2" t="s" s="1570">
        <v>2</v>
      </c>
      <c r="Y2" t="s" s="1571">
        <v>7</v>
      </c>
      <c r="Z2" t="n" s="1572">
        <v>2019.0</v>
      </c>
    </row>
    <row r="3" ht="15.0" customHeight="true">
      <c r="A3" t="s" s="1573">
        <v>0</v>
      </c>
      <c r="B3" t="s" s="1574">
        <v>3</v>
      </c>
    </row>
    <row r="4" ht="15.0" customHeight="true">
      <c r="A4" t="s" s="1575">
        <v>0</v>
      </c>
      <c r="B4" t="s" s="1576">
        <v>4</v>
      </c>
    </row>
    <row r="5" ht="15.0" customHeight="true">
      <c r="A5" t="s" s="1577">
        <v>0</v>
      </c>
      <c r="B5" t="s" s="1578">
        <v>5</v>
      </c>
    </row>
    <row r="6" ht="15.0" customHeight="true"/>
    <row r="7" ht="15.0" customHeight="true"/>
    <row r="8" ht="28.0" customHeight="true">
      <c r="A8" t="s" s="1579">
        <v>0</v>
      </c>
      <c r="B8" t="s" s="1580">
        <v>0</v>
      </c>
      <c r="C8" t="s" s="1581">
        <v>0</v>
      </c>
      <c r="D8" t="s" s="1582">
        <v>0</v>
      </c>
      <c r="E8" t="s" s="1583">
        <v>0</v>
      </c>
      <c r="F8" t="s" s="1584">
        <v>0</v>
      </c>
      <c r="G8" t="s" s="1585">
        <v>0</v>
      </c>
      <c r="H8" t="s" s="1586">
        <v>0</v>
      </c>
      <c r="I8" t="s" s="1587">
        <v>0</v>
      </c>
      <c r="J8" t="s" s="1588">
        <v>0</v>
      </c>
      <c r="K8" t="s" s="1589">
        <v>0</v>
      </c>
      <c r="L8" t="s" s="1590">
        <v>0</v>
      </c>
      <c r="M8" t="s" s="1591">
        <v>0</v>
      </c>
      <c r="N8" t="s" s="1592">
        <v>0</v>
      </c>
      <c r="O8" t="s" s="1593">
        <v>0</v>
      </c>
      <c r="P8" t="s" s="1594">
        <v>0</v>
      </c>
      <c r="Q8" t="s" s="1595">
        <v>0</v>
      </c>
      <c r="R8" t="s" s="1596">
        <v>0</v>
      </c>
      <c r="S8" t="s" s="1597">
        <v>0</v>
      </c>
      <c r="T8" t="s" s="1598">
        <v>0</v>
      </c>
      <c r="U8" t="s" s="1599">
        <v>0</v>
      </c>
      <c r="V8" t="s" s="1600">
        <v>0</v>
      </c>
      <c r="W8" t="s" s="1601">
        <v>0</v>
      </c>
      <c r="X8" t="s" s="1602">
        <v>0</v>
      </c>
      <c r="Y8" t="s" s="1603">
        <v>0</v>
      </c>
      <c r="Z8" t="s" s="1604">
        <v>0</v>
      </c>
      <c r="AA8" t="s" s="1605">
        <v>0</v>
      </c>
      <c r="AB8" t="s" s="1606">
        <v>0</v>
      </c>
      <c r="AC8" t="s" s="1607">
        <v>0</v>
      </c>
      <c r="AD8" t="s" s="1608">
        <v>0</v>
      </c>
      <c r="AE8" t="s" s="1609">
        <v>0</v>
      </c>
      <c r="AF8" t="s" s="1610">
        <v>8</v>
      </c>
      <c r="AG8" t="s" s="1611">
        <v>0</v>
      </c>
      <c r="AH8" t="s" s="1612">
        <v>0</v>
      </c>
      <c r="AI8" t="s" s="1613">
        <v>0</v>
      </c>
      <c r="AJ8" t="s" s="1614">
        <v>0</v>
      </c>
      <c r="AK8" t="s" s="1615">
        <v>0</v>
      </c>
      <c r="AL8" t="s" s="1616">
        <v>0</v>
      </c>
      <c r="AM8" t="s" s="1617">
        <v>0</v>
      </c>
      <c r="AN8" t="s" s="1618">
        <v>0</v>
      </c>
      <c r="AO8" t="s" s="1619">
        <v>0</v>
      </c>
      <c r="AP8" t="s" s="1620">
        <v>0</v>
      </c>
      <c r="AQ8" t="s" s="1621">
        <v>0</v>
      </c>
      <c r="AR8" t="s" s="1622">
        <v>0</v>
      </c>
    </row>
    <row r="9" ht="41.0" customHeight="true">
      <c r="A9" t="s" s="1623">
        <v>9</v>
      </c>
      <c r="B9" t="s" s="1624">
        <v>10</v>
      </c>
      <c r="C9" t="s" s="1625">
        <v>11</v>
      </c>
      <c r="D9" t="s" s="1626">
        <v>12</v>
      </c>
      <c r="E9" t="s" s="1627">
        <v>13</v>
      </c>
      <c r="F9" t="s" s="1628">
        <v>14</v>
      </c>
      <c r="G9" t="s" s="1629">
        <v>15</v>
      </c>
      <c r="H9" t="s" s="1630">
        <v>16</v>
      </c>
      <c r="I9" t="s" s="1631">
        <v>17</v>
      </c>
      <c r="J9" t="s" s="1632">
        <v>18</v>
      </c>
      <c r="K9" t="s" s="1633">
        <v>19</v>
      </c>
      <c r="L9" t="s" s="1634">
        <v>20</v>
      </c>
      <c r="M9" t="s" s="1635">
        <v>21</v>
      </c>
      <c r="N9" t="s" s="1636">
        <v>22</v>
      </c>
      <c r="O9" t="s" s="1637">
        <v>23</v>
      </c>
      <c r="P9" t="s" s="1638">
        <v>24</v>
      </c>
      <c r="Q9" t="s" s="1639">
        <v>25</v>
      </c>
      <c r="R9" t="s" s="1640">
        <v>26</v>
      </c>
      <c r="S9" t="s" s="1641">
        <v>27</v>
      </c>
      <c r="T9" t="s" s="1642">
        <v>28</v>
      </c>
      <c r="U9" t="s" s="1643">
        <v>29</v>
      </c>
      <c r="V9" t="s" s="1644">
        <v>30</v>
      </c>
      <c r="W9" t="s" s="1645">
        <v>31</v>
      </c>
      <c r="X9" t="s" s="1646">
        <v>32</v>
      </c>
      <c r="Y9" t="s" s="1647">
        <v>33</v>
      </c>
      <c r="Z9" t="s" s="1648">
        <v>34</v>
      </c>
      <c r="AA9" t="s" s="1649">
        <v>35</v>
      </c>
      <c r="AB9" t="s" s="1650">
        <v>36</v>
      </c>
      <c r="AC9" t="s" s="1651">
        <v>37</v>
      </c>
      <c r="AD9" t="s" s="1652">
        <v>38</v>
      </c>
      <c r="AE9" t="s" s="1653">
        <v>39</v>
      </c>
      <c r="AF9" t="s" s="1654">
        <v>40</v>
      </c>
      <c r="AG9" t="s" s="1655">
        <v>41</v>
      </c>
      <c r="AH9" t="s" s="1656">
        <v>42</v>
      </c>
      <c r="AI9" t="s" s="1657">
        <v>43</v>
      </c>
      <c r="AJ9" t="s" s="1658">
        <v>44</v>
      </c>
      <c r="AK9" t="s" s="1659">
        <v>45</v>
      </c>
      <c r="AL9" t="s" s="1660">
        <v>46</v>
      </c>
      <c r="AM9" t="s" s="1661">
        <v>47</v>
      </c>
      <c r="AN9" t="s" s="1662">
        <v>48</v>
      </c>
      <c r="AO9" t="s" s="1663">
        <v>49</v>
      </c>
      <c r="AP9" t="s" s="1664">
        <v>50</v>
      </c>
      <c r="AQ9" t="s" s="1665">
        <v>51</v>
      </c>
      <c r="AR9" t="s" s="1666">
        <v>52</v>
      </c>
    </row>
    <row r="10" ht="15.0" customHeight="true">
      <c r="A10" t="s" s="1667">
        <v>0</v>
      </c>
      <c r="B10" t="s" s="1668">
        <v>0</v>
      </c>
      <c r="C10" t="s" s="1669">
        <v>0</v>
      </c>
      <c r="D10" t="s" s="1670">
        <v>0</v>
      </c>
      <c r="E10" t="s" s="1671">
        <v>0</v>
      </c>
      <c r="F10" t="s" s="1672">
        <v>0</v>
      </c>
      <c r="G10" t="s" s="1673">
        <v>0</v>
      </c>
      <c r="H10" t="s" s="1674">
        <v>0</v>
      </c>
      <c r="I10" t="s" s="1675">
        <v>0</v>
      </c>
      <c r="J10" t="s" s="1676">
        <v>0</v>
      </c>
      <c r="K10" t="s" s="1677">
        <v>0</v>
      </c>
      <c r="L10" t="s" s="1678">
        <v>0</v>
      </c>
      <c r="M10" t="s" s="1679">
        <v>0</v>
      </c>
      <c r="N10" t="s" s="1680">
        <v>0</v>
      </c>
      <c r="O10" t="s" s="1681">
        <v>0</v>
      </c>
      <c r="P10" t="s" s="1682">
        <v>0</v>
      </c>
      <c r="Q10" t="s" s="1683">
        <v>0</v>
      </c>
      <c r="R10" t="s" s="1684">
        <v>0</v>
      </c>
      <c r="S10" t="s" s="1685">
        <v>0</v>
      </c>
      <c r="T10" t="s" s="1686">
        <v>0</v>
      </c>
      <c r="U10" t="s" s="1687">
        <v>0</v>
      </c>
      <c r="V10" t="s" s="1688">
        <v>0</v>
      </c>
      <c r="W10" t="s" s="1689">
        <v>0</v>
      </c>
      <c r="X10" t="s" s="1690">
        <v>0</v>
      </c>
      <c r="Y10" t="s" s="1691">
        <v>0</v>
      </c>
      <c r="Z10" t="s" s="1692">
        <v>0</v>
      </c>
      <c r="AA10" t="s" s="1693">
        <v>0</v>
      </c>
      <c r="AB10" t="n" s="1694">
        <v>1.5</v>
      </c>
      <c r="AC10" t="n" s="1695">
        <v>1.5</v>
      </c>
      <c r="AD10" t="n" s="1696">
        <v>2.0</v>
      </c>
      <c r="AE10" t="n" s="1697">
        <v>2.0</v>
      </c>
      <c r="AF10" t="n" s="1698">
        <v>3.0</v>
      </c>
      <c r="AG10" t="n" s="1699">
        <v>3.0</v>
      </c>
      <c r="AH10" t="s" s="1700">
        <v>53</v>
      </c>
      <c r="AI10" t="s" s="1701">
        <v>53</v>
      </c>
      <c r="AJ10" t="s" s="1702">
        <v>0</v>
      </c>
      <c r="AK10" t="s" s="1703">
        <v>0</v>
      </c>
      <c r="AL10" t="s" s="1704">
        <v>0</v>
      </c>
      <c r="AM10" t="s" s="1705">
        <v>0</v>
      </c>
      <c r="AN10" t="s" s="1706">
        <v>0</v>
      </c>
      <c r="AO10" t="s" s="1707">
        <v>0</v>
      </c>
      <c r="AP10" t="s" s="1708">
        <v>0</v>
      </c>
      <c r="AQ10" t="s" s="1709">
        <v>0</v>
      </c>
      <c r="AR10" t="s" s="1710">
        <v>0</v>
      </c>
    </row>
    <row r="11" ht="15.0" customHeight="true">
      <c r="A11" t="s" s="1711">
        <v>90</v>
      </c>
      <c r="B11" t="s" s="1712">
        <v>91</v>
      </c>
      <c r="C11" t="s" s="1713">
        <v>92</v>
      </c>
      <c r="D11" t="s" s="1714">
        <v>93</v>
      </c>
      <c r="E11" t="s" s="1715">
        <v>66</v>
      </c>
      <c r="F11" t="s" s="1716">
        <v>94</v>
      </c>
      <c r="G11" t="s" s="1717">
        <v>95</v>
      </c>
      <c r="H11" t="s" s="1718">
        <v>96</v>
      </c>
      <c r="I11" t="n" s="1719">
        <v>43500.0</v>
      </c>
      <c r="J11" t="n" s="1720">
        <v>43504.0</v>
      </c>
      <c r="K11" t="s" s="1721">
        <v>0</v>
      </c>
      <c r="L11" t="n" s="1722">
        <v>0.0</v>
      </c>
      <c r="M11" t="n" s="1723">
        <v>3.0</v>
      </c>
      <c r="N11" t="n" s="1724">
        <v>115.0</v>
      </c>
      <c r="O11" s="1725">
        <f>M11*N11</f>
      </c>
      <c r="P11" t="n" s="1726">
        <v>0.0</v>
      </c>
      <c r="Q11" t="n" s="1727">
        <v>0.0</v>
      </c>
      <c r="R11" s="1728">
        <f>P11*Q11</f>
      </c>
      <c r="S11" t="n" s="1729">
        <v>0.0</v>
      </c>
      <c r="T11" t="n" s="1730">
        <v>0.0</v>
      </c>
      <c r="U11" s="1731">
        <f>S11*T11</f>
      </c>
      <c r="V11" s="1732">
        <f>L11+O11+U11+R11</f>
      </c>
      <c r="W11" t="n" s="1733">
        <v>0.0</v>
      </c>
      <c r="X11" t="n" s="1734">
        <v>0.0</v>
      </c>
      <c r="Y11" t="n" s="1735">
        <v>0.0</v>
      </c>
      <c r="Z11" t="n" s="1736">
        <v>0.0</v>
      </c>
      <c r="AA11" s="1737">
        <f>V11+X11+Z11+W11</f>
      </c>
      <c r="AB11" t="n" s="1738">
        <v>0.0</v>
      </c>
      <c r="AC11" t="n" s="1739">
        <v>0.0</v>
      </c>
      <c r="AD11" t="n" s="1740">
        <v>16.0</v>
      </c>
      <c r="AE11" t="n" s="1741">
        <v>460.0</v>
      </c>
      <c r="AF11" t="n" s="1742">
        <v>0.0</v>
      </c>
      <c r="AG11" t="n" s="1743">
        <v>0.0</v>
      </c>
      <c r="AH11" s="1744">
        <f>AB11+AD11+AF11</f>
      </c>
      <c r="AI11" s="1745">
        <f>AC11+AE11+AG11</f>
      </c>
      <c r="AJ11" t="n" s="1746">
        <v>0.0</v>
      </c>
      <c r="AK11" t="n" s="1747">
        <v>0.0</v>
      </c>
      <c r="AL11" t="n" s="1748">
        <v>0.0</v>
      </c>
      <c r="AM11" s="1749">
        <f>AA11+AI11+AJ11+AK11+AL11</f>
      </c>
      <c r="AN11" s="1750">
        <f>ROUND((L11+U11+W11+AJ11+AK11+AL11+Z11)*0.05,2)</f>
      </c>
      <c r="AO11" s="1751">
        <f>AM11+AN11</f>
      </c>
      <c r="AP11" s="1752">
        <f>0*0.06</f>
      </c>
      <c r="AQ11" s="1753">
        <f>AO11+AP11</f>
      </c>
      <c r="AR11" t="s" s="1754">
        <v>0</v>
      </c>
    </row>
    <row r="12" ht="15.0" customHeight="true">
      <c r="L12" t="s" s="1755">
        <v>0</v>
      </c>
      <c r="M12" t="s" s="1756">
        <v>0</v>
      </c>
      <c r="N12" t="s" s="1757">
        <v>0</v>
      </c>
      <c r="O12" t="s" s="1758">
        <v>0</v>
      </c>
      <c r="P12" t="s" s="1759">
        <v>0</v>
      </c>
      <c r="Q12" t="s" s="1760">
        <v>0</v>
      </c>
      <c r="R12" t="s" s="1761">
        <v>0</v>
      </c>
      <c r="S12" t="s" s="1762">
        <v>0</v>
      </c>
      <c r="T12" t="s" s="1763">
        <v>0</v>
      </c>
      <c r="U12" t="s" s="1764">
        <v>0</v>
      </c>
      <c r="V12" t="s" s="1765">
        <v>0</v>
      </c>
      <c r="W12" t="s" s="1766">
        <v>0</v>
      </c>
      <c r="X12" t="s" s="1767">
        <v>0</v>
      </c>
      <c r="Y12" t="s" s="1768">
        <v>0</v>
      </c>
      <c r="Z12" t="s" s="1769">
        <v>0</v>
      </c>
      <c r="AA12" t="s" s="1770">
        <v>0</v>
      </c>
      <c r="AB12" t="s" s="1771">
        <v>0</v>
      </c>
      <c r="AC12" t="s" s="1772">
        <v>0</v>
      </c>
      <c r="AD12" t="s" s="1773">
        <v>0</v>
      </c>
      <c r="AE12" t="s" s="1774">
        <v>0</v>
      </c>
      <c r="AF12" t="s" s="1775">
        <v>0</v>
      </c>
      <c r="AG12" t="s" s="1776">
        <v>0</v>
      </c>
      <c r="AH12" t="s" s="1777">
        <v>0</v>
      </c>
      <c r="AI12" t="s" s="1778">
        <v>0</v>
      </c>
      <c r="AJ12" t="s" s="1779">
        <v>0</v>
      </c>
      <c r="AK12" t="s" s="1780">
        <v>0</v>
      </c>
      <c r="AL12" t="s" s="1781">
        <v>0</v>
      </c>
      <c r="AM12" t="s" s="1782">
        <v>0</v>
      </c>
      <c r="AN12" t="s" s="1783">
        <v>0</v>
      </c>
      <c r="AO12" t="s" s="1784">
        <v>0</v>
      </c>
      <c r="AP12" t="s" s="1785">
        <v>0</v>
      </c>
      <c r="AQ12" t="s" s="1786">
        <v>0</v>
      </c>
    </row>
    <row r="13" ht="15.0" customHeight="true"/>
    <row r="14" ht="15.0" customHeight="true">
      <c r="A14" t="s" s="1787">
        <v>0</v>
      </c>
      <c r="B14" t="s" s="1788">
        <v>0</v>
      </c>
      <c r="C14" t="s" s="1789">
        <v>0</v>
      </c>
      <c r="D14" t="s" s="1790">
        <v>0</v>
      </c>
      <c r="E14" t="s" s="1791">
        <v>0</v>
      </c>
      <c r="F14" t="s" s="1792">
        <v>0</v>
      </c>
      <c r="G14" t="s" s="1793">
        <v>0</v>
      </c>
      <c r="H14" t="s" s="1794">
        <v>0</v>
      </c>
      <c r="I14" t="s" s="1795">
        <v>0</v>
      </c>
      <c r="J14" t="s" s="1796">
        <v>0</v>
      </c>
      <c r="K14" t="s" s="1797">
        <v>0</v>
      </c>
      <c r="L14" s="1798">
        <f>SUM(l11:l11)</f>
      </c>
      <c r="M14" s="1799">
        <f>SUM(m11:m11)</f>
      </c>
      <c r="N14" t="s" s="1800">
        <v>0</v>
      </c>
      <c r="O14" s="1801">
        <f>SUM(o11:o11)</f>
      </c>
      <c r="P14" s="1802">
        <f>SUM(p11:p11)</f>
      </c>
      <c r="Q14" t="s" s="1803">
        <v>0</v>
      </c>
      <c r="R14" s="1804">
        <f>SUM(r11:r11)</f>
      </c>
      <c r="S14" s="1805">
        <f>SUM(s11:s11)</f>
      </c>
      <c r="T14" t="s" s="1806">
        <v>0</v>
      </c>
      <c r="U14" s="1807">
        <f>SUM(u11:u11)</f>
      </c>
      <c r="V14" s="1808">
        <f>SUM(v11:v11)</f>
      </c>
      <c r="W14" s="1809">
        <f>SUM(w11:w11)</f>
      </c>
      <c r="X14" s="1810">
        <f>SUM(x11:x11)</f>
      </c>
      <c r="Y14" s="1811">
        <f>SUM(y11:y11)</f>
      </c>
      <c r="Z14" s="1812">
        <f>SUM(z11:z11)</f>
      </c>
      <c r="AA14" s="1813">
        <f>SUM(aa11:aa11)</f>
      </c>
      <c r="AB14" s="1814">
        <f>SUM(ab11:ab11)</f>
      </c>
      <c r="AC14" s="1815">
        <f>SUM(ac11:ac11)</f>
      </c>
      <c r="AD14" s="1816">
        <f>SUM(ad11:ad11)</f>
      </c>
      <c r="AE14" s="1817">
        <f>SUM(ae11:ae11)</f>
      </c>
      <c r="AF14" s="1818">
        <f>SUM(af11:af11)</f>
      </c>
      <c r="AG14" s="1819">
        <f>SUM(ag11:ag11)</f>
      </c>
      <c r="AH14" s="1820">
        <f>SUM(ah11:ah11)</f>
      </c>
      <c r="AI14" s="1821">
        <f>SUM(ai11:ai11)</f>
      </c>
      <c r="AJ14" s="1822">
        <f>SUM(aj11:aj11)</f>
      </c>
      <c r="AK14" s="1823">
        <f>SUM(ak11:ak11)</f>
      </c>
      <c r="AL14" s="1824">
        <f>SUM(al11:al11)</f>
      </c>
      <c r="AM14" s="1825">
        <f>SUM(am11:am11)</f>
      </c>
      <c r="AN14" s="1826">
        <f>SUM(an11:an11)</f>
      </c>
      <c r="AO14" s="1827">
        <f>SUM(ao11:ao11)</f>
      </c>
      <c r="AP14" s="1828">
        <f>SUM(ap11:ap11)</f>
      </c>
      <c r="AQ14" s="1829">
        <f>SUM(aq11:aq11)</f>
      </c>
    </row>
    <row r="15" ht="15.0" customHeight="true">
      <c r="A15" t="s" s="1830">
        <v>0</v>
      </c>
      <c r="B15" t="s" s="1831">
        <v>104</v>
      </c>
      <c r="C15" s="1832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1833">
        <v>0</v>
      </c>
      <c r="B1" t="s" s="1834">
        <v>1</v>
      </c>
      <c r="Y1" t="s" s="1835">
        <v>6</v>
      </c>
      <c r="Z1" t="n" s="1836">
        <v>2019.0</v>
      </c>
    </row>
    <row r="2" ht="15.0" customHeight="true">
      <c r="A2" t="s" s="1837">
        <v>0</v>
      </c>
      <c r="B2" t="s" s="1838">
        <v>2</v>
      </c>
      <c r="Y2" t="s" s="1839">
        <v>7</v>
      </c>
      <c r="Z2" t="n" s="1840">
        <v>2019.0</v>
      </c>
    </row>
    <row r="3" ht="15.0" customHeight="true">
      <c r="A3" t="s" s="1841">
        <v>0</v>
      </c>
      <c r="B3" t="s" s="1842">
        <v>3</v>
      </c>
    </row>
    <row r="4" ht="15.0" customHeight="true">
      <c r="A4" t="s" s="1843">
        <v>0</v>
      </c>
      <c r="B4" t="s" s="1844">
        <v>4</v>
      </c>
    </row>
    <row r="5" ht="15.0" customHeight="true">
      <c r="A5" t="s" s="1845">
        <v>0</v>
      </c>
      <c r="B5" t="s" s="1846">
        <v>5</v>
      </c>
    </row>
    <row r="6" ht="15.0" customHeight="true"/>
    <row r="7" ht="15.0" customHeight="true"/>
    <row r="8" ht="28.0" customHeight="true">
      <c r="A8" t="s" s="1847">
        <v>0</v>
      </c>
      <c r="B8" t="s" s="1848">
        <v>0</v>
      </c>
      <c r="C8" t="s" s="1849">
        <v>0</v>
      </c>
      <c r="D8" t="s" s="1850">
        <v>0</v>
      </c>
      <c r="E8" t="s" s="1851">
        <v>0</v>
      </c>
      <c r="F8" t="s" s="1852">
        <v>0</v>
      </c>
      <c r="G8" t="s" s="1853">
        <v>0</v>
      </c>
      <c r="H8" t="s" s="1854">
        <v>0</v>
      </c>
      <c r="I8" t="s" s="1855">
        <v>0</v>
      </c>
      <c r="J8" t="s" s="1856">
        <v>0</v>
      </c>
      <c r="K8" t="s" s="1857">
        <v>0</v>
      </c>
      <c r="L8" t="s" s="1858">
        <v>0</v>
      </c>
      <c r="M8" t="s" s="1859">
        <v>0</v>
      </c>
      <c r="N8" t="s" s="1860">
        <v>0</v>
      </c>
      <c r="O8" t="s" s="1861">
        <v>0</v>
      </c>
      <c r="P8" t="s" s="1862">
        <v>0</v>
      </c>
      <c r="Q8" t="s" s="1863">
        <v>0</v>
      </c>
      <c r="R8" t="s" s="1864">
        <v>0</v>
      </c>
      <c r="S8" t="s" s="1865">
        <v>0</v>
      </c>
      <c r="T8" t="s" s="1866">
        <v>0</v>
      </c>
      <c r="U8" t="s" s="1867">
        <v>0</v>
      </c>
      <c r="V8" t="s" s="1868">
        <v>0</v>
      </c>
      <c r="W8" t="s" s="1869">
        <v>0</v>
      </c>
      <c r="X8" t="s" s="1870">
        <v>0</v>
      </c>
      <c r="Y8" t="s" s="1871">
        <v>0</v>
      </c>
      <c r="Z8" t="s" s="1872">
        <v>0</v>
      </c>
      <c r="AA8" t="s" s="1873">
        <v>0</v>
      </c>
      <c r="AB8" t="s" s="1874">
        <v>0</v>
      </c>
      <c r="AC8" t="s" s="1875">
        <v>0</v>
      </c>
      <c r="AD8" t="s" s="1876">
        <v>0</v>
      </c>
      <c r="AE8" t="s" s="1877">
        <v>0</v>
      </c>
      <c r="AF8" t="s" s="1878">
        <v>8</v>
      </c>
      <c r="AG8" t="s" s="1879">
        <v>0</v>
      </c>
      <c r="AH8" t="s" s="1880">
        <v>0</v>
      </c>
      <c r="AI8" t="s" s="1881">
        <v>0</v>
      </c>
      <c r="AJ8" t="s" s="1882">
        <v>0</v>
      </c>
      <c r="AK8" t="s" s="1883">
        <v>0</v>
      </c>
      <c r="AL8" t="s" s="1884">
        <v>0</v>
      </c>
      <c r="AM8" t="s" s="1885">
        <v>0</v>
      </c>
      <c r="AN8" t="s" s="1886">
        <v>0</v>
      </c>
      <c r="AO8" t="s" s="1887">
        <v>0</v>
      </c>
      <c r="AP8" t="s" s="1888">
        <v>0</v>
      </c>
      <c r="AQ8" t="s" s="1889">
        <v>0</v>
      </c>
      <c r="AR8" t="s" s="1890">
        <v>0</v>
      </c>
    </row>
    <row r="9" ht="41.0" customHeight="true">
      <c r="A9" t="s" s="1891">
        <v>9</v>
      </c>
      <c r="B9" t="s" s="1892">
        <v>10</v>
      </c>
      <c r="C9" t="s" s="1893">
        <v>11</v>
      </c>
      <c r="D9" t="s" s="1894">
        <v>12</v>
      </c>
      <c r="E9" t="s" s="1895">
        <v>13</v>
      </c>
      <c r="F9" t="s" s="1896">
        <v>14</v>
      </c>
      <c r="G9" t="s" s="1897">
        <v>15</v>
      </c>
      <c r="H9" t="s" s="1898">
        <v>16</v>
      </c>
      <c r="I9" t="s" s="1899">
        <v>17</v>
      </c>
      <c r="J9" t="s" s="1900">
        <v>18</v>
      </c>
      <c r="K9" t="s" s="1901">
        <v>19</v>
      </c>
      <c r="L9" t="s" s="1902">
        <v>20</v>
      </c>
      <c r="M9" t="s" s="1903">
        <v>21</v>
      </c>
      <c r="N9" t="s" s="1904">
        <v>22</v>
      </c>
      <c r="O9" t="s" s="1905">
        <v>23</v>
      </c>
      <c r="P9" t="s" s="1906">
        <v>24</v>
      </c>
      <c r="Q9" t="s" s="1907">
        <v>25</v>
      </c>
      <c r="R9" t="s" s="1908">
        <v>26</v>
      </c>
      <c r="S9" t="s" s="1909">
        <v>27</v>
      </c>
      <c r="T9" t="s" s="1910">
        <v>28</v>
      </c>
      <c r="U9" t="s" s="1911">
        <v>29</v>
      </c>
      <c r="V9" t="s" s="1912">
        <v>30</v>
      </c>
      <c r="W9" t="s" s="1913">
        <v>31</v>
      </c>
      <c r="X9" t="s" s="1914">
        <v>32</v>
      </c>
      <c r="Y9" t="s" s="1915">
        <v>33</v>
      </c>
      <c r="Z9" t="s" s="1916">
        <v>34</v>
      </c>
      <c r="AA9" t="s" s="1917">
        <v>35</v>
      </c>
      <c r="AB9" t="s" s="1918">
        <v>36</v>
      </c>
      <c r="AC9" t="s" s="1919">
        <v>37</v>
      </c>
      <c r="AD9" t="s" s="1920">
        <v>38</v>
      </c>
      <c r="AE9" t="s" s="1921">
        <v>39</v>
      </c>
      <c r="AF9" t="s" s="1922">
        <v>40</v>
      </c>
      <c r="AG9" t="s" s="1923">
        <v>41</v>
      </c>
      <c r="AH9" t="s" s="1924">
        <v>42</v>
      </c>
      <c r="AI9" t="s" s="1925">
        <v>43</v>
      </c>
      <c r="AJ9" t="s" s="1926">
        <v>44</v>
      </c>
      <c r="AK9" t="s" s="1927">
        <v>45</v>
      </c>
      <c r="AL9" t="s" s="1928">
        <v>46</v>
      </c>
      <c r="AM9" t="s" s="1929">
        <v>47</v>
      </c>
      <c r="AN9" t="s" s="1930">
        <v>48</v>
      </c>
      <c r="AO9" t="s" s="1931">
        <v>49</v>
      </c>
      <c r="AP9" t="s" s="1932">
        <v>50</v>
      </c>
      <c r="AQ9" t="s" s="1933">
        <v>51</v>
      </c>
      <c r="AR9" t="s" s="1934">
        <v>52</v>
      </c>
    </row>
    <row r="10" ht="15.0" customHeight="true">
      <c r="A10" t="s" s="1935">
        <v>0</v>
      </c>
      <c r="B10" t="s" s="1936">
        <v>0</v>
      </c>
      <c r="C10" t="s" s="1937">
        <v>0</v>
      </c>
      <c r="D10" t="s" s="1938">
        <v>0</v>
      </c>
      <c r="E10" t="s" s="1939">
        <v>0</v>
      </c>
      <c r="F10" t="s" s="1940">
        <v>0</v>
      </c>
      <c r="G10" t="s" s="1941">
        <v>0</v>
      </c>
      <c r="H10" t="s" s="1942">
        <v>0</v>
      </c>
      <c r="I10" t="s" s="1943">
        <v>0</v>
      </c>
      <c r="J10" t="s" s="1944">
        <v>0</v>
      </c>
      <c r="K10" t="s" s="1945">
        <v>0</v>
      </c>
      <c r="L10" t="s" s="1946">
        <v>0</v>
      </c>
      <c r="M10" t="s" s="1947">
        <v>0</v>
      </c>
      <c r="N10" t="s" s="1948">
        <v>0</v>
      </c>
      <c r="O10" t="s" s="1949">
        <v>0</v>
      </c>
      <c r="P10" t="s" s="1950">
        <v>0</v>
      </c>
      <c r="Q10" t="s" s="1951">
        <v>0</v>
      </c>
      <c r="R10" t="s" s="1952">
        <v>0</v>
      </c>
      <c r="S10" t="s" s="1953">
        <v>0</v>
      </c>
      <c r="T10" t="s" s="1954">
        <v>0</v>
      </c>
      <c r="U10" t="s" s="1955">
        <v>0</v>
      </c>
      <c r="V10" t="s" s="1956">
        <v>0</v>
      </c>
      <c r="W10" t="s" s="1957">
        <v>0</v>
      </c>
      <c r="X10" t="s" s="1958">
        <v>0</v>
      </c>
      <c r="Y10" t="s" s="1959">
        <v>0</v>
      </c>
      <c r="Z10" t="s" s="1960">
        <v>0</v>
      </c>
      <c r="AA10" t="s" s="1961">
        <v>0</v>
      </c>
      <c r="AB10" t="n" s="1962">
        <v>1.5</v>
      </c>
      <c r="AC10" t="n" s="1963">
        <v>1.5</v>
      </c>
      <c r="AD10" t="n" s="1964">
        <v>2.0</v>
      </c>
      <c r="AE10" t="n" s="1965">
        <v>2.0</v>
      </c>
      <c r="AF10" t="n" s="1966">
        <v>3.0</v>
      </c>
      <c r="AG10" t="n" s="1967">
        <v>3.0</v>
      </c>
      <c r="AH10" t="s" s="1968">
        <v>53</v>
      </c>
      <c r="AI10" t="s" s="1969">
        <v>53</v>
      </c>
      <c r="AJ10" t="s" s="1970">
        <v>0</v>
      </c>
      <c r="AK10" t="s" s="1971">
        <v>0</v>
      </c>
      <c r="AL10" t="s" s="1972">
        <v>0</v>
      </c>
      <c r="AM10" t="s" s="1973">
        <v>0</v>
      </c>
      <c r="AN10" t="s" s="1974">
        <v>0</v>
      </c>
      <c r="AO10" t="s" s="1975">
        <v>0</v>
      </c>
      <c r="AP10" t="s" s="1976">
        <v>0</v>
      </c>
      <c r="AQ10" t="s" s="1977">
        <v>0</v>
      </c>
      <c r="AR10" t="s" s="1978">
        <v>0</v>
      </c>
    </row>
    <row r="11" ht="15.0" customHeight="true">
      <c r="A11" t="s" s="1979">
        <v>97</v>
      </c>
      <c r="B11" t="s" s="1980">
        <v>98</v>
      </c>
      <c r="C11" t="s" s="1981">
        <v>99</v>
      </c>
      <c r="D11" t="s" s="1982">
        <v>100</v>
      </c>
      <c r="E11" t="s" s="1983">
        <v>58</v>
      </c>
      <c r="F11" t="s" s="1984">
        <v>101</v>
      </c>
      <c r="G11" t="s" s="1985">
        <v>102</v>
      </c>
      <c r="H11" t="s" s="1986">
        <v>103</v>
      </c>
      <c r="I11" t="n" s="1987">
        <v>43467.0</v>
      </c>
      <c r="J11" t="n" s="1988">
        <v>43524.0</v>
      </c>
      <c r="K11" t="s" s="1989">
        <v>0</v>
      </c>
      <c r="L11" t="n" s="1990">
        <v>0.0</v>
      </c>
      <c r="M11" t="n" s="1991">
        <v>0.0</v>
      </c>
      <c r="N11" t="n" s="1992">
        <v>0.0</v>
      </c>
      <c r="O11" s="1993">
        <f>M11*N11</f>
      </c>
      <c r="P11" t="n" s="1994">
        <v>0.0</v>
      </c>
      <c r="Q11" t="n" s="1995">
        <v>0.0</v>
      </c>
      <c r="R11" s="1996">
        <f>P11*Q11</f>
      </c>
      <c r="S11" t="n" s="1997">
        <v>0.0</v>
      </c>
      <c r="T11" t="n" s="1998">
        <v>0.0</v>
      </c>
      <c r="U11" s="1999">
        <f>S11*T11</f>
      </c>
      <c r="V11" s="2000">
        <f>L11+O11+U11+R11</f>
      </c>
      <c r="W11" t="n" s="2001">
        <v>0.0</v>
      </c>
      <c r="X11" t="n" s="2002">
        <v>0.0</v>
      </c>
      <c r="Y11" t="n" s="2003">
        <v>0.0</v>
      </c>
      <c r="Z11" t="n" s="2004">
        <v>0.0</v>
      </c>
      <c r="AA11" s="2005">
        <f>V11+X11+Z11+W11</f>
      </c>
      <c r="AB11" t="n" s="2006">
        <v>13.0</v>
      </c>
      <c r="AC11" t="n" s="2007">
        <v>93.73</v>
      </c>
      <c r="AD11" t="n" s="2008">
        <v>16.0</v>
      </c>
      <c r="AE11" t="n" s="2009">
        <v>153.92</v>
      </c>
      <c r="AF11" t="n" s="2010">
        <v>2.0</v>
      </c>
      <c r="AG11" t="n" s="2011">
        <v>28.84</v>
      </c>
      <c r="AH11" s="2012">
        <f>AB11+AD11+AF11</f>
      </c>
      <c r="AI11" s="2013">
        <f>AC11+AE11+AG11</f>
      </c>
      <c r="AJ11" t="n" s="2014">
        <v>0.0</v>
      </c>
      <c r="AK11" t="n" s="2015">
        <v>4.35</v>
      </c>
      <c r="AL11" t="n" s="2016">
        <v>0.5</v>
      </c>
      <c r="AM11" s="2017">
        <f>AA11+AI11+AJ11+AK11+AL11</f>
      </c>
      <c r="AN11" s="2018">
        <f>ROUND((L11+U11+W11+AI11+AJ11+AK11+AL11+Z11)*0.05,2)</f>
      </c>
      <c r="AO11" s="2019">
        <f>AM11+AN11</f>
      </c>
      <c r="AP11" s="2020">
        <f>14.07*0.06</f>
      </c>
      <c r="AQ11" s="2021">
        <f>AO11+AP11</f>
      </c>
      <c r="AR11" t="s" s="2022">
        <v>0</v>
      </c>
    </row>
    <row r="12" ht="15.0" customHeight="true">
      <c r="L12" t="s" s="2023">
        <v>0</v>
      </c>
      <c r="M12" t="s" s="2024">
        <v>0</v>
      </c>
      <c r="N12" t="s" s="2025">
        <v>0</v>
      </c>
      <c r="O12" t="s" s="2026">
        <v>0</v>
      </c>
      <c r="P12" t="s" s="2027">
        <v>0</v>
      </c>
      <c r="Q12" t="s" s="2028">
        <v>0</v>
      </c>
      <c r="R12" t="s" s="2029">
        <v>0</v>
      </c>
      <c r="S12" t="s" s="2030">
        <v>0</v>
      </c>
      <c r="T12" t="s" s="2031">
        <v>0</v>
      </c>
      <c r="U12" t="s" s="2032">
        <v>0</v>
      </c>
      <c r="V12" t="s" s="2033">
        <v>0</v>
      </c>
      <c r="W12" t="s" s="2034">
        <v>0</v>
      </c>
      <c r="X12" t="s" s="2035">
        <v>0</v>
      </c>
      <c r="Y12" t="s" s="2036">
        <v>0</v>
      </c>
      <c r="Z12" t="s" s="2037">
        <v>0</v>
      </c>
      <c r="AA12" t="s" s="2038">
        <v>0</v>
      </c>
      <c r="AB12" t="s" s="2039">
        <v>0</v>
      </c>
      <c r="AC12" t="s" s="2040">
        <v>0</v>
      </c>
      <c r="AD12" t="s" s="2041">
        <v>0</v>
      </c>
      <c r="AE12" t="s" s="2042">
        <v>0</v>
      </c>
      <c r="AF12" t="s" s="2043">
        <v>0</v>
      </c>
      <c r="AG12" t="s" s="2044">
        <v>0</v>
      </c>
      <c r="AH12" t="s" s="2045">
        <v>0</v>
      </c>
      <c r="AI12" t="s" s="2046">
        <v>0</v>
      </c>
      <c r="AJ12" t="s" s="2047">
        <v>0</v>
      </c>
      <c r="AK12" t="s" s="2048">
        <v>0</v>
      </c>
      <c r="AL12" t="s" s="2049">
        <v>0</v>
      </c>
      <c r="AM12" t="s" s="2050">
        <v>0</v>
      </c>
      <c r="AN12" t="s" s="2051">
        <v>0</v>
      </c>
      <c r="AO12" t="s" s="2052">
        <v>0</v>
      </c>
      <c r="AP12" t="s" s="2053">
        <v>0</v>
      </c>
      <c r="AQ12" t="s" s="2054">
        <v>0</v>
      </c>
    </row>
    <row r="13" ht="15.0" customHeight="true"/>
    <row r="14" ht="15.0" customHeight="true">
      <c r="A14" t="s" s="2055">
        <v>0</v>
      </c>
      <c r="B14" t="s" s="2056">
        <v>0</v>
      </c>
      <c r="C14" t="s" s="2057">
        <v>0</v>
      </c>
      <c r="D14" t="s" s="2058">
        <v>0</v>
      </c>
      <c r="E14" t="s" s="2059">
        <v>0</v>
      </c>
      <c r="F14" t="s" s="2060">
        <v>0</v>
      </c>
      <c r="G14" t="s" s="2061">
        <v>0</v>
      </c>
      <c r="H14" t="s" s="2062">
        <v>0</v>
      </c>
      <c r="I14" t="s" s="2063">
        <v>0</v>
      </c>
      <c r="J14" t="s" s="2064">
        <v>0</v>
      </c>
      <c r="K14" t="s" s="2065">
        <v>0</v>
      </c>
      <c r="L14" s="2066">
        <f>SUM(l11:l11)</f>
      </c>
      <c r="M14" s="2067">
        <f>SUM(m11:m11)</f>
      </c>
      <c r="N14" t="s" s="2068">
        <v>0</v>
      </c>
      <c r="O14" s="2069">
        <f>SUM(o11:o11)</f>
      </c>
      <c r="P14" s="2070">
        <f>SUM(p11:p11)</f>
      </c>
      <c r="Q14" t="s" s="2071">
        <v>0</v>
      </c>
      <c r="R14" s="2072">
        <f>SUM(r11:r11)</f>
      </c>
      <c r="S14" s="2073">
        <f>SUM(s11:s11)</f>
      </c>
      <c r="T14" t="s" s="2074">
        <v>0</v>
      </c>
      <c r="U14" s="2075">
        <f>SUM(u11:u11)</f>
      </c>
      <c r="V14" s="2076">
        <f>SUM(v11:v11)</f>
      </c>
      <c r="W14" s="2077">
        <f>SUM(w11:w11)</f>
      </c>
      <c r="X14" s="2078">
        <f>SUM(x11:x11)</f>
      </c>
      <c r="Y14" s="2079">
        <f>SUM(y11:y11)</f>
      </c>
      <c r="Z14" s="2080">
        <f>SUM(z11:z11)</f>
      </c>
      <c r="AA14" s="2081">
        <f>SUM(aa11:aa11)</f>
      </c>
      <c r="AB14" s="2082">
        <f>SUM(ab11:ab11)</f>
      </c>
      <c r="AC14" s="2083">
        <f>SUM(ac11:ac11)</f>
      </c>
      <c r="AD14" s="2084">
        <f>SUM(ad11:ad11)</f>
      </c>
      <c r="AE14" s="2085">
        <f>SUM(ae11:ae11)</f>
      </c>
      <c r="AF14" s="2086">
        <f>SUM(af11:af11)</f>
      </c>
      <c r="AG14" s="2087">
        <f>SUM(ag11:ag11)</f>
      </c>
      <c r="AH14" s="2088">
        <f>SUM(ah11:ah11)</f>
      </c>
      <c r="AI14" s="2089">
        <f>SUM(ai11:ai11)</f>
      </c>
      <c r="AJ14" s="2090">
        <f>SUM(aj11:aj11)</f>
      </c>
      <c r="AK14" s="2091">
        <f>SUM(ak11:ak11)</f>
      </c>
      <c r="AL14" s="2092">
        <f>SUM(al11:al11)</f>
      </c>
      <c r="AM14" s="2093">
        <f>SUM(am11:am11)</f>
      </c>
      <c r="AN14" s="2094">
        <f>SUM(an11:an11)</f>
      </c>
      <c r="AO14" s="2095">
        <f>SUM(ao11:ao11)</f>
      </c>
      <c r="AP14" s="2096">
        <f>SUM(ap11:ap11)</f>
      </c>
      <c r="AQ14" s="2097">
        <f>SUM(aq11:aq11)</f>
      </c>
    </row>
    <row r="15" ht="15.0" customHeight="true">
      <c r="A15" t="s" s="2098">
        <v>0</v>
      </c>
      <c r="B15" t="s" s="2099">
        <v>104</v>
      </c>
      <c r="C15" s="21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2019-03-25T11:15:22Z</dcterms:created>
  <dc:creator>Apache POI</dc:creator>
</coreProperties>
</file>