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<sst xmlns="http://schemas.openxmlformats.org/spreadsheetml/2006/main" count="1180" uniqueCount="114">
  <si>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</si>
  <si>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</si>
  <si>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</si>
  <si>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</si>
  <si>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</si>
  <si>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</si>
  <si>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</si>
  <si>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</si>
  <si>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</si>
  <si>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</si>
  <si>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</si>
  <si>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</si>
  <si>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</si>
  <si>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</si>
  <si>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</si>
  <si>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</si>
  <si>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</si>
  <si>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</si>
  <si>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</si>
  <si>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</si>
  <si>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</si>
  <si>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</si>
  <si>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</si>
  <si>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</si>
  <si>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</si>
  <si>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</si>
  <si>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</si>
  <si>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</si>
  <si>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</si>
  <si>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</si>
  <si>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</si>
  <si>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</si>
  <si>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</si>
  <si>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</si>
  <si>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</si>
  <si>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</si>
  <si>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</si>
  <si>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</si>
  <si>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</si>
  <si>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</si>
  <si>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</si>
  <si>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</si>
  <si>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</si>
  <si>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</si>
  <si>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</si>
  <si>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</si>
  <si>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</si>
  <si>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</si>
  <si>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</si>
  <si>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</si>
  <si>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</si>
  <si>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</si>
  <si>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</si>
  <si>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</si>
  <si>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</si>
  <si>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</si>
  <si>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</si>
  <si>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</si>
  <si>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</si>
  <si>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</si>
  <si>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</si>
  <si>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</si>
  <si>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</si>
  <si>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WATSONS GATEWAY KLIA2</t>
  </si>
  <si>
    <t>200158686</t>
  </si>
  <si>
    <t>100122589</t>
  </si>
  <si>
    <t>Teh Hoi Nee</t>
  </si>
  <si>
    <t>800916-07-5164</t>
  </si>
  <si>
    <t>Makeup Artist</t>
  </si>
  <si>
    <t>GAMA PENANG</t>
  </si>
  <si>
    <t>Teh , Jeannie</t>
  </si>
  <si>
    <t>CPD North Penang</t>
  </si>
  <si>
    <t>200158688</t>
  </si>
  <si>
    <t>100122590</t>
  </si>
  <si>
    <t>Hoo Ching Mun</t>
  </si>
  <si>
    <t>780201-03-6334</t>
  </si>
  <si>
    <t>200158687</t>
  </si>
  <si>
    <t>100124292</t>
  </si>
  <si>
    <t>Lim Mei Sez</t>
  </si>
  <si>
    <t>661103-02-5090</t>
  </si>
  <si>
    <t>SUNSHINE FARLIM PENANG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</si>
  <si>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</si>
  <si>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</si>
  <si>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</si>
  <si>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</si>
  <si>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</si>
  <si>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</si>
  <si>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200158685,200158768</t>
  </si>
  <si>
    <t>100135204</t>
  </si>
  <si>
    <t>Lim Sze Xin</t>
  </si>
  <si>
    <t>971115-07-5582</t>
  </si>
  <si>
    <t>200158693</t>
  </si>
  <si>
    <t>100138822</t>
  </si>
  <si>
    <t>Nur Izzati Nabilah Binti Mohd Razman</t>
  </si>
  <si>
    <t>000305-07-0270</t>
  </si>
  <si>
    <t>MYDIN BUKIT JAMBUL PENANG</t>
  </si>
  <si>
    <t>200158689,200158690</t>
  </si>
  <si>
    <t>100139706</t>
  </si>
  <si>
    <t>Teoh Su Im</t>
  </si>
  <si>
    <t>990505-07-5370</t>
  </si>
  <si>
    <t>200158691</t>
  </si>
  <si>
    <t>100139707</t>
  </si>
  <si>
    <t>Chew Suei Lee</t>
  </si>
  <si>
    <t>860801-35-5662</t>
  </si>
  <si>
    <t>200158692</t>
  </si>
  <si>
    <t>100139708</t>
  </si>
  <si>
    <t>Ooi Yi Xuan</t>
  </si>
  <si>
    <t>001005-07-0572</t>
  </si>
  <si>
    <t>SUNSHINE SQUARE BAYAN BARU</t>
  </si>
  <si>
    <t>200158694,200158695</t>
  </si>
  <si>
    <t>100139709</t>
  </si>
  <si>
    <t>Tan Ying Yin</t>
  </si>
  <si>
    <t>980831-07-5350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</si>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</sst>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9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1024">
        <v>6</v>
      </c>
      <c r="Z1" t="n" s="1025">
        <v>2019.0</v>
      </c>
    </row>
    <row r="2">
      <c r="A2" t="s">
        <v>0</v>
      </c>
      <c r="B2" t="s">
        <v>2</v>
      </c>
      <c r="Y2" t="s" s="1026">
        <v>7</v>
      </c>
      <c r="Z2" t="n" s="1027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85">
        <v>0</v>
      </c>
      <c r="B8" t="s" s="886">
        <v>0</v>
      </c>
      <c r="C8" t="s" s="887">
        <v>0</v>
      </c>
      <c r="D8" t="s" s="888">
        <v>0</v>
      </c>
      <c r="E8" t="s" s="889">
        <v>0</v>
      </c>
      <c r="F8" t="s" s="890">
        <v>0</v>
      </c>
      <c r="G8" t="s" s="891">
        <v>0</v>
      </c>
      <c r="H8" t="s" s="892">
        <v>0</v>
      </c>
      <c r="I8" t="s" s="893">
        <v>0</v>
      </c>
      <c r="J8" t="s" s="894">
        <v>0</v>
      </c>
      <c r="K8" t="s" s="895">
        <v>0</v>
      </c>
      <c r="L8" t="s" s="896">
        <v>0</v>
      </c>
      <c r="M8" t="s" s="897">
        <v>0</v>
      </c>
      <c r="N8" t="s" s="898">
        <v>0</v>
      </c>
      <c r="O8" t="s" s="899">
        <v>0</v>
      </c>
      <c r="P8" t="s" s="900">
        <v>0</v>
      </c>
      <c r="Q8" t="s" s="901">
        <v>0</v>
      </c>
      <c r="R8" t="s" s="902">
        <v>0</v>
      </c>
      <c r="S8" t="s" s="903">
        <v>0</v>
      </c>
      <c r="T8" t="s" s="904">
        <v>0</v>
      </c>
      <c r="U8" t="s" s="905">
        <v>0</v>
      </c>
      <c r="V8" t="s" s="906">
        <v>0</v>
      </c>
      <c r="W8" t="s" s="907">
        <v>0</v>
      </c>
      <c r="X8" t="s" s="908">
        <v>0</v>
      </c>
      <c r="Y8" t="s" s="918">
        <v>0</v>
      </c>
      <c r="Z8" t="s" s="919">
        <v>0</v>
      </c>
      <c r="AA8" t="s" s="920">
        <v>0</v>
      </c>
      <c r="AB8" t="s" s="921">
        <v>0</v>
      </c>
      <c r="AC8" t="s" s="922">
        <v>8</v>
      </c>
      <c r="AD8" s="923"/>
      <c r="AE8" s="924"/>
      <c r="AF8" s="925"/>
      <c r="AG8" s="909"/>
      <c r="AH8" s="910"/>
      <c r="AI8" s="911"/>
      <c r="AJ8" s="912"/>
      <c r="AK8" s="913"/>
      <c r="AL8" s="914"/>
      <c r="AM8" s="915"/>
      <c r="AN8" s="916"/>
      <c r="AO8" s="917"/>
    </row>
    <row r="9" ht="41.0" customHeight="true">
      <c r="A9" t="s" s="942">
        <v>9</v>
      </c>
      <c r="B9" t="s" s="943">
        <v>10</v>
      </c>
      <c r="C9" t="s" s="944">
        <v>11</v>
      </c>
      <c r="D9" t="s" s="945">
        <v>12</v>
      </c>
      <c r="E9" t="s" s="946">
        <v>13</v>
      </c>
      <c r="F9" t="s" s="947">
        <v>14</v>
      </c>
      <c r="G9" t="s" s="948">
        <v>15</v>
      </c>
      <c r="H9" t="s" s="949">
        <v>16</v>
      </c>
      <c r="I9" t="s" s="1028">
        <v>17</v>
      </c>
      <c r="J9" t="s" s="1029">
        <v>18</v>
      </c>
      <c r="K9" t="s" s="952">
        <v>19</v>
      </c>
      <c r="L9" t="s" s="953">
        <v>20</v>
      </c>
      <c r="M9" t="s" s="954">
        <v>21</v>
      </c>
      <c r="N9" t="s" s="955">
        <v>22</v>
      </c>
      <c r="O9" t="s" s="956">
        <v>23</v>
      </c>
      <c r="P9" t="s" s="957">
        <v>24</v>
      </c>
      <c r="Q9" t="s" s="958">
        <v>25</v>
      </c>
      <c r="R9" t="s" s="959">
        <v>26</v>
      </c>
      <c r="S9" t="s" s="960">
        <v>27</v>
      </c>
      <c r="T9" t="s" s="961">
        <v>28</v>
      </c>
      <c r="U9" t="s" s="962">
        <v>29</v>
      </c>
      <c r="V9" t="s" s="963">
        <v>30</v>
      </c>
      <c r="W9" t="s" s="964">
        <v>31</v>
      </c>
      <c r="X9" t="s" s="965">
        <v>32</v>
      </c>
      <c r="Y9" t="s" s="966">
        <v>33</v>
      </c>
      <c r="Z9" t="s" s="967">
        <v>34</v>
      </c>
      <c r="AA9" t="s" s="968">
        <v>35</v>
      </c>
      <c r="AB9" t="s" s="969">
        <v>36</v>
      </c>
      <c r="AC9" t="s" s="970">
        <v>37</v>
      </c>
      <c r="AD9" t="s" s="971">
        <v>38</v>
      </c>
      <c r="AE9" t="s" s="972">
        <v>39</v>
      </c>
      <c r="AF9" t="s" s="973">
        <v>40</v>
      </c>
      <c r="AG9" t="s" s="974">
        <v>41</v>
      </c>
      <c r="AH9" t="s" s="975">
        <v>42</v>
      </c>
      <c r="AI9" t="s" s="976">
        <v>43</v>
      </c>
      <c r="AJ9" t="s" s="977">
        <v>44</v>
      </c>
      <c r="AK9" t="s" s="978">
        <v>45</v>
      </c>
      <c r="AL9" t="s" s="979">
        <v>46</v>
      </c>
      <c r="AM9" t="s" s="980">
        <v>47</v>
      </c>
      <c r="AN9" t="s" s="981">
        <v>48</v>
      </c>
      <c r="AO9" t="s" s="982">
        <v>49</v>
      </c>
    </row>
    <row r="10">
      <c r="A10" t="s" s="983">
        <v>0</v>
      </c>
      <c r="B10" t="s" s="984">
        <v>0</v>
      </c>
      <c r="C10" t="s" s="985">
        <v>0</v>
      </c>
      <c r="D10" t="s" s="986">
        <v>0</v>
      </c>
      <c r="E10" t="s" s="987">
        <v>0</v>
      </c>
      <c r="F10" t="s" s="988">
        <v>0</v>
      </c>
      <c r="G10" t="s" s="989">
        <v>0</v>
      </c>
      <c r="H10" t="s" s="990">
        <v>0</v>
      </c>
      <c r="I10" t="s" s="1030">
        <v>0</v>
      </c>
      <c r="J10" t="s" s="1031">
        <v>0</v>
      </c>
      <c r="K10" t="s" s="993">
        <v>0</v>
      </c>
      <c r="L10" t="s" s="994">
        <v>0</v>
      </c>
      <c r="M10" t="s" s="995">
        <v>0</v>
      </c>
      <c r="N10" t="s" s="996">
        <v>0</v>
      </c>
      <c r="O10" t="s" s="997">
        <v>0</v>
      </c>
      <c r="P10" t="s" s="998">
        <v>0</v>
      </c>
      <c r="Q10" t="s" s="999">
        <v>0</v>
      </c>
      <c r="R10" t="s" s="1000">
        <v>0</v>
      </c>
      <c r="S10" t="s" s="1001">
        <v>0</v>
      </c>
      <c r="T10" t="s" s="1002">
        <v>0</v>
      </c>
      <c r="U10" t="s" s="1003">
        <v>0</v>
      </c>
      <c r="V10" t="s" s="1004">
        <v>0</v>
      </c>
      <c r="W10" t="s" s="1005">
        <v>0</v>
      </c>
      <c r="X10" t="s" s="1006">
        <v>0</v>
      </c>
      <c r="Y10" t="n" s="1007">
        <v>1.5</v>
      </c>
      <c r="Z10" t="n" s="1008">
        <v>1.5</v>
      </c>
      <c r="AA10" t="n" s="1009">
        <v>2.0</v>
      </c>
      <c r="AB10" t="n" s="1010">
        <v>2.0</v>
      </c>
      <c r="AC10" t="n" s="1011">
        <v>3.0</v>
      </c>
      <c r="AD10" t="n" s="1012">
        <v>3.0</v>
      </c>
      <c r="AE10" t="s" s="1013">
        <v>50</v>
      </c>
      <c r="AF10" t="s" s="1014">
        <v>50</v>
      </c>
      <c r="AG10" s="1015"/>
      <c r="AH10" s="1016"/>
      <c r="AI10" s="1017"/>
      <c r="AJ10" s="1018"/>
      <c r="AK10" s="1019"/>
      <c r="AL10" s="1020"/>
      <c r="AM10" s="1021"/>
      <c r="AN10" s="1022"/>
      <c r="AO10" s="1023"/>
    </row>
    <row r="11">
      <c r="A11" t="s" s="381">
        <v>51</v>
      </c>
      <c r="B11" t="s" s="382">
        <v>52</v>
      </c>
      <c r="C11" t="s" s="383">
        <v>53</v>
      </c>
      <c r="D11" t="s" s="384">
        <v>54</v>
      </c>
      <c r="E11" t="s" s="385">
        <v>55</v>
      </c>
      <c r="F11" t="s" s="873">
        <v>56</v>
      </c>
      <c r="G11" t="s" s="387">
        <v>57</v>
      </c>
      <c r="H11" t="s" s="388">
        <v>58</v>
      </c>
      <c r="I11" t="n" s="1032">
        <v>43610.0</v>
      </c>
      <c r="J11" t="n" s="1033">
        <v>43611.0</v>
      </c>
      <c r="K11" t="s" s="391">
        <v>0</v>
      </c>
      <c r="L11" t="n" s="392">
        <v>0.0</v>
      </c>
      <c r="M11" t="n" s="393">
        <v>2.0</v>
      </c>
      <c r="N11" t="n" s="394">
        <v>115.0</v>
      </c>
      <c r="O11" t="n" s="395">
        <f>M11*N11</f>
      </c>
      <c r="P11" t="n" s="396">
        <v>0.0</v>
      </c>
      <c r="Q11" t="n" s="397">
        <v>0.0</v>
      </c>
      <c r="R11" t="n" s="398">
        <f>P11*Q11</f>
      </c>
      <c r="S11" t="n" s="399">
        <f>L11+O11+R11</f>
      </c>
      <c r="T11" t="n" s="400">
        <v>0.0</v>
      </c>
      <c r="U11" t="n" s="401">
        <v>0.0</v>
      </c>
      <c r="V11" t="n" s="402">
        <v>0.0</v>
      </c>
      <c r="W11" t="n" s="403">
        <v>265.17</v>
      </c>
      <c r="X11" t="n" s="404">
        <f>s11+t11+u11+w11</f>
      </c>
      <c r="Y11" t="n" s="405">
        <v>0.0</v>
      </c>
      <c r="Z11" t="n" s="406">
        <v>0.0</v>
      </c>
      <c r="AA11" t="n" s="407">
        <v>0.0</v>
      </c>
      <c r="AB11" t="n" s="408">
        <v>0.0</v>
      </c>
      <c r="AC11" t="n" s="409">
        <v>0.0</v>
      </c>
      <c r="AD11" t="n" s="410">
        <v>0.0</v>
      </c>
      <c r="AE11" t="n" s="411">
        <f>y11+aa11+ac11</f>
      </c>
      <c r="AF11" t="n" s="412">
        <f>z11+ab11+ad11</f>
      </c>
      <c r="AG11" t="n" s="413">
        <v>58.0</v>
      </c>
      <c r="AH11" t="n" s="414">
        <v>8.8</v>
      </c>
      <c r="AI11" t="n" s="415">
        <v>0.6</v>
      </c>
      <c r="AJ11" t="n" s="416">
        <f>x11+af11+ag11+ah11+ai11</f>
      </c>
      <c r="AK11" t="n" s="417">
        <f>ROUND((l11+t11+ag11+ah11+ai11+w11)*0.05,2)</f>
      </c>
      <c r="AL11" t="n" s="418">
        <f>aj11+ak11</f>
      </c>
      <c r="AM11" t="n" s="419">
        <f>16.63*0.06</f>
      </c>
      <c r="AN11" t="n" s="420">
        <f>al11+am11</f>
      </c>
      <c r="AO11" t="s" s="421">
        <v>0</v>
      </c>
    </row>
    <row r="12">
      <c r="A12" t="s" s="422">
        <v>59</v>
      </c>
      <c r="B12" t="s" s="423">
        <v>60</v>
      </c>
      <c r="C12" t="s" s="424">
        <v>61</v>
      </c>
      <c r="D12" t="s" s="425">
        <v>62</v>
      </c>
      <c r="E12" t="s" s="426">
        <v>55</v>
      </c>
      <c r="F12" t="s" s="874">
        <v>63</v>
      </c>
      <c r="G12" t="s" s="428">
        <v>57</v>
      </c>
      <c r="H12" t="s" s="429">
        <v>58</v>
      </c>
      <c r="I12" t="n" s="1034">
        <v>43570.0</v>
      </c>
      <c r="J12" t="n" s="1035">
        <v>43631.0</v>
      </c>
      <c r="K12" t="s" s="432">
        <v>0</v>
      </c>
      <c r="L12" t="n" s="433">
        <v>500.0</v>
      </c>
      <c r="M12" t="n" s="434">
        <v>0.0</v>
      </c>
      <c r="N12" t="n" s="435">
        <v>0.0</v>
      </c>
      <c r="O12" t="n" s="436">
        <f>M12*N12</f>
      </c>
      <c r="P12" t="n" s="437">
        <v>0.0</v>
      </c>
      <c r="Q12" t="n" s="438">
        <v>0.0</v>
      </c>
      <c r="R12" t="n" s="439">
        <f>P12*Q12</f>
      </c>
      <c r="S12" t="n" s="440">
        <f>L12+O12+R12</f>
      </c>
      <c r="T12" t="n" s="441">
        <v>0.0</v>
      </c>
      <c r="U12" t="n" s="442">
        <v>0.0</v>
      </c>
      <c r="V12" t="n" s="443">
        <v>0.0</v>
      </c>
      <c r="W12" t="n" s="444">
        <v>600.0</v>
      </c>
      <c r="X12" t="n" s="445">
        <f>s12+t12+u12+w12</f>
      </c>
      <c r="Y12" t="n" s="446">
        <v>3.0</v>
      </c>
      <c r="Z12" t="n" s="447">
        <v>21.63</v>
      </c>
      <c r="AA12" t="n" s="448">
        <v>8.0</v>
      </c>
      <c r="AB12" t="n" s="449">
        <v>76.96</v>
      </c>
      <c r="AC12" t="n" s="450">
        <v>0.0</v>
      </c>
      <c r="AD12" t="n" s="451">
        <v>0.0</v>
      </c>
      <c r="AE12" t="n" s="452">
        <f>y12+aa12+ac12</f>
      </c>
      <c r="AF12" t="n" s="453">
        <f>z12+ab12+ad12</f>
      </c>
      <c r="AG12" t="n" s="454">
        <v>143.0</v>
      </c>
      <c r="AH12" t="n" s="455">
        <v>20.15</v>
      </c>
      <c r="AI12" t="n" s="456">
        <v>2.3</v>
      </c>
      <c r="AJ12" t="n" s="457">
        <f>x12+af12+ag12+ah12+ai12</f>
      </c>
      <c r="AK12" t="n" s="458">
        <f>ROUND((l12+t12+af12+ag12+ah12+ai12+w12)*0.05,2)</f>
      </c>
      <c r="AL12" t="n" s="459">
        <f>aj12+ak12</f>
      </c>
      <c r="AM12" t="n" s="460">
        <f>68.2*0.06</f>
      </c>
      <c r="AN12" t="n" s="461">
        <f>al12+am12</f>
      </c>
      <c r="AO12" t="s" s="462">
        <v>0</v>
      </c>
    </row>
    <row r="13">
      <c r="A13" t="s" s="463">
        <v>64</v>
      </c>
      <c r="B13" t="s" s="464">
        <v>65</v>
      </c>
      <c r="C13" t="s" s="465">
        <v>66</v>
      </c>
      <c r="D13" t="s" s="466">
        <v>67</v>
      </c>
      <c r="E13" t="s" s="467">
        <v>68</v>
      </c>
      <c r="F13" t="s" s="875">
        <v>69</v>
      </c>
      <c r="G13" t="s" s="469">
        <v>70</v>
      </c>
      <c r="H13" t="s" s="470">
        <v>71</v>
      </c>
      <c r="I13" t="n" s="1036">
        <v>43602.0</v>
      </c>
      <c r="J13" t="n" s="1037">
        <v>43611.0</v>
      </c>
      <c r="K13" t="s" s="473">
        <v>0</v>
      </c>
      <c r="L13" t="n" s="474">
        <v>0.0</v>
      </c>
      <c r="M13" t="n" s="475">
        <v>6.0</v>
      </c>
      <c r="N13" t="n" s="476">
        <v>200.0</v>
      </c>
      <c r="O13" t="n" s="477">
        <f>M13*N13</f>
      </c>
      <c r="P13" t="n" s="478">
        <v>0.0</v>
      </c>
      <c r="Q13" t="n" s="479">
        <v>0.0</v>
      </c>
      <c r="R13" t="n" s="480">
        <f>P13*Q13</f>
      </c>
      <c r="S13" t="n" s="481">
        <f>L13+O13+R13</f>
      </c>
      <c r="T13" t="n" s="482">
        <v>0.0</v>
      </c>
      <c r="U13" t="n" s="483">
        <v>0.0</v>
      </c>
      <c r="V13" t="n" s="484">
        <v>0.0</v>
      </c>
      <c r="W13" t="n" s="485">
        <v>0.0</v>
      </c>
      <c r="X13" t="n" s="486">
        <f>s13+t13+u13+w13</f>
      </c>
      <c r="Y13" t="n" s="487">
        <v>0.0</v>
      </c>
      <c r="Z13" t="n" s="488">
        <v>0.0</v>
      </c>
      <c r="AA13" t="n" s="489">
        <v>0.0</v>
      </c>
      <c r="AB13" t="n" s="490">
        <v>0.0</v>
      </c>
      <c r="AC13" t="n" s="491">
        <v>0.0</v>
      </c>
      <c r="AD13" t="n" s="492">
        <v>0.0</v>
      </c>
      <c r="AE13" t="n" s="493">
        <f>y13+aa13+ac13</f>
      </c>
      <c r="AF13" t="n" s="494">
        <f>z13+ab13+ad13</f>
      </c>
      <c r="AG13" t="n" s="495">
        <v>0.0</v>
      </c>
      <c r="AH13" t="n" s="496">
        <v>0.0</v>
      </c>
      <c r="AI13" t="n" s="497">
        <v>0.0</v>
      </c>
      <c r="AJ13" t="n" s="498">
        <f>x13+af13+ag13+ah13+ai13</f>
      </c>
      <c r="AK13" t="n" s="499">
        <f>ROUND((l13+t13+ag13+ah13+ai13+w13)*0.05,2)</f>
      </c>
      <c r="AL13" t="n" s="500">
        <f>aj13+ak13</f>
      </c>
      <c r="AM13" t="n" s="501">
        <f>0*0.06</f>
      </c>
      <c r="AN13" t="n" s="502">
        <f>al13+am13</f>
      </c>
      <c r="AO13" t="s" s="503">
        <v>0</v>
      </c>
    </row>
    <row r="14">
      <c r="A14" t="s" s="504">
        <v>72</v>
      </c>
      <c r="B14" t="s" s="505">
        <v>73</v>
      </c>
      <c r="C14" t="s" s="506">
        <v>74</v>
      </c>
      <c r="D14" t="s" s="507">
        <v>75</v>
      </c>
      <c r="E14" t="s" s="508">
        <v>68</v>
      </c>
      <c r="F14" t="s" s="876">
        <v>69</v>
      </c>
      <c r="G14" t="s" s="510">
        <v>70</v>
      </c>
      <c r="H14" t="s" s="511">
        <v>71</v>
      </c>
      <c r="I14" t="n" s="1038">
        <v>43602.0</v>
      </c>
      <c r="J14" t="n" s="1039">
        <v>43611.0</v>
      </c>
      <c r="K14" t="s" s="514">
        <v>0</v>
      </c>
      <c r="L14" t="n" s="515">
        <v>0.0</v>
      </c>
      <c r="M14" t="n" s="516">
        <v>6.0</v>
      </c>
      <c r="N14" t="n" s="517">
        <v>200.0</v>
      </c>
      <c r="O14" t="n" s="518">
        <f>M14*N14</f>
      </c>
      <c r="P14" t="n" s="519">
        <v>0.0</v>
      </c>
      <c r="Q14" t="n" s="520">
        <v>0.0</v>
      </c>
      <c r="R14" t="n" s="521">
        <f>P14*Q14</f>
      </c>
      <c r="S14" t="n" s="522">
        <f>L14+O14+R14</f>
      </c>
      <c r="T14" t="n" s="523">
        <v>0.0</v>
      </c>
      <c r="U14" t="n" s="524">
        <v>0.0</v>
      </c>
      <c r="V14" t="n" s="525">
        <v>0.0</v>
      </c>
      <c r="W14" t="n" s="526">
        <v>0.0</v>
      </c>
      <c r="X14" t="n" s="527">
        <f>s14+t14+u14+w14</f>
      </c>
      <c r="Y14" t="n" s="528">
        <v>0.0</v>
      </c>
      <c r="Z14" t="n" s="529">
        <v>0.0</v>
      </c>
      <c r="AA14" t="n" s="530">
        <v>0.0</v>
      </c>
      <c r="AB14" t="n" s="531">
        <v>0.0</v>
      </c>
      <c r="AC14" t="n" s="532">
        <v>0.0</v>
      </c>
      <c r="AD14" t="n" s="533">
        <v>0.0</v>
      </c>
      <c r="AE14" t="n" s="534">
        <f>y14+aa14+ac14</f>
      </c>
      <c r="AF14" t="n" s="535">
        <f>z14+ab14+ad14</f>
      </c>
      <c r="AG14" t="n" s="536">
        <v>0.0</v>
      </c>
      <c r="AH14" t="n" s="537">
        <v>0.0</v>
      </c>
      <c r="AI14" t="n" s="538">
        <v>0.0</v>
      </c>
      <c r="AJ14" t="n" s="539">
        <f>x14+af14+ag14+ah14+ai14</f>
      </c>
      <c r="AK14" t="n" s="540">
        <f>ROUND((l14+t14+ag14+ah14+ai14+w14)*0.05,2)</f>
      </c>
      <c r="AL14" t="n" s="541">
        <f>aj14+ak14</f>
      </c>
      <c r="AM14" t="n" s="542">
        <f>0*0.06</f>
      </c>
      <c r="AN14" t="n" s="543">
        <f>al14+am14</f>
      </c>
      <c r="AO14" t="s" s="544">
        <v>0</v>
      </c>
    </row>
    <row r="15">
      <c r="A15" t="s" s="545">
        <v>76</v>
      </c>
      <c r="B15" t="s" s="546">
        <v>77</v>
      </c>
      <c r="C15" t="s" s="547">
        <v>78</v>
      </c>
      <c r="D15" t="s" s="548">
        <v>79</v>
      </c>
      <c r="E15" t="s" s="549">
        <v>68</v>
      </c>
      <c r="F15" t="s" s="877">
        <v>80</v>
      </c>
      <c r="G15" t="s" s="551">
        <v>70</v>
      </c>
      <c r="H15" t="s" s="552">
        <v>71</v>
      </c>
      <c r="I15" t="n" s="1040">
        <v>43602.0</v>
      </c>
      <c r="J15" t="n" s="1041">
        <v>43611.0</v>
      </c>
      <c r="K15" t="s" s="555">
        <v>0</v>
      </c>
      <c r="L15" t="n" s="556">
        <v>0.0</v>
      </c>
      <c r="M15" t="n" s="557">
        <v>6.0</v>
      </c>
      <c r="N15" t="n" s="558">
        <v>200.0</v>
      </c>
      <c r="O15" t="n" s="559">
        <f>M15*N15</f>
      </c>
      <c r="P15" t="n" s="560">
        <v>0.0</v>
      </c>
      <c r="Q15" t="n" s="561">
        <v>0.0</v>
      </c>
      <c r="R15" t="n" s="562">
        <f>P15*Q15</f>
      </c>
      <c r="S15" t="n" s="563">
        <f>L15+O15+R15</f>
      </c>
      <c r="T15" t="n" s="564">
        <v>0.0</v>
      </c>
      <c r="U15" t="n" s="565">
        <v>0.0</v>
      </c>
      <c r="V15" t="n" s="566">
        <v>0.0</v>
      </c>
      <c r="W15" t="n" s="567">
        <v>0.0</v>
      </c>
      <c r="X15" t="n" s="568">
        <f>s15+t15+u15+w15</f>
      </c>
      <c r="Y15" t="n" s="569">
        <v>0.0</v>
      </c>
      <c r="Z15" t="n" s="570">
        <v>0.0</v>
      </c>
      <c r="AA15" t="n" s="571">
        <v>0.0</v>
      </c>
      <c r="AB15" t="n" s="572">
        <v>0.0</v>
      </c>
      <c r="AC15" t="n" s="573">
        <v>0.0</v>
      </c>
      <c r="AD15" t="n" s="574">
        <v>0.0</v>
      </c>
      <c r="AE15" t="n" s="575">
        <f>y15+aa15+ac15</f>
      </c>
      <c r="AF15" t="n" s="576">
        <f>z15+ab15+ad15</f>
      </c>
      <c r="AG15" t="n" s="577">
        <v>0.0</v>
      </c>
      <c r="AH15" t="n" s="578">
        <v>0.0</v>
      </c>
      <c r="AI15" t="n" s="579">
        <v>0.0</v>
      </c>
      <c r="AJ15" t="n" s="580">
        <f>x15+af15+ag15+ah15+ai15</f>
      </c>
      <c r="AK15" t="n" s="581">
        <f>ROUND((l15+t15+ag15+ah15+ai15+w15)*0.05,2)</f>
      </c>
      <c r="AL15" t="n" s="582">
        <f>aj15+ak15</f>
      </c>
      <c r="AM15" t="n" s="583">
        <f>0*0.06</f>
      </c>
      <c r="AN15" t="n" s="584">
        <f>al15+am15</f>
      </c>
      <c r="AO15" t="s" s="585">
        <v>0</v>
      </c>
    </row>
    <row r="16">
      <c r="A16" t="s" s="586">
        <v>81</v>
      </c>
      <c r="B16" t="s" s="587">
        <v>82</v>
      </c>
      <c r="C16" t="s" s="588">
        <v>83</v>
      </c>
      <c r="D16" t="s" s="589">
        <v>84</v>
      </c>
      <c r="E16" t="s" s="590">
        <v>85</v>
      </c>
      <c r="F16" t="s" s="878">
        <v>86</v>
      </c>
      <c r="G16" t="s" s="592">
        <v>70</v>
      </c>
      <c r="H16" t="s" s="593">
        <v>71</v>
      </c>
      <c r="I16" t="n" s="1042">
        <v>43610.0</v>
      </c>
      <c r="J16" t="n" s="1043">
        <v>43610.0</v>
      </c>
      <c r="K16" t="s" s="596">
        <v>0</v>
      </c>
      <c r="L16" t="n" s="597">
        <v>0.0</v>
      </c>
      <c r="M16" t="n" s="598">
        <v>1.0</v>
      </c>
      <c r="N16" t="n" s="599">
        <v>115.0</v>
      </c>
      <c r="O16" t="n" s="600">
        <f>M16*N16</f>
      </c>
      <c r="P16" t="n" s="601">
        <v>0.0</v>
      </c>
      <c r="Q16" t="n" s="602">
        <v>0.0</v>
      </c>
      <c r="R16" t="n" s="603">
        <f>P16*Q16</f>
      </c>
      <c r="S16" t="n" s="604">
        <f>L16+O16+R16</f>
      </c>
      <c r="T16" t="n" s="605">
        <v>0.0</v>
      </c>
      <c r="U16" t="n" s="606">
        <v>0.0</v>
      </c>
      <c r="V16" t="n" s="607">
        <v>0.0</v>
      </c>
      <c r="W16" t="n" s="608">
        <v>40.19</v>
      </c>
      <c r="X16" t="n" s="609">
        <f>s16+t16+u16+w16</f>
      </c>
      <c r="Y16" t="n" s="610">
        <v>0.0</v>
      </c>
      <c r="Z16" t="n" s="611">
        <v>0.0</v>
      </c>
      <c r="AA16" t="n" s="612">
        <v>0.0</v>
      </c>
      <c r="AB16" t="n" s="613">
        <v>0.0</v>
      </c>
      <c r="AC16" t="n" s="614">
        <v>0.0</v>
      </c>
      <c r="AD16" t="n" s="615">
        <v>0.0</v>
      </c>
      <c r="AE16" t="n" s="616">
        <f>y16+aa16+ac16</f>
      </c>
      <c r="AF16" t="n" s="617">
        <f>z16+ab16+ad16</f>
      </c>
      <c r="AG16" t="n" s="618">
        <v>8.0</v>
      </c>
      <c r="AH16" t="n" s="619">
        <v>0.6</v>
      </c>
      <c r="AI16" t="n" s="620">
        <v>0.05</v>
      </c>
      <c r="AJ16" t="n" s="621">
        <f>x16+af16+ag16+ah16+ai16</f>
      </c>
      <c r="AK16" t="n" s="622">
        <f>ROUND((l16+t16+ag16+ah16+ai16+w16)*0.05,2)</f>
      </c>
      <c r="AL16" t="n" s="623">
        <f>aj16+ak16</f>
      </c>
      <c r="AM16" t="n" s="624">
        <f>2.44*0.06</f>
      </c>
      <c r="AN16" t="n" s="625">
        <f>al16+am16</f>
      </c>
      <c r="AO16" t="s" s="626">
        <v>0</v>
      </c>
    </row>
    <row r="17">
      <c r="A17" t="s" s="627">
        <v>87</v>
      </c>
      <c r="B17" t="s" s="628">
        <v>88</v>
      </c>
      <c r="C17" t="s" s="629">
        <v>89</v>
      </c>
      <c r="D17" t="s" s="630">
        <v>90</v>
      </c>
      <c r="E17" t="s" s="631">
        <v>85</v>
      </c>
      <c r="F17" t="s" s="879">
        <v>69</v>
      </c>
      <c r="G17" t="s" s="633">
        <v>70</v>
      </c>
      <c r="H17" t="s" s="634">
        <v>71</v>
      </c>
      <c r="I17" t="n" s="1044">
        <v>43599.0</v>
      </c>
      <c r="J17" t="n" s="1045">
        <v>43612.0</v>
      </c>
      <c r="K17" t="s" s="637">
        <v>0</v>
      </c>
      <c r="L17" t="n" s="638">
        <v>0.0</v>
      </c>
      <c r="M17" t="n" s="639">
        <v>6.0</v>
      </c>
      <c r="N17" t="n" s="640">
        <v>115.0</v>
      </c>
      <c r="O17" t="n" s="641">
        <f>M17*N17</f>
      </c>
      <c r="P17" t="n" s="642">
        <v>6.0</v>
      </c>
      <c r="Q17" t="n" s="643">
        <v>165.0</v>
      </c>
      <c r="R17" t="n" s="644">
        <f>P17*Q17</f>
      </c>
      <c r="S17" t="n" s="645">
        <f>L17+O17+R17</f>
      </c>
      <c r="T17" t="n" s="646">
        <v>0.0</v>
      </c>
      <c r="U17" t="n" s="647">
        <v>0.0</v>
      </c>
      <c r="V17" t="n" s="648">
        <v>0.0</v>
      </c>
      <c r="W17" t="n" s="649">
        <v>410.07</v>
      </c>
      <c r="X17" t="n" s="650">
        <f>s17+t17+u17+w17</f>
      </c>
      <c r="Y17" t="n" s="651">
        <v>0.0</v>
      </c>
      <c r="Z17" t="n" s="652">
        <v>0.0</v>
      </c>
      <c r="AA17" t="n" s="653">
        <v>0.0</v>
      </c>
      <c r="AB17" t="n" s="654">
        <v>0.0</v>
      </c>
      <c r="AC17" t="n" s="655">
        <v>0.0</v>
      </c>
      <c r="AD17" t="n" s="656">
        <v>0.0</v>
      </c>
      <c r="AE17" t="n" s="657">
        <f>y17+aa17+ac17</f>
      </c>
      <c r="AF17" t="n" s="658">
        <f>z17+ab17+ad17</f>
      </c>
      <c r="AG17" t="n" s="659">
        <v>54.0</v>
      </c>
      <c r="AH17" t="n" s="660">
        <v>7.0</v>
      </c>
      <c r="AI17" t="n" s="661">
        <v>0.8</v>
      </c>
      <c r="AJ17" t="n" s="662">
        <f>x17+af17+ag17+ah17+ai17</f>
      </c>
      <c r="AK17" t="n" s="663">
        <f>ROUND((l17+t17+ag17+ah17+ai17+w17)*0.05,2)</f>
      </c>
      <c r="AL17" t="n" s="664">
        <f>aj17+ak17</f>
      </c>
      <c r="AM17" t="n" s="665">
        <f>23.59*0.06</f>
      </c>
      <c r="AN17" t="n" s="666">
        <f>al17+am17</f>
      </c>
      <c r="AO17" t="s" s="667">
        <v>0</v>
      </c>
    </row>
    <row r="18">
      <c r="A18" t="s" s="668">
        <v>91</v>
      </c>
      <c r="B18" t="s" s="669">
        <v>92</v>
      </c>
      <c r="C18" t="s" s="670">
        <v>93</v>
      </c>
      <c r="D18" t="s" s="671">
        <v>94</v>
      </c>
      <c r="E18" t="s" s="672">
        <v>85</v>
      </c>
      <c r="F18" t="s" s="880">
        <v>95</v>
      </c>
      <c r="G18" t="s" s="674">
        <v>70</v>
      </c>
      <c r="H18" t="s" s="675">
        <v>71</v>
      </c>
      <c r="I18" t="n" s="1046">
        <v>43602.0</v>
      </c>
      <c r="J18" t="n" s="1047">
        <v>43611.0</v>
      </c>
      <c r="K18" t="s" s="678">
        <v>0</v>
      </c>
      <c r="L18" t="n" s="679">
        <v>0.0</v>
      </c>
      <c r="M18" t="n" s="680">
        <v>6.0</v>
      </c>
      <c r="N18" t="n" s="681">
        <v>115.0</v>
      </c>
      <c r="O18" t="n" s="682">
        <f>M18*N18</f>
      </c>
      <c r="P18" t="n" s="683">
        <v>0.0</v>
      </c>
      <c r="Q18" t="n" s="684">
        <v>0.0</v>
      </c>
      <c r="R18" t="n" s="685">
        <f>P18*Q18</f>
      </c>
      <c r="S18" t="n" s="686">
        <f>L18+O18+R18</f>
      </c>
      <c r="T18" t="n" s="687">
        <v>0.0</v>
      </c>
      <c r="U18" t="n" s="688">
        <v>0.0</v>
      </c>
      <c r="V18" t="n" s="689">
        <v>0.0</v>
      </c>
      <c r="W18" t="n" s="690">
        <v>175.06</v>
      </c>
      <c r="X18" t="n" s="691">
        <f>s18+t18+u18+w18</f>
      </c>
      <c r="Y18" t="n" s="692">
        <v>0.0</v>
      </c>
      <c r="Z18" t="n" s="693">
        <v>0.0</v>
      </c>
      <c r="AA18" t="n" s="694">
        <v>0.0</v>
      </c>
      <c r="AB18" t="n" s="695">
        <v>0.0</v>
      </c>
      <c r="AC18" t="n" s="696">
        <v>0.0</v>
      </c>
      <c r="AD18" t="n" s="697">
        <v>0.0</v>
      </c>
      <c r="AE18" t="n" s="698">
        <f>y18+aa18+ac18</f>
      </c>
      <c r="AF18" t="n" s="699">
        <f>z18+ab18+ad18</f>
      </c>
      <c r="AG18" t="n" s="700">
        <v>23.0</v>
      </c>
      <c r="AH18" t="n" s="701">
        <v>3.5</v>
      </c>
      <c r="AI18" t="n" s="702">
        <v>0.4</v>
      </c>
      <c r="AJ18" t="n" s="703">
        <f>x18+af18+ag18+ah18+ai18</f>
      </c>
      <c r="AK18" t="n" s="704">
        <f>ROUND((l18+t18+ag18+ah18+ai18+w18)*0.05,2)</f>
      </c>
      <c r="AL18" t="n" s="705">
        <f>aj18+ak18</f>
      </c>
      <c r="AM18" t="n" s="706">
        <f>10.1*0.06</f>
      </c>
      <c r="AN18" t="n" s="707">
        <f>al18+am18</f>
      </c>
      <c r="AO18" t="s" s="708">
        <v>0</v>
      </c>
    </row>
    <row r="19">
      <c r="A19" t="s" s="709">
        <v>96</v>
      </c>
      <c r="B19" t="s" s="710">
        <v>97</v>
      </c>
      <c r="C19" t="s" s="711">
        <v>98</v>
      </c>
      <c r="D19" t="s" s="712">
        <v>99</v>
      </c>
      <c r="E19" t="s" s="713">
        <v>85</v>
      </c>
      <c r="F19" t="s" s="881">
        <v>69</v>
      </c>
      <c r="G19" t="s" s="715">
        <v>70</v>
      </c>
      <c r="H19" t="s" s="716">
        <v>71</v>
      </c>
      <c r="I19" t="n" s="1048">
        <v>43599.0</v>
      </c>
      <c r="J19" t="n" s="1049">
        <v>43611.0</v>
      </c>
      <c r="K19" t="s" s="719">
        <v>0</v>
      </c>
      <c r="L19" t="n" s="720">
        <v>0.0</v>
      </c>
      <c r="M19" t="n" s="721">
        <v>8.0</v>
      </c>
      <c r="N19" t="n" s="722">
        <v>115.0</v>
      </c>
      <c r="O19" t="n" s="723">
        <f>M19*N19</f>
      </c>
      <c r="P19" t="n" s="724">
        <v>4.0</v>
      </c>
      <c r="Q19" t="n" s="725">
        <v>165.0</v>
      </c>
      <c r="R19" t="n" s="726">
        <f>P19*Q19</f>
      </c>
      <c r="S19" t="n" s="727">
        <f>L19+O19+R19</f>
      </c>
      <c r="T19" t="n" s="728">
        <v>0.0</v>
      </c>
      <c r="U19" t="n" s="729">
        <v>0.0</v>
      </c>
      <c r="V19" t="n" s="730">
        <v>0.0</v>
      </c>
      <c r="W19" t="n" s="731">
        <v>406.22</v>
      </c>
      <c r="X19" t="n" s="732">
        <f>s19+t19+u19+w19</f>
      </c>
      <c r="Y19" t="n" s="733">
        <v>0.0</v>
      </c>
      <c r="Z19" t="n" s="734">
        <v>0.0</v>
      </c>
      <c r="AA19" t="n" s="735">
        <v>0.0</v>
      </c>
      <c r="AB19" t="n" s="736">
        <v>0.0</v>
      </c>
      <c r="AC19" t="n" s="737">
        <v>0.0</v>
      </c>
      <c r="AD19" t="n" s="738">
        <v>0.0</v>
      </c>
      <c r="AE19" t="n" s="739">
        <f>y19+aa19+ac19</f>
      </c>
      <c r="AF19" t="n" s="740">
        <f>z19+ab19+ad19</f>
      </c>
      <c r="AG19" t="n" s="741">
        <v>55.0</v>
      </c>
      <c r="AH19" t="n" s="742">
        <v>8.8</v>
      </c>
      <c r="AI19" t="n" s="743">
        <v>1.0</v>
      </c>
      <c r="AJ19" t="n" s="744">
        <f>x19+af19+ag19+ah19+ai19</f>
      </c>
      <c r="AK19" t="n" s="745">
        <f>ROUND((l19+t19+ag19+ah19+ai19+w19)*0.05,2)</f>
      </c>
      <c r="AL19" t="n" s="746">
        <f>aj19+ak19</f>
      </c>
      <c r="AM19" t="n" s="747">
        <f>23.55*0.06</f>
      </c>
      <c r="AN19" t="n" s="748">
        <f>al19+am19</f>
      </c>
      <c r="AO19" t="s" s="749">
        <v>0</v>
      </c>
    </row>
    <row r="20">
      <c r="A20" t="s" s="750">
        <v>100</v>
      </c>
      <c r="B20" t="s" s="751">
        <v>101</v>
      </c>
      <c r="C20" t="s" s="752">
        <v>102</v>
      </c>
      <c r="D20" t="s" s="753">
        <v>103</v>
      </c>
      <c r="E20" t="s" s="754">
        <v>68</v>
      </c>
      <c r="F20" t="s" s="882">
        <v>69</v>
      </c>
      <c r="G20" t="s" s="756">
        <v>70</v>
      </c>
      <c r="H20" t="s" s="757">
        <v>71</v>
      </c>
      <c r="I20" t="n" s="1050">
        <v>43602.0</v>
      </c>
      <c r="J20" t="n" s="1051">
        <v>43611.0</v>
      </c>
      <c r="K20" t="s" s="760">
        <v>0</v>
      </c>
      <c r="L20" t="n" s="761">
        <v>0.0</v>
      </c>
      <c r="M20" t="n" s="762">
        <v>6.0</v>
      </c>
      <c r="N20" t="n" s="763">
        <v>200.0</v>
      </c>
      <c r="O20" t="n" s="764">
        <f>M20*N20</f>
      </c>
      <c r="P20" t="n" s="765">
        <v>0.0</v>
      </c>
      <c r="Q20" t="n" s="766">
        <v>0.0</v>
      </c>
      <c r="R20" t="n" s="767">
        <f>P20*Q20</f>
      </c>
      <c r="S20" t="n" s="768">
        <f>L20+O20+R20</f>
      </c>
      <c r="T20" t="n" s="769">
        <v>0.0</v>
      </c>
      <c r="U20" t="n" s="770">
        <v>0.0</v>
      </c>
      <c r="V20" t="n" s="771">
        <v>0.0</v>
      </c>
      <c r="W20" t="n" s="772">
        <v>0.0</v>
      </c>
      <c r="X20" t="n" s="773">
        <f>s20+t20+u20+w20</f>
      </c>
      <c r="Y20" t="n" s="774">
        <v>0.0</v>
      </c>
      <c r="Z20" t="n" s="775">
        <v>0.0</v>
      </c>
      <c r="AA20" t="n" s="776">
        <v>0.0</v>
      </c>
      <c r="AB20" t="n" s="777">
        <v>0.0</v>
      </c>
      <c r="AC20" t="n" s="778">
        <v>0.0</v>
      </c>
      <c r="AD20" t="n" s="779">
        <v>0.0</v>
      </c>
      <c r="AE20" t="n" s="780">
        <f>y20+aa20+ac20</f>
      </c>
      <c r="AF20" t="n" s="781">
        <f>z20+ab20+ad20</f>
      </c>
      <c r="AG20" t="n" s="782">
        <v>0.0</v>
      </c>
      <c r="AH20" t="n" s="783">
        <v>0.0</v>
      </c>
      <c r="AI20" t="n" s="784">
        <v>0.0</v>
      </c>
      <c r="AJ20" t="n" s="785">
        <f>x20+af20+ag20+ah20+ai20</f>
      </c>
      <c r="AK20" t="n" s="786">
        <f>ROUND((l20+t20+ag20+ah20+ai20+w20)*0.05,2)</f>
      </c>
      <c r="AL20" t="n" s="787">
        <f>aj20+ak20</f>
      </c>
      <c r="AM20" t="n" s="788">
        <f>0*0.06</f>
      </c>
      <c r="AN20" t="n" s="789">
        <f>al20+am20</f>
      </c>
      <c r="AO20" t="s" s="790">
        <v>0</v>
      </c>
    </row>
    <row r="21">
      <c r="A21" t="s" s="791">
        <v>104</v>
      </c>
      <c r="B21" t="s" s="792">
        <v>105</v>
      </c>
      <c r="C21" t="s" s="793">
        <v>106</v>
      </c>
      <c r="D21" t="s" s="794">
        <v>107</v>
      </c>
      <c r="E21" t="s" s="795">
        <v>85</v>
      </c>
      <c r="F21" t="s" s="883">
        <v>108</v>
      </c>
      <c r="G21" t="s" s="797">
        <v>70</v>
      </c>
      <c r="H21" t="s" s="798">
        <v>71</v>
      </c>
      <c r="I21" t="n" s="1052">
        <v>43610.0</v>
      </c>
      <c r="J21" t="n" s="1053">
        <v>43610.0</v>
      </c>
      <c r="K21" t="s" s="801">
        <v>0</v>
      </c>
      <c r="L21" t="n" s="802">
        <v>0.0</v>
      </c>
      <c r="M21" t="n" s="803">
        <v>0.0</v>
      </c>
      <c r="N21" t="n" s="804">
        <v>0.0</v>
      </c>
      <c r="O21" t="n" s="805">
        <f>M21*N21</f>
      </c>
      <c r="P21" t="n" s="806">
        <v>37.0</v>
      </c>
      <c r="Q21" t="n" s="807">
        <v>165.0</v>
      </c>
      <c r="R21" t="n" s="808">
        <f>P21*Q21</f>
      </c>
      <c r="S21" t="n" s="809">
        <f>L21+O21+R21</f>
      </c>
      <c r="T21" t="n" s="810">
        <v>0.0</v>
      </c>
      <c r="U21" t="n" s="811">
        <v>0.0</v>
      </c>
      <c r="V21" t="n" s="812">
        <v>0.0</v>
      </c>
      <c r="W21" t="n" s="813">
        <v>40.8</v>
      </c>
      <c r="X21" t="n" s="814">
        <f>s21+t21+u21+w21</f>
      </c>
      <c r="Y21" t="n" s="815">
        <v>0.0</v>
      </c>
      <c r="Z21" t="n" s="816">
        <v>0.0</v>
      </c>
      <c r="AA21" t="n" s="817">
        <v>0.0</v>
      </c>
      <c r="AB21" t="n" s="818">
        <v>0.0</v>
      </c>
      <c r="AC21" t="n" s="819">
        <v>0.0</v>
      </c>
      <c r="AD21" t="n" s="820">
        <v>0.0</v>
      </c>
      <c r="AE21" t="n" s="821">
        <f>y21+aa21+ac21</f>
      </c>
      <c r="AF21" t="n" s="822">
        <f>z21+ab21+ad21</f>
      </c>
      <c r="AG21" t="n" s="823">
        <v>5.0</v>
      </c>
      <c r="AH21" t="n" s="824">
        <v>0.85</v>
      </c>
      <c r="AI21" t="n" s="825">
        <v>0.1</v>
      </c>
      <c r="AJ21" t="n" s="826">
        <f>x21+af21+ag21+ah21+ai21</f>
      </c>
      <c r="AK21" t="n" s="827">
        <f>ROUND((l21+t21+ag21+ah21+ai21+w21)*0.05,2)</f>
      </c>
      <c r="AL21" t="n" s="828">
        <f>aj21+ak21</f>
      </c>
      <c r="AM21" t="n" s="829">
        <f>2.34*0.06</f>
      </c>
      <c r="AN21" t="n" s="830">
        <f>al21+am21</f>
      </c>
      <c r="AO21" t="s" s="831">
        <v>0</v>
      </c>
    </row>
    <row r="22">
      <c r="A22" t="s" s="832">
        <v>109</v>
      </c>
      <c r="B22" t="s" s="833">
        <v>110</v>
      </c>
      <c r="C22" t="s" s="834">
        <v>111</v>
      </c>
      <c r="D22" t="s" s="835">
        <v>112</v>
      </c>
      <c r="E22" t="s" s="836">
        <v>85</v>
      </c>
      <c r="F22" t="s" s="884">
        <v>69</v>
      </c>
      <c r="G22" t="s" s="838">
        <v>70</v>
      </c>
      <c r="H22" t="s" s="839">
        <v>71</v>
      </c>
      <c r="I22" t="n" s="1054">
        <v>43599.0</v>
      </c>
      <c r="J22" t="n" s="1055">
        <v>43611.0</v>
      </c>
      <c r="K22" t="s" s="842">
        <v>0</v>
      </c>
      <c r="L22" t="n" s="843">
        <v>0.0</v>
      </c>
      <c r="M22" t="n" s="844">
        <v>6.0</v>
      </c>
      <c r="N22" t="n" s="845">
        <v>115.0</v>
      </c>
      <c r="O22" t="n" s="846">
        <f>M22*N22</f>
      </c>
      <c r="P22" t="n" s="847">
        <v>7.0</v>
      </c>
      <c r="Q22" t="n" s="848">
        <v>165.0</v>
      </c>
      <c r="R22" t="n" s="849">
        <f>P22*Q22</f>
      </c>
      <c r="S22" t="n" s="850">
        <f>L22+O22+R22</f>
      </c>
      <c r="T22" t="n" s="851">
        <v>0.0</v>
      </c>
      <c r="U22" t="n" s="852">
        <v>0.0</v>
      </c>
      <c r="V22" t="n" s="853">
        <v>0.0</v>
      </c>
      <c r="W22" t="n" s="854">
        <v>475.92</v>
      </c>
      <c r="X22" t="n" s="855">
        <f>s22+t22+u22+w22</f>
      </c>
      <c r="Y22" t="n" s="856">
        <v>0.0</v>
      </c>
      <c r="Z22" t="n" s="857">
        <v>0.0</v>
      </c>
      <c r="AA22" t="n" s="858">
        <v>0.0</v>
      </c>
      <c r="AB22" t="n" s="859">
        <v>0.0</v>
      </c>
      <c r="AC22" t="n" s="860">
        <v>0.0</v>
      </c>
      <c r="AD22" t="n" s="861">
        <v>0.0</v>
      </c>
      <c r="AE22" t="n" s="862">
        <f>y22+aa22+ac22</f>
      </c>
      <c r="AF22" t="n" s="863">
        <f>z22+ab22+ad22</f>
      </c>
      <c r="AG22" t="n" s="864">
        <v>63.0</v>
      </c>
      <c r="AH22" t="n" s="865">
        <v>8.8</v>
      </c>
      <c r="AI22" t="n" s="866">
        <v>1.0</v>
      </c>
      <c r="AJ22" t="n" s="867">
        <f>x22+af22+ag22+ah22+ai22</f>
      </c>
      <c r="AK22" t="n" s="868">
        <f>ROUND((l22+t22+ag22+ah22+ai22+w22)*0.05,2)</f>
      </c>
      <c r="AL22" t="n" s="869">
        <f>aj22+ak22</f>
      </c>
      <c r="AM22" t="n" s="870">
        <f>27.44*0.06</f>
      </c>
      <c r="AN22" t="n" s="871">
        <f>al22+am22</f>
      </c>
      <c r="AO22" t="s" s="872">
        <v>0</v>
      </c>
    </row>
    <row r="23">
      <c r="L23" s="325"/>
      <c r="M23" s="326"/>
      <c r="N23" s="327"/>
      <c r="O23" s="328"/>
      <c r="P23" s="329"/>
      <c r="Q23" s="330"/>
      <c r="R23" s="331"/>
      <c r="S23" s="332"/>
      <c r="T23" s="333"/>
      <c r="U23" s="334"/>
      <c r="V23" s="335"/>
      <c r="W23" s="336"/>
      <c r="X23" s="337"/>
      <c r="Y23" s="338"/>
      <c r="Z23" s="339"/>
      <c r="AA23" s="340"/>
      <c r="AB23" s="341"/>
      <c r="AC23" s="342"/>
      <c r="AD23" s="343"/>
      <c r="AE23" s="344"/>
      <c r="AF23" s="345"/>
      <c r="AG23" s="346"/>
      <c r="AH23" s="347"/>
      <c r="AI23" s="348"/>
      <c r="AJ23" s="349"/>
      <c r="AK23" s="350"/>
      <c r="AL23" s="351"/>
    </row>
    <row r="24"/>
    <row r="25">
      <c r="A25" t="s">
        <v>0</v>
      </c>
      <c r="B25" t="s">
        <v>113</v>
      </c>
      <c r="C25">
        <f>COUNTA(A11:A22)</f>
      </c>
      <c r="L25" s="352">
        <f>SUM(l11:l22)</f>
      </c>
      <c r="M25" s="353">
        <f>SUM(m11:m22)</f>
      </c>
      <c r="N25" s="354"/>
      <c r="O25" s="355">
        <f>SUM(o11:o22)</f>
      </c>
      <c r="P25" s="356">
        <f>SUM(p11:p22)</f>
      </c>
      <c r="Q25" s="357"/>
      <c r="R25" s="358">
        <f>SUM(r11:r22)</f>
      </c>
      <c r="S25" s="359">
        <f>SUM(s11:s22)</f>
      </c>
      <c r="T25" s="360">
        <f>SUM(t11:t22)</f>
      </c>
      <c r="U25" s="361">
        <f>SUM(u11:u22)</f>
      </c>
      <c r="V25" s="362">
        <f>SUM(v11:v22)</f>
      </c>
      <c r="W25" s="363">
        <f>SUM(w11:w22)</f>
      </c>
      <c r="X25" s="364">
        <f>SUM(x11:x22)</f>
      </c>
      <c r="Y25" s="365">
        <f>SUM(y11:y22)</f>
      </c>
      <c r="Z25" s="366">
        <f>SUM(z11:z22)</f>
      </c>
      <c r="AA25" s="367">
        <f>SUM(aa11:aa22)</f>
      </c>
      <c r="AB25" s="368">
        <f>SUM(ab11:ab22)</f>
      </c>
      <c r="AC25" s="369">
        <f>SUM(ac11:ac22)</f>
      </c>
      <c r="AD25" s="370">
        <f>SUM(ad11:ad22)</f>
      </c>
      <c r="AE25" s="371">
        <f>SUM(ae11:ae22)</f>
      </c>
      <c r="AF25" s="372">
        <f>SUM(af11:af22)</f>
      </c>
      <c r="AG25" s="373">
        <f>SUM(ag11:ag22)</f>
      </c>
      <c r="AH25" s="374">
        <f>SUM(ah11:ah22)</f>
      </c>
      <c r="AI25" s="375">
        <f>SUM(ai11:ai22)</f>
      </c>
      <c r="AJ25" s="376">
        <f>SUM(aj11:aj22)</f>
      </c>
      <c r="AK25" s="377">
        <f>SUM(ak11:ak22)</f>
      </c>
      <c r="AL25" s="378">
        <f>SUM(al11:al22)</f>
      </c>
      <c r="AM25" s="379">
        <f>SUM(am11:am22)</f>
      </c>
      <c r="AN25" s="380">
        <f>SUM(an11:an22)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6">
        <v>0</v>
      </c>
      <c r="B1" t="s" s="1057">
        <v>1</v>
      </c>
      <c r="Y1" t="s" s="1058">
        <v>6</v>
      </c>
      <c r="Z1" t="n" s="1059">
        <v>2019.0</v>
      </c>
    </row>
    <row r="2" ht="15.0" customHeight="true">
      <c r="A2" t="s" s="1060">
        <v>0</v>
      </c>
      <c r="B2" t="s" s="1061">
        <v>2</v>
      </c>
      <c r="Y2" t="s" s="1062">
        <v>7</v>
      </c>
      <c r="Z2" t="n" s="1063">
        <v>2019.0</v>
      </c>
    </row>
    <row r="3" ht="15.0" customHeight="true">
      <c r="A3" t="s" s="1064">
        <v>0</v>
      </c>
      <c r="B3" t="s" s="1065">
        <v>3</v>
      </c>
    </row>
    <row r="4" ht="15.0" customHeight="true">
      <c r="A4" t="s" s="1066">
        <v>0</v>
      </c>
      <c r="B4" t="s" s="1067">
        <v>4</v>
      </c>
    </row>
    <row r="5" ht="15.0" customHeight="true">
      <c r="A5" t="s" s="1068">
        <v>0</v>
      </c>
      <c r="B5" t="s" s="1069">
        <v>5</v>
      </c>
    </row>
    <row r="6" ht="15.0" customHeight="true"/>
    <row r="7" ht="15.0" customHeight="true"/>
    <row r="8" ht="28.0" customHeight="true">
      <c r="A8" t="s" s="1070">
        <v>0</v>
      </c>
      <c r="B8" t="s" s="1071">
        <v>0</v>
      </c>
      <c r="C8" t="s" s="1072">
        <v>0</v>
      </c>
      <c r="D8" t="s" s="1073">
        <v>0</v>
      </c>
      <c r="E8" t="s" s="1074">
        <v>0</v>
      </c>
      <c r="F8" t="s" s="1075">
        <v>0</v>
      </c>
      <c r="G8" t="s" s="1076">
        <v>0</v>
      </c>
      <c r="H8" t="s" s="1077">
        <v>0</v>
      </c>
      <c r="I8" t="s" s="1078">
        <v>0</v>
      </c>
      <c r="J8" t="s" s="1079">
        <v>0</v>
      </c>
      <c r="K8" t="s" s="1080">
        <v>0</v>
      </c>
      <c r="L8" t="s" s="1081">
        <v>0</v>
      </c>
      <c r="M8" t="s" s="1082">
        <v>0</v>
      </c>
      <c r="N8" t="s" s="1083">
        <v>0</v>
      </c>
      <c r="O8" t="s" s="1084">
        <v>0</v>
      </c>
      <c r="P8" t="s" s="1085">
        <v>0</v>
      </c>
      <c r="Q8" t="s" s="1086">
        <v>0</v>
      </c>
      <c r="R8" t="s" s="1087">
        <v>0</v>
      </c>
      <c r="S8" t="s" s="1088">
        <v>0</v>
      </c>
      <c r="T8" t="s" s="1089">
        <v>0</v>
      </c>
      <c r="U8" t="s" s="1090">
        <v>0</v>
      </c>
      <c r="V8" t="s" s="1091">
        <v>0</v>
      </c>
      <c r="W8" t="s" s="1092">
        <v>0</v>
      </c>
      <c r="X8" t="s" s="1093">
        <v>0</v>
      </c>
      <c r="Y8" t="s" s="1094">
        <v>0</v>
      </c>
      <c r="Z8" t="s" s="1095">
        <v>0</v>
      </c>
      <c r="AA8" t="s" s="1096">
        <v>0</v>
      </c>
      <c r="AB8" t="s" s="1097">
        <v>0</v>
      </c>
      <c r="AC8" t="s" s="1098">
        <v>8</v>
      </c>
      <c r="AD8" t="s" s="1099">
        <v>0</v>
      </c>
      <c r="AE8" t="s" s="1100">
        <v>0</v>
      </c>
      <c r="AF8" t="s" s="1101">
        <v>0</v>
      </c>
      <c r="AG8" t="s" s="1102">
        <v>0</v>
      </c>
      <c r="AH8" t="s" s="1103">
        <v>0</v>
      </c>
      <c r="AI8" t="s" s="1104">
        <v>0</v>
      </c>
      <c r="AJ8" t="s" s="1105">
        <v>0</v>
      </c>
      <c r="AK8" t="s" s="1106">
        <v>0</v>
      </c>
      <c r="AL8" t="s" s="1107">
        <v>0</v>
      </c>
      <c r="AM8" t="s" s="1108">
        <v>0</v>
      </c>
      <c r="AN8" t="s" s="1109">
        <v>0</v>
      </c>
      <c r="AO8" t="s" s="1110">
        <v>0</v>
      </c>
    </row>
    <row r="9" ht="41.0" customHeight="true">
      <c r="A9" t="s" s="1111">
        <v>9</v>
      </c>
      <c r="B9" t="s" s="1112">
        <v>10</v>
      </c>
      <c r="C9" t="s" s="1113">
        <v>11</v>
      </c>
      <c r="D9" t="s" s="1114">
        <v>12</v>
      </c>
      <c r="E9" t="s" s="1115">
        <v>13</v>
      </c>
      <c r="F9" t="s" s="1116">
        <v>14</v>
      </c>
      <c r="G9" t="s" s="1117">
        <v>15</v>
      </c>
      <c r="H9" t="s" s="1118">
        <v>16</v>
      </c>
      <c r="I9" t="s" s="1119">
        <v>17</v>
      </c>
      <c r="J9" t="s" s="1120">
        <v>18</v>
      </c>
      <c r="K9" t="s" s="1121">
        <v>19</v>
      </c>
      <c r="L9" t="s" s="1122">
        <v>20</v>
      </c>
      <c r="M9" t="s" s="1123">
        <v>21</v>
      </c>
      <c r="N9" t="s" s="1124">
        <v>22</v>
      </c>
      <c r="O9" t="s" s="1125">
        <v>23</v>
      </c>
      <c r="P9" t="s" s="1126">
        <v>24</v>
      </c>
      <c r="Q9" t="s" s="1127">
        <v>25</v>
      </c>
      <c r="R9" t="s" s="1128">
        <v>26</v>
      </c>
      <c r="S9" t="s" s="1129">
        <v>27</v>
      </c>
      <c r="T9" t="s" s="1130">
        <v>28</v>
      </c>
      <c r="U9" t="s" s="1131">
        <v>29</v>
      </c>
      <c r="V9" t="s" s="1132">
        <v>30</v>
      </c>
      <c r="W9" t="s" s="1133">
        <v>31</v>
      </c>
      <c r="X9" t="s" s="1134">
        <v>32</v>
      </c>
      <c r="Y9" t="s" s="1135">
        <v>33</v>
      </c>
      <c r="Z9" t="s" s="1136">
        <v>34</v>
      </c>
      <c r="AA9" t="s" s="1137">
        <v>35</v>
      </c>
      <c r="AB9" t="s" s="1138">
        <v>36</v>
      </c>
      <c r="AC9" t="s" s="1139">
        <v>37</v>
      </c>
      <c r="AD9" t="s" s="1140">
        <v>38</v>
      </c>
      <c r="AE9" t="s" s="1141">
        <v>39</v>
      </c>
      <c r="AF9" t="s" s="1142">
        <v>40</v>
      </c>
      <c r="AG9" t="s" s="1143">
        <v>41</v>
      </c>
      <c r="AH9" t="s" s="1144">
        <v>42</v>
      </c>
      <c r="AI9" t="s" s="1145">
        <v>43</v>
      </c>
      <c r="AJ9" t="s" s="1146">
        <v>44</v>
      </c>
      <c r="AK9" t="s" s="1147">
        <v>45</v>
      </c>
      <c r="AL9" t="s" s="1148">
        <v>46</v>
      </c>
      <c r="AM9" t="s" s="1149">
        <v>47</v>
      </c>
      <c r="AN9" t="s" s="1150">
        <v>48</v>
      </c>
      <c r="AO9" t="s" s="1151">
        <v>49</v>
      </c>
    </row>
    <row r="10" ht="15.0" customHeight="true">
      <c r="A10" t="s" s="1152">
        <v>0</v>
      </c>
      <c r="B10" t="s" s="1153">
        <v>0</v>
      </c>
      <c r="C10" t="s" s="1154">
        <v>0</v>
      </c>
      <c r="D10" t="s" s="1155">
        <v>0</v>
      </c>
      <c r="E10" t="s" s="1156">
        <v>0</v>
      </c>
      <c r="F10" t="s" s="1157">
        <v>0</v>
      </c>
      <c r="G10" t="s" s="1158">
        <v>0</v>
      </c>
      <c r="H10" t="s" s="1159">
        <v>0</v>
      </c>
      <c r="I10" t="s" s="1160">
        <v>0</v>
      </c>
      <c r="J10" t="s" s="1161">
        <v>0</v>
      </c>
      <c r="K10" t="s" s="1162">
        <v>0</v>
      </c>
      <c r="L10" t="s" s="1163">
        <v>0</v>
      </c>
      <c r="M10" t="s" s="1164">
        <v>0</v>
      </c>
      <c r="N10" t="s" s="1165">
        <v>0</v>
      </c>
      <c r="O10" t="s" s="1166">
        <v>0</v>
      </c>
      <c r="P10" t="s" s="1167">
        <v>0</v>
      </c>
      <c r="Q10" t="s" s="1168">
        <v>0</v>
      </c>
      <c r="R10" t="s" s="1169">
        <v>0</v>
      </c>
      <c r="S10" t="s" s="1170">
        <v>0</v>
      </c>
      <c r="T10" t="s" s="1171">
        <v>0</v>
      </c>
      <c r="U10" t="s" s="1172">
        <v>0</v>
      </c>
      <c r="V10" t="s" s="1173">
        <v>0</v>
      </c>
      <c r="W10" t="s" s="1174">
        <v>0</v>
      </c>
      <c r="X10" t="s" s="1175">
        <v>0</v>
      </c>
      <c r="Y10" t="n" s="1176">
        <v>1.5</v>
      </c>
      <c r="Z10" t="n" s="1177">
        <v>1.5</v>
      </c>
      <c r="AA10" t="n" s="1178">
        <v>2.0</v>
      </c>
      <c r="AB10" t="n" s="1179">
        <v>2.0</v>
      </c>
      <c r="AC10" t="n" s="1180">
        <v>3.0</v>
      </c>
      <c r="AD10" t="n" s="1181">
        <v>3.0</v>
      </c>
      <c r="AE10" t="s" s="1182">
        <v>50</v>
      </c>
      <c r="AF10" t="s" s="1183">
        <v>50</v>
      </c>
      <c r="AG10" t="s" s="1184">
        <v>0</v>
      </c>
      <c r="AH10" t="s" s="1185">
        <v>0</v>
      </c>
      <c r="AI10" t="s" s="1186">
        <v>0</v>
      </c>
      <c r="AJ10" t="s" s="1187">
        <v>0</v>
      </c>
      <c r="AK10" t="s" s="1188">
        <v>0</v>
      </c>
      <c r="AL10" t="s" s="1189">
        <v>0</v>
      </c>
      <c r="AM10" t="s" s="1190">
        <v>0</v>
      </c>
      <c r="AN10" t="s" s="1191">
        <v>0</v>
      </c>
      <c r="AO10" t="s" s="1192">
        <v>0</v>
      </c>
    </row>
    <row r="11" ht="15.0" customHeight="true">
      <c r="A11" t="s" s="1193">
        <v>51</v>
      </c>
      <c r="B11" t="s" s="1194">
        <v>52</v>
      </c>
      <c r="C11" t="s" s="1195">
        <v>53</v>
      </c>
      <c r="D11" t="s" s="1196">
        <v>54</v>
      </c>
      <c r="E11" t="s" s="1197">
        <v>55</v>
      </c>
      <c r="F11" t="s" s="1198">
        <v>56</v>
      </c>
      <c r="G11" t="s" s="1199">
        <v>57</v>
      </c>
      <c r="H11" t="s" s="1200">
        <v>58</v>
      </c>
      <c r="I11" t="n" s="1201">
        <v>43610.0</v>
      </c>
      <c r="J11" t="n" s="1202">
        <v>43611.0</v>
      </c>
      <c r="K11" t="s" s="1203">
        <v>0</v>
      </c>
      <c r="L11" t="n" s="1204">
        <v>0.0</v>
      </c>
      <c r="M11" t="n" s="1205">
        <v>2.0</v>
      </c>
      <c r="N11" t="n" s="1206">
        <v>115.0</v>
      </c>
      <c r="O11" s="1207">
        <f>M11*N11</f>
      </c>
      <c r="P11" t="n" s="1208">
        <v>0.0</v>
      </c>
      <c r="Q11" t="n" s="1209">
        <v>0.0</v>
      </c>
      <c r="R11" s="1210">
        <f>P11*Q11</f>
      </c>
      <c r="S11" t="n" s="1211">
        <v>230.0</v>
      </c>
      <c r="T11" t="n" s="1212">
        <v>0.0</v>
      </c>
      <c r="U11" t="n" s="1213">
        <v>0.0</v>
      </c>
      <c r="V11" s="1214">
        <f>L11+O11+R11</f>
      </c>
      <c r="W11" t="n" s="1215">
        <v>265.17</v>
      </c>
      <c r="X11" s="1216">
        <f>s11+t11+u11+w11</f>
      </c>
      <c r="Y11" t="n" s="1217">
        <v>0.0</v>
      </c>
      <c r="Z11" t="n" s="1218">
        <v>0.0</v>
      </c>
      <c r="AA11" t="n" s="1219">
        <v>0.0</v>
      </c>
      <c r="AB11" t="n" s="1220">
        <v>0.0</v>
      </c>
      <c r="AC11" t="n" s="1221">
        <v>0.0</v>
      </c>
      <c r="AD11" t="n" s="1222">
        <v>0.0</v>
      </c>
      <c r="AE11" s="1223">
        <f>y11+aa11+ac11</f>
      </c>
      <c r="AF11" s="1224">
        <f>z11+ab11+ad11</f>
      </c>
      <c r="AG11" t="n" s="1225">
        <v>58.0</v>
      </c>
      <c r="AH11" t="n" s="1226">
        <v>8.8</v>
      </c>
      <c r="AI11" t="n" s="1227">
        <v>0.6</v>
      </c>
      <c r="AJ11" s="1228">
        <f>x11+af11+ag11+ah11+ai11</f>
      </c>
      <c r="AK11" s="1229">
        <f>ROUND((l11+t11+ag11+ah11+ai11+w11)*0.05,2)</f>
      </c>
      <c r="AL11" s="1230">
        <f>aj11+ak11</f>
      </c>
      <c r="AM11" s="1231">
        <f>16.63*0.06</f>
      </c>
      <c r="AN11" s="1232">
        <f>al11+am11</f>
      </c>
      <c r="AO11" t="s" s="1233">
        <v>0</v>
      </c>
    </row>
    <row r="12" ht="15.0" customHeight="true">
      <c r="A12" t="s" s="1234">
        <v>59</v>
      </c>
      <c r="B12" t="s" s="1235">
        <v>60</v>
      </c>
      <c r="C12" t="s" s="1236">
        <v>61</v>
      </c>
      <c r="D12" t="s" s="1237">
        <v>62</v>
      </c>
      <c r="E12" t="s" s="1238">
        <v>55</v>
      </c>
      <c r="F12" t="s" s="1239">
        <v>63</v>
      </c>
      <c r="G12" t="s" s="1240">
        <v>57</v>
      </c>
      <c r="H12" t="s" s="1241">
        <v>58</v>
      </c>
      <c r="I12" t="n" s="1242">
        <v>43570.0</v>
      </c>
      <c r="J12" t="n" s="1243">
        <v>43631.0</v>
      </c>
      <c r="K12" t="s" s="1244">
        <v>0</v>
      </c>
      <c r="L12" t="n" s="1245">
        <v>500.0</v>
      </c>
      <c r="M12" t="n" s="1246">
        <v>0.0</v>
      </c>
      <c r="N12" t="n" s="1247">
        <v>0.0</v>
      </c>
      <c r="O12" s="1248">
        <f>M12*N12</f>
      </c>
      <c r="P12" t="n" s="1249">
        <v>0.0</v>
      </c>
      <c r="Q12" t="n" s="1250">
        <v>0.0</v>
      </c>
      <c r="R12" s="1251">
        <f>P12*Q12</f>
      </c>
      <c r="S12" t="n" s="1252">
        <v>500.0</v>
      </c>
      <c r="T12" t="n" s="1253">
        <v>0.0</v>
      </c>
      <c r="U12" t="n" s="1254">
        <v>0.0</v>
      </c>
      <c r="V12" s="1255">
        <f>L12+O12+R12</f>
      </c>
      <c r="W12" t="n" s="1256">
        <v>600.0</v>
      </c>
      <c r="X12" s="1257">
        <f>s12+t12+u12+w12</f>
      </c>
      <c r="Y12" t="n" s="1258">
        <v>3.0</v>
      </c>
      <c r="Z12" t="n" s="1259">
        <v>21.63</v>
      </c>
      <c r="AA12" t="n" s="1260">
        <v>8.0</v>
      </c>
      <c r="AB12" t="n" s="1261">
        <v>76.96</v>
      </c>
      <c r="AC12" t="n" s="1262">
        <v>0.0</v>
      </c>
      <c r="AD12" t="n" s="1263">
        <v>0.0</v>
      </c>
      <c r="AE12" s="1264">
        <f>y12+aa12+ac12</f>
      </c>
      <c r="AF12" s="1265">
        <f>z12+ab12+ad12</f>
      </c>
      <c r="AG12" t="n" s="1266">
        <v>143.0</v>
      </c>
      <c r="AH12" t="n" s="1267">
        <v>20.15</v>
      </c>
      <c r="AI12" t="n" s="1268">
        <v>2.3</v>
      </c>
      <c r="AJ12" s="1269">
        <f>x12+af12+ag12+ah12+ai12</f>
      </c>
      <c r="AK12" s="1270">
        <f>ROUND((l12+t12+af12+ag12+ah12+ai12+w12)*0.05,2)</f>
      </c>
      <c r="AL12" s="1271">
        <f>aj12+ak12</f>
      </c>
      <c r="AM12" s="1272">
        <f>68.2*0.06</f>
      </c>
      <c r="AN12" s="1273">
        <f>al12+am12</f>
      </c>
      <c r="AO12" t="s" s="1274">
        <v>0</v>
      </c>
    </row>
    <row r="13" ht="15.0" customHeight="true">
      <c r="L13" t="s" s="1275">
        <v>0</v>
      </c>
      <c r="M13" t="s" s="1276">
        <v>0</v>
      </c>
      <c r="N13" t="s" s="1277">
        <v>0</v>
      </c>
      <c r="O13" t="s" s="1278">
        <v>0</v>
      </c>
      <c r="P13" t="s" s="1279">
        <v>0</v>
      </c>
      <c r="Q13" t="s" s="1280">
        <v>0</v>
      </c>
      <c r="R13" t="s" s="1281">
        <v>0</v>
      </c>
      <c r="S13" t="s" s="1282">
        <v>0</v>
      </c>
      <c r="T13" t="s" s="1283">
        <v>0</v>
      </c>
      <c r="U13" t="s" s="1284">
        <v>0</v>
      </c>
      <c r="V13" t="s" s="1285">
        <v>0</v>
      </c>
      <c r="W13" t="s" s="1286">
        <v>0</v>
      </c>
      <c r="X13" t="s" s="1287">
        <v>0</v>
      </c>
      <c r="Y13" t="s" s="1288">
        <v>0</v>
      </c>
      <c r="Z13" t="s" s="1289">
        <v>0</v>
      </c>
      <c r="AA13" t="s" s="1290">
        <v>0</v>
      </c>
      <c r="AB13" t="s" s="1291">
        <v>0</v>
      </c>
      <c r="AC13" t="s" s="1292">
        <v>0</v>
      </c>
      <c r="AD13" t="s" s="1293">
        <v>0</v>
      </c>
      <c r="AE13" t="s" s="1294">
        <v>0</v>
      </c>
      <c r="AF13" t="s" s="1295">
        <v>0</v>
      </c>
      <c r="AG13" t="s" s="1296">
        <v>0</v>
      </c>
      <c r="AH13" t="s" s="1297">
        <v>0</v>
      </c>
      <c r="AI13" t="s" s="1298">
        <v>0</v>
      </c>
      <c r="AJ13" t="s" s="1299">
        <v>0</v>
      </c>
      <c r="AK13" t="s" s="1300">
        <v>0</v>
      </c>
      <c r="AL13" t="s" s="1301">
        <v>0</v>
      </c>
    </row>
    <row r="14" ht="15.0" customHeight="true"/>
    <row r="15" ht="15.0" customHeight="true">
      <c r="A15" t="s" s="1302">
        <v>0</v>
      </c>
      <c r="B15" t="s" s="1303">
        <v>113</v>
      </c>
      <c r="C15" s="1304">
        <f>COUNTA(A11:A12)</f>
      </c>
      <c r="L15" s="1305">
        <f>SUM(l11:l12)</f>
      </c>
      <c r="M15" s="1306">
        <f>SUM(m11:m12)</f>
      </c>
      <c r="N15" t="s" s="1307">
        <v>0</v>
      </c>
      <c r="O15" s="1308">
        <f>SUM(o11:o12)</f>
      </c>
      <c r="P15" s="1309">
        <f>SUM(p11:p12)</f>
      </c>
      <c r="Q15" t="s" s="1310">
        <v>0</v>
      </c>
      <c r="R15" s="1311">
        <f>SUM(r11:r12)</f>
      </c>
      <c r="S15" s="1312">
        <f>SUM(s11:s12)</f>
      </c>
      <c r="T15" s="1313">
        <f>SUM(t11:t12)</f>
      </c>
      <c r="U15" s="1314">
        <f>SUM(u11:u12)</f>
      </c>
      <c r="V15" s="1315">
        <f>SUM(v11:v12)</f>
      </c>
      <c r="W15" s="1316">
        <f>SUM(w11:w12)</f>
      </c>
      <c r="X15" s="1317">
        <f>SUM(x11:x12)</f>
      </c>
      <c r="Y15" s="1318">
        <f>SUM(y11:y12)</f>
      </c>
      <c r="Z15" s="1319">
        <f>SUM(z11:z12)</f>
      </c>
      <c r="AA15" s="1320">
        <f>SUM(aa11:aa12)</f>
      </c>
      <c r="AB15" s="1321">
        <f>SUM(ab11:ab12)</f>
      </c>
      <c r="AC15" s="1322">
        <f>SUM(ac11:ac12)</f>
      </c>
      <c r="AD15" s="1323">
        <f>SUM(ad11:ad12)</f>
      </c>
      <c r="AE15" s="1324">
        <f>SUM(ae11:ae12)</f>
      </c>
      <c r="AF15" s="1325">
        <f>SUM(af11:af12)</f>
      </c>
      <c r="AG15" s="1326">
        <f>SUM(ag11:ag12)</f>
      </c>
      <c r="AH15" s="1327">
        <f>SUM(ah11:ah12)</f>
      </c>
      <c r="AI15" s="1328">
        <f>SUM(ai11:ai12)</f>
      </c>
      <c r="AJ15" s="1329">
        <f>SUM(aj11:aj12)</f>
      </c>
      <c r="AK15" s="1330">
        <f>SUM(ak11:ak12)</f>
      </c>
      <c r="AL15" s="1331">
        <f>SUM(al11:al12)</f>
      </c>
      <c r="AM15" s="1332">
        <f>SUM(am11:am12)</f>
      </c>
      <c r="AN15" s="1333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334">
        <v>0</v>
      </c>
      <c r="B1" t="s" s="1335">
        <v>1</v>
      </c>
      <c r="Y1" t="s" s="1336">
        <v>6</v>
      </c>
      <c r="Z1" t="n" s="1337">
        <v>2019.0</v>
      </c>
    </row>
    <row r="2" ht="15.0" customHeight="true">
      <c r="A2" t="s" s="1338">
        <v>0</v>
      </c>
      <c r="B2" t="s" s="1339">
        <v>2</v>
      </c>
      <c r="Y2" t="s" s="1340">
        <v>7</v>
      </c>
      <c r="Z2" t="n" s="1341">
        <v>2019.0</v>
      </c>
    </row>
    <row r="3" ht="15.0" customHeight="true">
      <c r="A3" t="s" s="1342">
        <v>0</v>
      </c>
      <c r="B3" t="s" s="1343">
        <v>3</v>
      </c>
    </row>
    <row r="4" ht="15.0" customHeight="true">
      <c r="A4" t="s" s="1344">
        <v>0</v>
      </c>
      <c r="B4" t="s" s="1345">
        <v>4</v>
      </c>
    </row>
    <row r="5" ht="15.0" customHeight="true">
      <c r="A5" t="s" s="1346">
        <v>0</v>
      </c>
      <c r="B5" t="s" s="1347">
        <v>5</v>
      </c>
    </row>
    <row r="6" ht="15.0" customHeight="true"/>
    <row r="7" ht="15.0" customHeight="true"/>
    <row r="8" ht="28.0" customHeight="true">
      <c r="A8" t="s" s="1348">
        <v>0</v>
      </c>
      <c r="B8" t="s" s="1349">
        <v>0</v>
      </c>
      <c r="C8" t="s" s="1350">
        <v>0</v>
      </c>
      <c r="D8" t="s" s="1351">
        <v>0</v>
      </c>
      <c r="E8" t="s" s="1352">
        <v>0</v>
      </c>
      <c r="F8" t="s" s="1353">
        <v>0</v>
      </c>
      <c r="G8" t="s" s="1354">
        <v>0</v>
      </c>
      <c r="H8" t="s" s="1355">
        <v>0</v>
      </c>
      <c r="I8" t="s" s="1356">
        <v>0</v>
      </c>
      <c r="J8" t="s" s="1357">
        <v>0</v>
      </c>
      <c r="K8" t="s" s="1358">
        <v>0</v>
      </c>
      <c r="L8" t="s" s="1359">
        <v>0</v>
      </c>
      <c r="M8" t="s" s="1360">
        <v>0</v>
      </c>
      <c r="N8" t="s" s="1361">
        <v>0</v>
      </c>
      <c r="O8" t="s" s="1362">
        <v>0</v>
      </c>
      <c r="P8" t="s" s="1363">
        <v>0</v>
      </c>
      <c r="Q8" t="s" s="1364">
        <v>0</v>
      </c>
      <c r="R8" t="s" s="1365">
        <v>0</v>
      </c>
      <c r="S8" t="s" s="1366">
        <v>0</v>
      </c>
      <c r="T8" t="s" s="1367">
        <v>0</v>
      </c>
      <c r="U8" t="s" s="1368">
        <v>0</v>
      </c>
      <c r="V8" t="s" s="1369">
        <v>0</v>
      </c>
      <c r="W8" t="s" s="1370">
        <v>0</v>
      </c>
      <c r="X8" t="s" s="1371">
        <v>0</v>
      </c>
      <c r="Y8" t="s" s="1372">
        <v>0</v>
      </c>
      <c r="Z8" t="s" s="1373">
        <v>0</v>
      </c>
      <c r="AA8" t="s" s="1374">
        <v>0</v>
      </c>
      <c r="AB8" t="s" s="1375">
        <v>0</v>
      </c>
      <c r="AC8" t="s" s="1376">
        <v>8</v>
      </c>
      <c r="AD8" t="s" s="1377">
        <v>0</v>
      </c>
      <c r="AE8" t="s" s="1378">
        <v>0</v>
      </c>
      <c r="AF8" t="s" s="1379">
        <v>0</v>
      </c>
      <c r="AG8" t="s" s="1380">
        <v>0</v>
      </c>
      <c r="AH8" t="s" s="1381">
        <v>0</v>
      </c>
      <c r="AI8" t="s" s="1382">
        <v>0</v>
      </c>
      <c r="AJ8" t="s" s="1383">
        <v>0</v>
      </c>
      <c r="AK8" t="s" s="1384">
        <v>0</v>
      </c>
      <c r="AL8" t="s" s="1385">
        <v>0</v>
      </c>
      <c r="AM8" t="s" s="1386">
        <v>0</v>
      </c>
      <c r="AN8" t="s" s="1387">
        <v>0</v>
      </c>
      <c r="AO8" t="s" s="1388">
        <v>0</v>
      </c>
    </row>
    <row r="9" ht="41.0" customHeight="true">
      <c r="A9" t="s" s="1389">
        <v>9</v>
      </c>
      <c r="B9" t="s" s="1390">
        <v>10</v>
      </c>
      <c r="C9" t="s" s="1391">
        <v>11</v>
      </c>
      <c r="D9" t="s" s="1392">
        <v>12</v>
      </c>
      <c r="E9" t="s" s="1393">
        <v>13</v>
      </c>
      <c r="F9" t="s" s="1394">
        <v>14</v>
      </c>
      <c r="G9" t="s" s="1395">
        <v>15</v>
      </c>
      <c r="H9" t="s" s="1396">
        <v>16</v>
      </c>
      <c r="I9" t="s" s="1397">
        <v>17</v>
      </c>
      <c r="J9" t="s" s="1398">
        <v>18</v>
      </c>
      <c r="K9" t="s" s="1399">
        <v>19</v>
      </c>
      <c r="L9" t="s" s="1400">
        <v>20</v>
      </c>
      <c r="M9" t="s" s="1401">
        <v>21</v>
      </c>
      <c r="N9" t="s" s="1402">
        <v>22</v>
      </c>
      <c r="O9" t="s" s="1403">
        <v>23</v>
      </c>
      <c r="P9" t="s" s="1404">
        <v>24</v>
      </c>
      <c r="Q9" t="s" s="1405">
        <v>25</v>
      </c>
      <c r="R9" t="s" s="1406">
        <v>26</v>
      </c>
      <c r="S9" t="s" s="1407">
        <v>27</v>
      </c>
      <c r="T9" t="s" s="1408">
        <v>28</v>
      </c>
      <c r="U9" t="s" s="1409">
        <v>29</v>
      </c>
      <c r="V9" t="s" s="1410">
        <v>30</v>
      </c>
      <c r="W9" t="s" s="1411">
        <v>31</v>
      </c>
      <c r="X9" t="s" s="1412">
        <v>32</v>
      </c>
      <c r="Y9" t="s" s="1413">
        <v>33</v>
      </c>
      <c r="Z9" t="s" s="1414">
        <v>34</v>
      </c>
      <c r="AA9" t="s" s="1415">
        <v>35</v>
      </c>
      <c r="AB9" t="s" s="1416">
        <v>36</v>
      </c>
      <c r="AC9" t="s" s="1417">
        <v>37</v>
      </c>
      <c r="AD9" t="s" s="1418">
        <v>38</v>
      </c>
      <c r="AE9" t="s" s="1419">
        <v>39</v>
      </c>
      <c r="AF9" t="s" s="1420">
        <v>40</v>
      </c>
      <c r="AG9" t="s" s="1421">
        <v>41</v>
      </c>
      <c r="AH9" t="s" s="1422">
        <v>42</v>
      </c>
      <c r="AI9" t="s" s="1423">
        <v>43</v>
      </c>
      <c r="AJ9" t="s" s="1424">
        <v>44</v>
      </c>
      <c r="AK9" t="s" s="1425">
        <v>45</v>
      </c>
      <c r="AL9" t="s" s="1426">
        <v>46</v>
      </c>
      <c r="AM9" t="s" s="1427">
        <v>47</v>
      </c>
      <c r="AN9" t="s" s="1428">
        <v>48</v>
      </c>
      <c r="AO9" t="s" s="1429">
        <v>49</v>
      </c>
    </row>
    <row r="10" ht="15.0" customHeight="true">
      <c r="A10" t="s" s="1430">
        <v>0</v>
      </c>
      <c r="B10" t="s" s="1431">
        <v>0</v>
      </c>
      <c r="C10" t="s" s="1432">
        <v>0</v>
      </c>
      <c r="D10" t="s" s="1433">
        <v>0</v>
      </c>
      <c r="E10" t="s" s="1434">
        <v>0</v>
      </c>
      <c r="F10" t="s" s="1435">
        <v>0</v>
      </c>
      <c r="G10" t="s" s="1436">
        <v>0</v>
      </c>
      <c r="H10" t="s" s="1437">
        <v>0</v>
      </c>
      <c r="I10" t="s" s="1438">
        <v>0</v>
      </c>
      <c r="J10" t="s" s="1439">
        <v>0</v>
      </c>
      <c r="K10" t="s" s="1440">
        <v>0</v>
      </c>
      <c r="L10" t="s" s="1441">
        <v>0</v>
      </c>
      <c r="M10" t="s" s="1442">
        <v>0</v>
      </c>
      <c r="N10" t="s" s="1443">
        <v>0</v>
      </c>
      <c r="O10" t="s" s="1444">
        <v>0</v>
      </c>
      <c r="P10" t="s" s="1445">
        <v>0</v>
      </c>
      <c r="Q10" t="s" s="1446">
        <v>0</v>
      </c>
      <c r="R10" t="s" s="1447">
        <v>0</v>
      </c>
      <c r="S10" t="s" s="1448">
        <v>0</v>
      </c>
      <c r="T10" t="s" s="1449">
        <v>0</v>
      </c>
      <c r="U10" t="s" s="1450">
        <v>0</v>
      </c>
      <c r="V10" t="s" s="1451">
        <v>0</v>
      </c>
      <c r="W10" t="s" s="1452">
        <v>0</v>
      </c>
      <c r="X10" t="s" s="1453">
        <v>0</v>
      </c>
      <c r="Y10" t="n" s="1454">
        <v>1.5</v>
      </c>
      <c r="Z10" t="n" s="1455">
        <v>1.5</v>
      </c>
      <c r="AA10" t="n" s="1456">
        <v>2.0</v>
      </c>
      <c r="AB10" t="n" s="1457">
        <v>2.0</v>
      </c>
      <c r="AC10" t="n" s="1458">
        <v>3.0</v>
      </c>
      <c r="AD10" t="n" s="1459">
        <v>3.0</v>
      </c>
      <c r="AE10" t="s" s="1460">
        <v>50</v>
      </c>
      <c r="AF10" t="s" s="1461">
        <v>50</v>
      </c>
      <c r="AG10" t="s" s="1462">
        <v>0</v>
      </c>
      <c r="AH10" t="s" s="1463">
        <v>0</v>
      </c>
      <c r="AI10" t="s" s="1464">
        <v>0</v>
      </c>
      <c r="AJ10" t="s" s="1465">
        <v>0</v>
      </c>
      <c r="AK10" t="s" s="1466">
        <v>0</v>
      </c>
      <c r="AL10" t="s" s="1467">
        <v>0</v>
      </c>
      <c r="AM10" t="s" s="1468">
        <v>0</v>
      </c>
      <c r="AN10" t="s" s="1469">
        <v>0</v>
      </c>
      <c r="AO10" t="s" s="1470">
        <v>0</v>
      </c>
    </row>
    <row r="11" ht="15.0" customHeight="true">
      <c r="A11" t="s" s="1471">
        <v>64</v>
      </c>
      <c r="B11" t="s" s="1472">
        <v>65</v>
      </c>
      <c r="C11" t="s" s="1473">
        <v>66</v>
      </c>
      <c r="D11" t="s" s="1474">
        <v>67</v>
      </c>
      <c r="E11" t="s" s="1475">
        <v>68</v>
      </c>
      <c r="F11" t="s" s="1476">
        <v>69</v>
      </c>
      <c r="G11" t="s" s="1477">
        <v>70</v>
      </c>
      <c r="H11" t="s" s="1478">
        <v>71</v>
      </c>
      <c r="I11" t="n" s="1479">
        <v>43602.0</v>
      </c>
      <c r="J11" t="n" s="1480">
        <v>43611.0</v>
      </c>
      <c r="K11" t="s" s="1481">
        <v>0</v>
      </c>
      <c r="L11" t="n" s="1482">
        <v>0.0</v>
      </c>
      <c r="M11" t="n" s="1483">
        <v>6.0</v>
      </c>
      <c r="N11" t="n" s="1484">
        <v>200.0</v>
      </c>
      <c r="O11" s="1485">
        <f>M11*N11</f>
      </c>
      <c r="P11" t="n" s="1486">
        <v>0.0</v>
      </c>
      <c r="Q11" t="n" s="1487">
        <v>0.0</v>
      </c>
      <c r="R11" s="1488">
        <f>P11*Q11</f>
      </c>
      <c r="S11" t="n" s="1489">
        <v>1200.0</v>
      </c>
      <c r="T11" t="n" s="1490">
        <v>0.0</v>
      </c>
      <c r="U11" t="n" s="1491">
        <v>0.0</v>
      </c>
      <c r="V11" s="1492">
        <f>L11+O11+R11</f>
      </c>
      <c r="W11" t="n" s="1493">
        <v>0.0</v>
      </c>
      <c r="X11" s="1494">
        <f>s11+t11+u11+w11</f>
      </c>
      <c r="Y11" t="n" s="1495">
        <v>0.0</v>
      </c>
      <c r="Z11" t="n" s="1496">
        <v>0.0</v>
      </c>
      <c r="AA11" t="n" s="1497">
        <v>0.0</v>
      </c>
      <c r="AB11" t="n" s="1498">
        <v>0.0</v>
      </c>
      <c r="AC11" t="n" s="1499">
        <v>0.0</v>
      </c>
      <c r="AD11" t="n" s="1500">
        <v>0.0</v>
      </c>
      <c r="AE11" s="1501">
        <f>y11+aa11+ac11</f>
      </c>
      <c r="AF11" s="1502">
        <f>z11+ab11+ad11</f>
      </c>
      <c r="AG11" t="n" s="1503">
        <v>0.0</v>
      </c>
      <c r="AH11" t="n" s="1504">
        <v>0.0</v>
      </c>
      <c r="AI11" t="n" s="1505">
        <v>0.0</v>
      </c>
      <c r="AJ11" s="1506">
        <f>x11+af11+ag11+ah11+ai11</f>
      </c>
      <c r="AK11" s="1507">
        <f>ROUND((l11+t11+ag11+ah11+ai11+w11)*0.05,2)</f>
      </c>
      <c r="AL11" s="1508">
        <f>aj11+ak11</f>
      </c>
      <c r="AM11" s="1509">
        <f>0*0.06</f>
      </c>
      <c r="AN11" s="1510">
        <f>al11+am11</f>
      </c>
      <c r="AO11" t="s" s="1511">
        <v>0</v>
      </c>
    </row>
    <row r="12" ht="15.0" customHeight="true">
      <c r="A12" t="s" s="1512">
        <v>72</v>
      </c>
      <c r="B12" t="s" s="1513">
        <v>73</v>
      </c>
      <c r="C12" t="s" s="1514">
        <v>74</v>
      </c>
      <c r="D12" t="s" s="1515">
        <v>75</v>
      </c>
      <c r="E12" t="s" s="1516">
        <v>68</v>
      </c>
      <c r="F12" t="s" s="1517">
        <v>69</v>
      </c>
      <c r="G12" t="s" s="1518">
        <v>70</v>
      </c>
      <c r="H12" t="s" s="1519">
        <v>71</v>
      </c>
      <c r="I12" t="n" s="1520">
        <v>43602.0</v>
      </c>
      <c r="J12" t="n" s="1521">
        <v>43611.0</v>
      </c>
      <c r="K12" t="s" s="1522">
        <v>0</v>
      </c>
      <c r="L12" t="n" s="1523">
        <v>0.0</v>
      </c>
      <c r="M12" t="n" s="1524">
        <v>6.0</v>
      </c>
      <c r="N12" t="n" s="1525">
        <v>200.0</v>
      </c>
      <c r="O12" s="1526">
        <f>M12*N12</f>
      </c>
      <c r="P12" t="n" s="1527">
        <v>0.0</v>
      </c>
      <c r="Q12" t="n" s="1528">
        <v>0.0</v>
      </c>
      <c r="R12" s="1529">
        <f>P12*Q12</f>
      </c>
      <c r="S12" t="n" s="1530">
        <v>1200.0</v>
      </c>
      <c r="T12" t="n" s="1531">
        <v>0.0</v>
      </c>
      <c r="U12" t="n" s="1532">
        <v>0.0</v>
      </c>
      <c r="V12" s="1533">
        <f>L12+O12+R12</f>
      </c>
      <c r="W12" t="n" s="1534">
        <v>0.0</v>
      </c>
      <c r="X12" s="1535">
        <f>s12+t12+u12+w12</f>
      </c>
      <c r="Y12" t="n" s="1536">
        <v>0.0</v>
      </c>
      <c r="Z12" t="n" s="1537">
        <v>0.0</v>
      </c>
      <c r="AA12" t="n" s="1538">
        <v>0.0</v>
      </c>
      <c r="AB12" t="n" s="1539">
        <v>0.0</v>
      </c>
      <c r="AC12" t="n" s="1540">
        <v>0.0</v>
      </c>
      <c r="AD12" t="n" s="1541">
        <v>0.0</v>
      </c>
      <c r="AE12" s="1542">
        <f>y12+aa12+ac12</f>
      </c>
      <c r="AF12" s="1543">
        <f>z12+ab12+ad12</f>
      </c>
      <c r="AG12" t="n" s="1544">
        <v>0.0</v>
      </c>
      <c r="AH12" t="n" s="1545">
        <v>0.0</v>
      </c>
      <c r="AI12" t="n" s="1546">
        <v>0.0</v>
      </c>
      <c r="AJ12" s="1547">
        <f>x12+af12+ag12+ah12+ai12</f>
      </c>
      <c r="AK12" s="1548">
        <f>ROUND((l12+t12+ag12+ah12+ai12+w12)*0.05,2)</f>
      </c>
      <c r="AL12" s="1549">
        <f>aj12+ak12</f>
      </c>
      <c r="AM12" s="1550">
        <f>0*0.06</f>
      </c>
      <c r="AN12" s="1551">
        <f>al12+am12</f>
      </c>
      <c r="AO12" t="s" s="1552">
        <v>0</v>
      </c>
    </row>
    <row r="13" ht="15.0" customHeight="true">
      <c r="A13" t="s" s="1553">
        <v>76</v>
      </c>
      <c r="B13" t="s" s="1554">
        <v>77</v>
      </c>
      <c r="C13" t="s" s="1555">
        <v>78</v>
      </c>
      <c r="D13" t="s" s="1556">
        <v>79</v>
      </c>
      <c r="E13" t="s" s="1557">
        <v>68</v>
      </c>
      <c r="F13" t="s" s="1558">
        <v>80</v>
      </c>
      <c r="G13" t="s" s="1559">
        <v>70</v>
      </c>
      <c r="H13" t="s" s="1560">
        <v>71</v>
      </c>
      <c r="I13" t="n" s="1561">
        <v>43602.0</v>
      </c>
      <c r="J13" t="n" s="1562">
        <v>43611.0</v>
      </c>
      <c r="K13" t="s" s="1563">
        <v>0</v>
      </c>
      <c r="L13" t="n" s="1564">
        <v>0.0</v>
      </c>
      <c r="M13" t="n" s="1565">
        <v>6.0</v>
      </c>
      <c r="N13" t="n" s="1566">
        <v>200.0</v>
      </c>
      <c r="O13" s="1567">
        <f>M13*N13</f>
      </c>
      <c r="P13" t="n" s="1568">
        <v>0.0</v>
      </c>
      <c r="Q13" t="n" s="1569">
        <v>0.0</v>
      </c>
      <c r="R13" s="1570">
        <f>P13*Q13</f>
      </c>
      <c r="S13" t="n" s="1571">
        <v>1200.0</v>
      </c>
      <c r="T13" t="n" s="1572">
        <v>0.0</v>
      </c>
      <c r="U13" t="n" s="1573">
        <v>0.0</v>
      </c>
      <c r="V13" s="1574">
        <f>L13+O13+R13</f>
      </c>
      <c r="W13" t="n" s="1575">
        <v>0.0</v>
      </c>
      <c r="X13" s="1576">
        <f>s13+t13+u13+w13</f>
      </c>
      <c r="Y13" t="n" s="1577">
        <v>0.0</v>
      </c>
      <c r="Z13" t="n" s="1578">
        <v>0.0</v>
      </c>
      <c r="AA13" t="n" s="1579">
        <v>0.0</v>
      </c>
      <c r="AB13" t="n" s="1580">
        <v>0.0</v>
      </c>
      <c r="AC13" t="n" s="1581">
        <v>0.0</v>
      </c>
      <c r="AD13" t="n" s="1582">
        <v>0.0</v>
      </c>
      <c r="AE13" s="1583">
        <f>y13+aa13+ac13</f>
      </c>
      <c r="AF13" s="1584">
        <f>z13+ab13+ad13</f>
      </c>
      <c r="AG13" t="n" s="1585">
        <v>0.0</v>
      </c>
      <c r="AH13" t="n" s="1586">
        <v>0.0</v>
      </c>
      <c r="AI13" t="n" s="1587">
        <v>0.0</v>
      </c>
      <c r="AJ13" s="1588">
        <f>x13+af13+ag13+ah13+ai13</f>
      </c>
      <c r="AK13" s="1589">
        <f>ROUND((l13+t13+ag13+ah13+ai13+w13)*0.05,2)</f>
      </c>
      <c r="AL13" s="1590">
        <f>aj13+ak13</f>
      </c>
      <c r="AM13" s="1591">
        <f>0*0.06</f>
      </c>
      <c r="AN13" s="1592">
        <f>al13+am13</f>
      </c>
      <c r="AO13" t="s" s="1593">
        <v>0</v>
      </c>
    </row>
    <row r="14" ht="15.0" customHeight="true">
      <c r="A14" t="s" s="1594">
        <v>81</v>
      </c>
      <c r="B14" t="s" s="1595">
        <v>82</v>
      </c>
      <c r="C14" t="s" s="1596">
        <v>83</v>
      </c>
      <c r="D14" t="s" s="1597">
        <v>84</v>
      </c>
      <c r="E14" t="s" s="1598">
        <v>85</v>
      </c>
      <c r="F14" t="s" s="1599">
        <v>86</v>
      </c>
      <c r="G14" t="s" s="1600">
        <v>70</v>
      </c>
      <c r="H14" t="s" s="1601">
        <v>71</v>
      </c>
      <c r="I14" t="n" s="1602">
        <v>43610.0</v>
      </c>
      <c r="J14" t="n" s="1603">
        <v>43610.0</v>
      </c>
      <c r="K14" t="s" s="1604">
        <v>0</v>
      </c>
      <c r="L14" t="n" s="1605">
        <v>0.0</v>
      </c>
      <c r="M14" t="n" s="1606">
        <v>1.0</v>
      </c>
      <c r="N14" t="n" s="1607">
        <v>115.0</v>
      </c>
      <c r="O14" s="1608">
        <f>M14*N14</f>
      </c>
      <c r="P14" t="n" s="1609">
        <v>0.0</v>
      </c>
      <c r="Q14" t="n" s="1610">
        <v>0.0</v>
      </c>
      <c r="R14" s="1611">
        <f>P14*Q14</f>
      </c>
      <c r="S14" t="n" s="1612">
        <v>115.0</v>
      </c>
      <c r="T14" t="n" s="1613">
        <v>0.0</v>
      </c>
      <c r="U14" t="n" s="1614">
        <v>0.0</v>
      </c>
      <c r="V14" s="1615">
        <f>L14+O14+R14</f>
      </c>
      <c r="W14" t="n" s="1616">
        <v>40.19</v>
      </c>
      <c r="X14" s="1617">
        <f>s14+t14+u14+w14</f>
      </c>
      <c r="Y14" t="n" s="1618">
        <v>0.0</v>
      </c>
      <c r="Z14" t="n" s="1619">
        <v>0.0</v>
      </c>
      <c r="AA14" t="n" s="1620">
        <v>0.0</v>
      </c>
      <c r="AB14" t="n" s="1621">
        <v>0.0</v>
      </c>
      <c r="AC14" t="n" s="1622">
        <v>0.0</v>
      </c>
      <c r="AD14" t="n" s="1623">
        <v>0.0</v>
      </c>
      <c r="AE14" s="1624">
        <f>y14+aa14+ac14</f>
      </c>
      <c r="AF14" s="1625">
        <f>z14+ab14+ad14</f>
      </c>
      <c r="AG14" t="n" s="1626">
        <v>8.0</v>
      </c>
      <c r="AH14" t="n" s="1627">
        <v>0.6</v>
      </c>
      <c r="AI14" t="n" s="1628">
        <v>0.05</v>
      </c>
      <c r="AJ14" s="1629">
        <f>x14+af14+ag14+ah14+ai14</f>
      </c>
      <c r="AK14" s="1630">
        <f>ROUND((l14+t14+ag14+ah14+ai14+w14)*0.05,2)</f>
      </c>
      <c r="AL14" s="1631">
        <f>aj14+ak14</f>
      </c>
      <c r="AM14" s="1632">
        <f>2.44*0.06</f>
      </c>
      <c r="AN14" s="1633">
        <f>al14+am14</f>
      </c>
      <c r="AO14" t="s" s="1634">
        <v>0</v>
      </c>
    </row>
    <row r="15" ht="15.0" customHeight="true">
      <c r="A15" t="s" s="1635">
        <v>87</v>
      </c>
      <c r="B15" t="s" s="1636">
        <v>88</v>
      </c>
      <c r="C15" t="s" s="1637">
        <v>89</v>
      </c>
      <c r="D15" t="s" s="1638">
        <v>90</v>
      </c>
      <c r="E15" t="s" s="1639">
        <v>85</v>
      </c>
      <c r="F15" t="s" s="1640">
        <v>69</v>
      </c>
      <c r="G15" t="s" s="1641">
        <v>70</v>
      </c>
      <c r="H15" t="s" s="1642">
        <v>71</v>
      </c>
      <c r="I15" t="n" s="1643">
        <v>43599.0</v>
      </c>
      <c r="J15" t="n" s="1644">
        <v>43612.0</v>
      </c>
      <c r="K15" t="s" s="1645">
        <v>0</v>
      </c>
      <c r="L15" t="n" s="1646">
        <v>0.0</v>
      </c>
      <c r="M15" t="n" s="1647">
        <v>6.0</v>
      </c>
      <c r="N15" t="n" s="1648">
        <v>115.0</v>
      </c>
      <c r="O15" s="1649">
        <f>M15*N15</f>
      </c>
      <c r="P15" t="n" s="1650">
        <v>6.0</v>
      </c>
      <c r="Q15" t="n" s="1651">
        <v>165.0</v>
      </c>
      <c r="R15" s="1652">
        <f>P15*Q15</f>
      </c>
      <c r="S15" t="n" s="1653">
        <v>1680.0</v>
      </c>
      <c r="T15" t="n" s="1654">
        <v>0.0</v>
      </c>
      <c r="U15" t="n" s="1655">
        <v>0.0</v>
      </c>
      <c r="V15" s="1656">
        <f>L15+O15+R15</f>
      </c>
      <c r="W15" t="n" s="1657">
        <v>410.07</v>
      </c>
      <c r="X15" s="1658">
        <f>s15+t15+u15+w15</f>
      </c>
      <c r="Y15" t="n" s="1659">
        <v>0.0</v>
      </c>
      <c r="Z15" t="n" s="1660">
        <v>0.0</v>
      </c>
      <c r="AA15" t="n" s="1661">
        <v>0.0</v>
      </c>
      <c r="AB15" t="n" s="1662">
        <v>0.0</v>
      </c>
      <c r="AC15" t="n" s="1663">
        <v>0.0</v>
      </c>
      <c r="AD15" t="n" s="1664">
        <v>0.0</v>
      </c>
      <c r="AE15" s="1665">
        <f>y15+aa15+ac15</f>
      </c>
      <c r="AF15" s="1666">
        <f>z15+ab15+ad15</f>
      </c>
      <c r="AG15" t="n" s="1667">
        <v>54.0</v>
      </c>
      <c r="AH15" t="n" s="1668">
        <v>7.0</v>
      </c>
      <c r="AI15" t="n" s="1669">
        <v>0.8</v>
      </c>
      <c r="AJ15" s="1670">
        <f>x15+af15+ag15+ah15+ai15</f>
      </c>
      <c r="AK15" s="1671">
        <f>ROUND((l15+t15+ag15+ah15+ai15+w15)*0.05,2)</f>
      </c>
      <c r="AL15" s="1672">
        <f>aj15+ak15</f>
      </c>
      <c r="AM15" s="1673">
        <f>23.59*0.06</f>
      </c>
      <c r="AN15" s="1674">
        <f>al15+am15</f>
      </c>
      <c r="AO15" t="s" s="1675">
        <v>0</v>
      </c>
    </row>
    <row r="16" ht="15.0" customHeight="true">
      <c r="A16" t="s" s="1676">
        <v>91</v>
      </c>
      <c r="B16" t="s" s="1677">
        <v>92</v>
      </c>
      <c r="C16" t="s" s="1678">
        <v>93</v>
      </c>
      <c r="D16" t="s" s="1679">
        <v>94</v>
      </c>
      <c r="E16" t="s" s="1680">
        <v>85</v>
      </c>
      <c r="F16" t="s" s="1681">
        <v>95</v>
      </c>
      <c r="G16" t="s" s="1682">
        <v>70</v>
      </c>
      <c r="H16" t="s" s="1683">
        <v>71</v>
      </c>
      <c r="I16" t="n" s="1684">
        <v>43602.0</v>
      </c>
      <c r="J16" t="n" s="1685">
        <v>43611.0</v>
      </c>
      <c r="K16" t="s" s="1686">
        <v>0</v>
      </c>
      <c r="L16" t="n" s="1687">
        <v>0.0</v>
      </c>
      <c r="M16" t="n" s="1688">
        <v>6.0</v>
      </c>
      <c r="N16" t="n" s="1689">
        <v>115.0</v>
      </c>
      <c r="O16" s="1690">
        <f>M16*N16</f>
      </c>
      <c r="P16" t="n" s="1691">
        <v>0.0</v>
      </c>
      <c r="Q16" t="n" s="1692">
        <v>0.0</v>
      </c>
      <c r="R16" s="1693">
        <f>P16*Q16</f>
      </c>
      <c r="S16" t="n" s="1694">
        <v>690.0</v>
      </c>
      <c r="T16" t="n" s="1695">
        <v>0.0</v>
      </c>
      <c r="U16" t="n" s="1696">
        <v>0.0</v>
      </c>
      <c r="V16" s="1697">
        <f>L16+O16+R16</f>
      </c>
      <c r="W16" t="n" s="1698">
        <v>175.06</v>
      </c>
      <c r="X16" s="1699">
        <f>s16+t16+u16+w16</f>
      </c>
      <c r="Y16" t="n" s="1700">
        <v>0.0</v>
      </c>
      <c r="Z16" t="n" s="1701">
        <v>0.0</v>
      </c>
      <c r="AA16" t="n" s="1702">
        <v>0.0</v>
      </c>
      <c r="AB16" t="n" s="1703">
        <v>0.0</v>
      </c>
      <c r="AC16" t="n" s="1704">
        <v>0.0</v>
      </c>
      <c r="AD16" t="n" s="1705">
        <v>0.0</v>
      </c>
      <c r="AE16" s="1706">
        <f>y16+aa16+ac16</f>
      </c>
      <c r="AF16" s="1707">
        <f>z16+ab16+ad16</f>
      </c>
      <c r="AG16" t="n" s="1708">
        <v>23.0</v>
      </c>
      <c r="AH16" t="n" s="1709">
        <v>3.5</v>
      </c>
      <c r="AI16" t="n" s="1710">
        <v>0.4</v>
      </c>
      <c r="AJ16" s="1711">
        <f>x16+af16+ag16+ah16+ai16</f>
      </c>
      <c r="AK16" s="1712">
        <f>ROUND((l16+t16+ag16+ah16+ai16+w16)*0.05,2)</f>
      </c>
      <c r="AL16" s="1713">
        <f>aj16+ak16</f>
      </c>
      <c r="AM16" s="1714">
        <f>10.1*0.06</f>
      </c>
      <c r="AN16" s="1715">
        <f>al16+am16</f>
      </c>
      <c r="AO16" t="s" s="1716">
        <v>0</v>
      </c>
    </row>
    <row r="17" ht="15.0" customHeight="true">
      <c r="A17" t="s" s="1717">
        <v>96</v>
      </c>
      <c r="B17" t="s" s="1718">
        <v>97</v>
      </c>
      <c r="C17" t="s" s="1719">
        <v>98</v>
      </c>
      <c r="D17" t="s" s="1720">
        <v>99</v>
      </c>
      <c r="E17" t="s" s="1721">
        <v>85</v>
      </c>
      <c r="F17" t="s" s="1722">
        <v>69</v>
      </c>
      <c r="G17" t="s" s="1723">
        <v>70</v>
      </c>
      <c r="H17" t="s" s="1724">
        <v>71</v>
      </c>
      <c r="I17" t="n" s="1725">
        <v>43599.0</v>
      </c>
      <c r="J17" t="n" s="1726">
        <v>43611.0</v>
      </c>
      <c r="K17" t="s" s="1727">
        <v>0</v>
      </c>
      <c r="L17" t="n" s="1728">
        <v>0.0</v>
      </c>
      <c r="M17" t="n" s="1729">
        <v>8.0</v>
      </c>
      <c r="N17" t="n" s="1730">
        <v>115.0</v>
      </c>
      <c r="O17" s="1731">
        <f>M17*N17</f>
      </c>
      <c r="P17" t="n" s="1732">
        <v>4.0</v>
      </c>
      <c r="Q17" t="n" s="1733">
        <v>165.0</v>
      </c>
      <c r="R17" s="1734">
        <f>P17*Q17</f>
      </c>
      <c r="S17" t="n" s="1735">
        <v>1580.0</v>
      </c>
      <c r="T17" t="n" s="1736">
        <v>0.0</v>
      </c>
      <c r="U17" t="n" s="1737">
        <v>0.0</v>
      </c>
      <c r="V17" s="1738">
        <f>L17+O17+R17</f>
      </c>
      <c r="W17" t="n" s="1739">
        <v>406.22</v>
      </c>
      <c r="X17" s="1740">
        <f>s17+t17+u17+w17</f>
      </c>
      <c r="Y17" t="n" s="1741">
        <v>0.0</v>
      </c>
      <c r="Z17" t="n" s="1742">
        <v>0.0</v>
      </c>
      <c r="AA17" t="n" s="1743">
        <v>0.0</v>
      </c>
      <c r="AB17" t="n" s="1744">
        <v>0.0</v>
      </c>
      <c r="AC17" t="n" s="1745">
        <v>0.0</v>
      </c>
      <c r="AD17" t="n" s="1746">
        <v>0.0</v>
      </c>
      <c r="AE17" s="1747">
        <f>y17+aa17+ac17</f>
      </c>
      <c r="AF17" s="1748">
        <f>z17+ab17+ad17</f>
      </c>
      <c r="AG17" t="n" s="1749">
        <v>55.0</v>
      </c>
      <c r="AH17" t="n" s="1750">
        <v>8.8</v>
      </c>
      <c r="AI17" t="n" s="1751">
        <v>1.0</v>
      </c>
      <c r="AJ17" s="1752">
        <f>x17+af17+ag17+ah17+ai17</f>
      </c>
      <c r="AK17" s="1753">
        <f>ROUND((l17+t17+ag17+ah17+ai17+w17)*0.05,2)</f>
      </c>
      <c r="AL17" s="1754">
        <f>aj17+ak17</f>
      </c>
      <c r="AM17" s="1755">
        <f>23.55*0.06</f>
      </c>
      <c r="AN17" s="1756">
        <f>al17+am17</f>
      </c>
      <c r="AO17" t="s" s="1757">
        <v>0</v>
      </c>
    </row>
    <row r="18" ht="15.0" customHeight="true">
      <c r="A18" t="s" s="1758">
        <v>100</v>
      </c>
      <c r="B18" t="s" s="1759">
        <v>101</v>
      </c>
      <c r="C18" t="s" s="1760">
        <v>102</v>
      </c>
      <c r="D18" t="s" s="1761">
        <v>103</v>
      </c>
      <c r="E18" t="s" s="1762">
        <v>68</v>
      </c>
      <c r="F18" t="s" s="1763">
        <v>69</v>
      </c>
      <c r="G18" t="s" s="1764">
        <v>70</v>
      </c>
      <c r="H18" t="s" s="1765">
        <v>71</v>
      </c>
      <c r="I18" t="n" s="1766">
        <v>43602.0</v>
      </c>
      <c r="J18" t="n" s="1767">
        <v>43611.0</v>
      </c>
      <c r="K18" t="s" s="1768">
        <v>0</v>
      </c>
      <c r="L18" t="n" s="1769">
        <v>0.0</v>
      </c>
      <c r="M18" t="n" s="1770">
        <v>6.0</v>
      </c>
      <c r="N18" t="n" s="1771">
        <v>200.0</v>
      </c>
      <c r="O18" s="1772">
        <f>M18*N18</f>
      </c>
      <c r="P18" t="n" s="1773">
        <v>0.0</v>
      </c>
      <c r="Q18" t="n" s="1774">
        <v>0.0</v>
      </c>
      <c r="R18" s="1775">
        <f>P18*Q18</f>
      </c>
      <c r="S18" t="n" s="1776">
        <v>1200.0</v>
      </c>
      <c r="T18" t="n" s="1777">
        <v>0.0</v>
      </c>
      <c r="U18" t="n" s="1778">
        <v>0.0</v>
      </c>
      <c r="V18" s="1779">
        <f>L18+O18+R18</f>
      </c>
      <c r="W18" t="n" s="1780">
        <v>0.0</v>
      </c>
      <c r="X18" s="1781">
        <f>s18+t18+u18+w18</f>
      </c>
      <c r="Y18" t="n" s="1782">
        <v>0.0</v>
      </c>
      <c r="Z18" t="n" s="1783">
        <v>0.0</v>
      </c>
      <c r="AA18" t="n" s="1784">
        <v>0.0</v>
      </c>
      <c r="AB18" t="n" s="1785">
        <v>0.0</v>
      </c>
      <c r="AC18" t="n" s="1786">
        <v>0.0</v>
      </c>
      <c r="AD18" t="n" s="1787">
        <v>0.0</v>
      </c>
      <c r="AE18" s="1788">
        <f>y18+aa18+ac18</f>
      </c>
      <c r="AF18" s="1789">
        <f>z18+ab18+ad18</f>
      </c>
      <c r="AG18" t="n" s="1790">
        <v>0.0</v>
      </c>
      <c r="AH18" t="n" s="1791">
        <v>0.0</v>
      </c>
      <c r="AI18" t="n" s="1792">
        <v>0.0</v>
      </c>
      <c r="AJ18" s="1793">
        <f>x18+af18+ag18+ah18+ai18</f>
      </c>
      <c r="AK18" s="1794">
        <f>ROUND((l18+t18+ag18+ah18+ai18+w18)*0.05,2)</f>
      </c>
      <c r="AL18" s="1795">
        <f>aj18+ak18</f>
      </c>
      <c r="AM18" s="1796">
        <f>0*0.06</f>
      </c>
      <c r="AN18" s="1797">
        <f>al18+am18</f>
      </c>
      <c r="AO18" t="s" s="1798">
        <v>0</v>
      </c>
    </row>
    <row r="19" ht="15.0" customHeight="true">
      <c r="A19" t="s" s="1799">
        <v>104</v>
      </c>
      <c r="B19" t="s" s="1800">
        <v>105</v>
      </c>
      <c r="C19" t="s" s="1801">
        <v>106</v>
      </c>
      <c r="D19" t="s" s="1802">
        <v>107</v>
      </c>
      <c r="E19" t="s" s="1803">
        <v>85</v>
      </c>
      <c r="F19" t="s" s="1804">
        <v>108</v>
      </c>
      <c r="G19" t="s" s="1805">
        <v>70</v>
      </c>
      <c r="H19" t="s" s="1806">
        <v>71</v>
      </c>
      <c r="I19" t="n" s="1807">
        <v>43610.0</v>
      </c>
      <c r="J19" t="n" s="1808">
        <v>43610.0</v>
      </c>
      <c r="K19" t="s" s="1809">
        <v>0</v>
      </c>
      <c r="L19" t="n" s="1810">
        <v>0.0</v>
      </c>
      <c r="M19" t="n" s="1811">
        <v>0.0</v>
      </c>
      <c r="N19" t="n" s="1812">
        <v>0.0</v>
      </c>
      <c r="O19" s="1813">
        <f>M19*N19</f>
      </c>
      <c r="P19" t="n" s="1814">
        <v>37.0</v>
      </c>
      <c r="Q19" t="n" s="1815">
        <v>165.0</v>
      </c>
      <c r="R19" s="1816">
        <f>P19*Q19</f>
      </c>
      <c r="S19" t="n" s="1817">
        <v>165.0</v>
      </c>
      <c r="T19" t="n" s="1818">
        <v>0.0</v>
      </c>
      <c r="U19" t="n" s="1819">
        <v>0.0</v>
      </c>
      <c r="V19" s="1820">
        <f>L19+O19+R19</f>
      </c>
      <c r="W19" t="n" s="1821">
        <v>40.8</v>
      </c>
      <c r="X19" s="1822">
        <f>s19+t19+u19+w19</f>
      </c>
      <c r="Y19" t="n" s="1823">
        <v>0.0</v>
      </c>
      <c r="Z19" t="n" s="1824">
        <v>0.0</v>
      </c>
      <c r="AA19" t="n" s="1825">
        <v>0.0</v>
      </c>
      <c r="AB19" t="n" s="1826">
        <v>0.0</v>
      </c>
      <c r="AC19" t="n" s="1827">
        <v>0.0</v>
      </c>
      <c r="AD19" t="n" s="1828">
        <v>0.0</v>
      </c>
      <c r="AE19" s="1829">
        <f>y19+aa19+ac19</f>
      </c>
      <c r="AF19" s="1830">
        <f>z19+ab19+ad19</f>
      </c>
      <c r="AG19" t="n" s="1831">
        <v>5.0</v>
      </c>
      <c r="AH19" t="n" s="1832">
        <v>0.85</v>
      </c>
      <c r="AI19" t="n" s="1833">
        <v>0.1</v>
      </c>
      <c r="AJ19" s="1834">
        <f>x19+af19+ag19+ah19+ai19</f>
      </c>
      <c r="AK19" s="1835">
        <f>ROUND((l19+t19+ag19+ah19+ai19+w19)*0.05,2)</f>
      </c>
      <c r="AL19" s="1836">
        <f>aj19+ak19</f>
      </c>
      <c r="AM19" s="1837">
        <f>2.34*0.06</f>
      </c>
      <c r="AN19" s="1838">
        <f>al19+am19</f>
      </c>
      <c r="AO19" t="s" s="1839">
        <v>0</v>
      </c>
    </row>
    <row r="20" ht="15.0" customHeight="true">
      <c r="A20" t="s" s="1840">
        <v>109</v>
      </c>
      <c r="B20" t="s" s="1841">
        <v>110</v>
      </c>
      <c r="C20" t="s" s="1842">
        <v>111</v>
      </c>
      <c r="D20" t="s" s="1843">
        <v>112</v>
      </c>
      <c r="E20" t="s" s="1844">
        <v>85</v>
      </c>
      <c r="F20" t="s" s="1845">
        <v>69</v>
      </c>
      <c r="G20" t="s" s="1846">
        <v>70</v>
      </c>
      <c r="H20" t="s" s="1847">
        <v>71</v>
      </c>
      <c r="I20" t="n" s="1848">
        <v>43599.0</v>
      </c>
      <c r="J20" t="n" s="1849">
        <v>43611.0</v>
      </c>
      <c r="K20" t="s" s="1850">
        <v>0</v>
      </c>
      <c r="L20" t="n" s="1851">
        <v>0.0</v>
      </c>
      <c r="M20" t="n" s="1852">
        <v>6.0</v>
      </c>
      <c r="N20" t="n" s="1853">
        <v>115.0</v>
      </c>
      <c r="O20" s="1854">
        <f>M20*N20</f>
      </c>
      <c r="P20" t="n" s="1855">
        <v>7.0</v>
      </c>
      <c r="Q20" t="n" s="1856">
        <v>165.0</v>
      </c>
      <c r="R20" s="1857">
        <f>P20*Q20</f>
      </c>
      <c r="S20" t="n" s="1858">
        <v>1845.0</v>
      </c>
      <c r="T20" t="n" s="1859">
        <v>0.0</v>
      </c>
      <c r="U20" t="n" s="1860">
        <v>0.0</v>
      </c>
      <c r="V20" s="1861">
        <f>L20+O20+R20</f>
      </c>
      <c r="W20" t="n" s="1862">
        <v>475.92</v>
      </c>
      <c r="X20" s="1863">
        <f>s20+t20+u20+w20</f>
      </c>
      <c r="Y20" t="n" s="1864">
        <v>0.0</v>
      </c>
      <c r="Z20" t="n" s="1865">
        <v>0.0</v>
      </c>
      <c r="AA20" t="n" s="1866">
        <v>0.0</v>
      </c>
      <c r="AB20" t="n" s="1867">
        <v>0.0</v>
      </c>
      <c r="AC20" t="n" s="1868">
        <v>0.0</v>
      </c>
      <c r="AD20" t="n" s="1869">
        <v>0.0</v>
      </c>
      <c r="AE20" s="1870">
        <f>y20+aa20+ac20</f>
      </c>
      <c r="AF20" s="1871">
        <f>z20+ab20+ad20</f>
      </c>
      <c r="AG20" t="n" s="1872">
        <v>63.0</v>
      </c>
      <c r="AH20" t="n" s="1873">
        <v>8.8</v>
      </c>
      <c r="AI20" t="n" s="1874">
        <v>1.0</v>
      </c>
      <c r="AJ20" s="1875">
        <f>x20+af20+ag20+ah20+ai20</f>
      </c>
      <c r="AK20" s="1876">
        <f>ROUND((l20+t20+ag20+ah20+ai20+w20)*0.05,2)</f>
      </c>
      <c r="AL20" s="1877">
        <f>aj20+ak20</f>
      </c>
      <c r="AM20" s="1878">
        <f>27.44*0.06</f>
      </c>
      <c r="AN20" s="1879">
        <f>al20+am20</f>
      </c>
      <c r="AO20" t="s" s="1880">
        <v>0</v>
      </c>
    </row>
    <row r="21" ht="15.0" customHeight="true">
      <c r="L21" t="s" s="1881">
        <v>0</v>
      </c>
      <c r="M21" t="s" s="1882">
        <v>0</v>
      </c>
      <c r="N21" t="s" s="1883">
        <v>0</v>
      </c>
      <c r="O21" t="s" s="1884">
        <v>0</v>
      </c>
      <c r="P21" t="s" s="1885">
        <v>0</v>
      </c>
      <c r="Q21" t="s" s="1886">
        <v>0</v>
      </c>
      <c r="R21" t="s" s="1887">
        <v>0</v>
      </c>
      <c r="S21" t="s" s="1888">
        <v>0</v>
      </c>
      <c r="T21" t="s" s="1889">
        <v>0</v>
      </c>
      <c r="U21" t="s" s="1890">
        <v>0</v>
      </c>
      <c r="V21" t="s" s="1891">
        <v>0</v>
      </c>
      <c r="W21" t="s" s="1892">
        <v>0</v>
      </c>
      <c r="X21" t="s" s="1893">
        <v>0</v>
      </c>
      <c r="Y21" t="s" s="1894">
        <v>0</v>
      </c>
      <c r="Z21" t="s" s="1895">
        <v>0</v>
      </c>
      <c r="AA21" t="s" s="1896">
        <v>0</v>
      </c>
      <c r="AB21" t="s" s="1897">
        <v>0</v>
      </c>
      <c r="AC21" t="s" s="1898">
        <v>0</v>
      </c>
      <c r="AD21" t="s" s="1899">
        <v>0</v>
      </c>
      <c r="AE21" t="s" s="1900">
        <v>0</v>
      </c>
      <c r="AF21" t="s" s="1901">
        <v>0</v>
      </c>
      <c r="AG21" t="s" s="1902">
        <v>0</v>
      </c>
      <c r="AH21" t="s" s="1903">
        <v>0</v>
      </c>
      <c r="AI21" t="s" s="1904">
        <v>0</v>
      </c>
      <c r="AJ21" t="s" s="1905">
        <v>0</v>
      </c>
      <c r="AK21" t="s" s="1906">
        <v>0</v>
      </c>
      <c r="AL21" t="s" s="1907">
        <v>0</v>
      </c>
    </row>
    <row r="22" ht="15.0" customHeight="true"/>
    <row r="23" ht="15.0" customHeight="true">
      <c r="A23" t="s" s="1908">
        <v>0</v>
      </c>
      <c r="B23" t="s" s="1909">
        <v>113</v>
      </c>
      <c r="C23" s="1910">
        <f>COUNTA(A11:A20)</f>
      </c>
      <c r="L23" s="1911">
        <f>SUM(l11:l20)</f>
      </c>
      <c r="M23" s="1912">
        <f>SUM(m11:m20)</f>
      </c>
      <c r="N23" t="s" s="1913">
        <v>0</v>
      </c>
      <c r="O23" s="1914">
        <f>SUM(o11:o20)</f>
      </c>
      <c r="P23" s="1915">
        <f>SUM(p11:p20)</f>
      </c>
      <c r="Q23" t="s" s="1916">
        <v>0</v>
      </c>
      <c r="R23" s="1917">
        <f>SUM(r11:r20)</f>
      </c>
      <c r="S23" s="1918">
        <f>SUM(s11:s20)</f>
      </c>
      <c r="T23" s="1919">
        <f>SUM(t11:t20)</f>
      </c>
      <c r="U23" s="1920">
        <f>SUM(u11:u20)</f>
      </c>
      <c r="V23" s="1921">
        <f>SUM(v11:v20)</f>
      </c>
      <c r="W23" s="1922">
        <f>SUM(w11:w20)</f>
      </c>
      <c r="X23" s="1923">
        <f>SUM(x11:x20)</f>
      </c>
      <c r="Y23" s="1924">
        <f>SUM(y11:y20)</f>
      </c>
      <c r="Z23" s="1925">
        <f>SUM(z11:z20)</f>
      </c>
      <c r="AA23" s="1926">
        <f>SUM(aa11:aa20)</f>
      </c>
      <c r="AB23" s="1927">
        <f>SUM(ab11:ab20)</f>
      </c>
      <c r="AC23" s="1928">
        <f>SUM(ac11:ac20)</f>
      </c>
      <c r="AD23" s="1929">
        <f>SUM(ad11:ad20)</f>
      </c>
      <c r="AE23" s="1930">
        <f>SUM(ae11:ae20)</f>
      </c>
      <c r="AF23" s="1931">
        <f>SUM(af11:af20)</f>
      </c>
      <c r="AG23" s="1932">
        <f>SUM(ag11:ag20)</f>
      </c>
      <c r="AH23" s="1933">
        <f>SUM(ah11:ah20)</f>
      </c>
      <c r="AI23" s="1934">
        <f>SUM(ai11:ai20)</f>
      </c>
      <c r="AJ23" s="1935">
        <f>SUM(aj11:aj20)</f>
      </c>
      <c r="AK23" s="1936">
        <f>SUM(ak11:ak20)</f>
      </c>
      <c r="AL23" s="1937">
        <f>SUM(al11:al20)</f>
      </c>
      <c r="AM23" s="1938">
        <f>SUM(am11:am20)</f>
      </c>
      <c r="AN23" s="1939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2019-06-17T16:38:00Z</dcterms:created>
  <dc:creator>Apache POI</dc:creator>
</coreProperties>
</file>