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 Detail" r:id="rId3" sheetId="1"/>
    <sheet name="CPD Central" r:id="rId4" sheetId="2"/>
    <sheet name="CPD Johor" r:id="rId5" sheetId="3"/>
    <sheet name="CPD North Perak" r:id="rId6" sheetId="4"/>
  </sheets>
</workbook>
</file>

<file path=xl/sharedStrings.xml><?xml version="1.0" encoding="utf-8"?>
<sst xmlns="http://schemas.openxmlformats.org/spreadsheetml/2006/main" count="990" uniqueCount="74">
  <si>
    <t/>
  </si>
  <si>
    <t>Company Name:L'OREAL MALAYSIA SDN BHD</t>
  </si>
  <si>
    <t>Report ID: Monthly Payroll Report</t>
  </si>
  <si>
    <t>Report Title: Monthly Payroll Report</t>
  </si>
  <si>
    <t>For Year 2019</t>
  </si>
  <si>
    <t>JUL</t>
  </si>
  <si>
    <t>JUN</t>
  </si>
  <si>
    <t>Employee ID</t>
  </si>
  <si>
    <t>Job Order No</t>
  </si>
  <si>
    <t>Employee Name</t>
  </si>
  <si>
    <t>NRIC No</t>
  </si>
  <si>
    <t>Region</t>
  </si>
  <si>
    <t>Date of Hire</t>
  </si>
  <si>
    <t>Date of Cessation</t>
  </si>
  <si>
    <t>Basic Wage</t>
  </si>
  <si>
    <t>GALLOW</t>
  </si>
  <si>
    <t>GALLOW Adjustment</t>
  </si>
  <si>
    <t>Incentive</t>
  </si>
  <si>
    <t>Car Maintenance</t>
  </si>
  <si>
    <t>Disbursement</t>
  </si>
  <si>
    <t>Shoe</t>
  </si>
  <si>
    <t>Annual Leave in Lieu</t>
  </si>
  <si>
    <t>Std 1.50 HR</t>
  </si>
  <si>
    <t>Std 1.50 HR Amount</t>
  </si>
  <si>
    <t>Std 2.00 HR</t>
  </si>
  <si>
    <t>Std 2.00 HR Amount</t>
  </si>
  <si>
    <t>Std 3.00 HR</t>
  </si>
  <si>
    <t>Std 3.00 HR Amount</t>
  </si>
  <si>
    <t>OT Adjustment</t>
  </si>
  <si>
    <t>OT Amount</t>
  </si>
  <si>
    <t>Unpaid Leave</t>
  </si>
  <si>
    <t>Back Pay Wage</t>
  </si>
  <si>
    <t>Back Pay GA</t>
  </si>
  <si>
    <t>Total Gross Wage</t>
  </si>
  <si>
    <t>Cur ER Man EPF</t>
  </si>
  <si>
    <t>ER SOCSO Contri</t>
  </si>
  <si>
    <t>EIS</t>
  </si>
  <si>
    <t>Admin Fee</t>
  </si>
  <si>
    <t>Total Billing</t>
  </si>
  <si>
    <t>6% Service Tax</t>
  </si>
  <si>
    <t>Total Billing with SST</t>
  </si>
  <si>
    <t>Remarks</t>
  </si>
  <si>
    <t>100074188</t>
  </si>
  <si>
    <t>200154901</t>
  </si>
  <si>
    <t>Noorshafina Binti Md Zukri</t>
  </si>
  <si>
    <t>820930-02-5364</t>
  </si>
  <si>
    <t>CPD Central</t>
  </si>
  <si>
    <t>100121440</t>
  </si>
  <si>
    <t>200154904</t>
  </si>
  <si>
    <t>Norziyah Binti Md Yusup</t>
  </si>
  <si>
    <t>800713-06-5548</t>
  </si>
  <si>
    <t>100121433</t>
  </si>
  <si>
    <t>200155022</t>
  </si>
  <si>
    <t>Asilah Binti Senen</t>
  </si>
  <si>
    <t>870313-01-5406</t>
  </si>
  <si>
    <t>CPD Johor</t>
  </si>
  <si>
    <t>100121419</t>
  </si>
  <si>
    <t>200154976</t>
  </si>
  <si>
    <t>Chew Poi Fong</t>
  </si>
  <si>
    <t>761005-08-5514</t>
  </si>
  <si>
    <t>CPD North Perak</t>
  </si>
  <si>
    <t>100121420</t>
  </si>
  <si>
    <t>200154971</t>
  </si>
  <si>
    <t>Han Kah Chie</t>
  </si>
  <si>
    <t>930211-08-5616</t>
  </si>
  <si>
    <t>100121429</t>
  </si>
  <si>
    <t>200154972</t>
  </si>
  <si>
    <t>See Ngan Ying</t>
  </si>
  <si>
    <t>801202-08-5736</t>
  </si>
  <si>
    <t>100121442</t>
  </si>
  <si>
    <t>200154973</t>
  </si>
  <si>
    <t>Shuhada Binti Mohd Shaidan</t>
  </si>
  <si>
    <t>901117-08-6046</t>
  </si>
  <si>
    <t>Total Employee Count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</si>
</sst>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left style="thin"/>
      <right style="thin"/>
      <top style="thin"/>
      <bottom style="double"/>
    </border>
    <border>
      <bottom style="thin"/>
    </border>
  </borders>
  <cellStyleXfs count="1">
    <xf numFmtId="0" fontId="0" fillId="0" borderId="0"/>
  </cellStyleXfs>
  <cellXfs count="1261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10" xfId="0" applyFont="true" applyBorder="true">
      <alignment horizontal="left" vertical="bottom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10" xfId="0" applyFont="true" applyBorder="true">
      <alignment horizontal="right" vertical="bottom"/>
    </xf>
    <xf numFmtId="0" fontId="1" fillId="0" borderId="10" xfId="0" applyFont="true" applyBorder="true">
      <alignment horizontal="left" vertical="bottom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1" fillId="0" borderId="8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0" fontId="2" fillId="0" borderId="9" xfId="0" applyFont="true" applyBorder="true"/>
    <xf numFmtId="15" fontId="2" fillId="0" borderId="9" xfId="0" applyFont="true" applyBorder="true" applyNumberFormat="true"/>
    <xf numFmtId="15" fontId="2" fillId="0" borderId="9" xfId="0" applyFont="true" applyBorder="true" applyNumberFormat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165" fontId="2" fillId="0" borderId="9" xfId="0" applyFont="true" applyNumberFormat="true" applyBorder="true"/>
    <xf numFmtId="0" fontId="2" fillId="0" borderId="9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>
      <c r="A1" t="s">
        <v>0</v>
      </c>
      <c r="B1" t="s">
        <v>0</v>
      </c>
      <c r="C1" t="s">
        <v>1</v>
      </c>
    </row>
    <row r="2">
      <c r="A2" t="s">
        <v>0</v>
      </c>
      <c r="B2" t="s">
        <v>0</v>
      </c>
      <c r="C2" t="s">
        <v>2</v>
      </c>
    </row>
    <row r="3">
      <c r="A3" t="s">
        <v>0</v>
      </c>
      <c r="B3" t="s">
        <v>0</v>
      </c>
      <c r="C3" t="s">
        <v>3</v>
      </c>
    </row>
    <row r="4">
      <c r="A4" t="s">
        <v>0</v>
      </c>
      <c r="B4" t="s">
        <v>0</v>
      </c>
      <c r="C4" t="s">
        <v>4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 s="567">
        <v>5</v>
      </c>
      <c r="AD4" t="n" s="569">
        <v>2019.0</v>
      </c>
    </row>
    <row r="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 s="568">
        <v>6</v>
      </c>
      <c r="AD5" t="n" s="570">
        <v>2019.0</v>
      </c>
    </row>
    <row r="6"/>
    <row r="7" ht="35.0" customHeight="true">
      <c r="A7" t="s" s="497">
        <v>7</v>
      </c>
      <c r="B7" t="s" s="498">
        <v>8</v>
      </c>
      <c r="C7" t="s" s="499">
        <v>9</v>
      </c>
      <c r="D7" t="s" s="500">
        <v>10</v>
      </c>
      <c r="E7" t="s" s="501">
        <v>11</v>
      </c>
      <c r="F7" t="s" s="502">
        <v>12</v>
      </c>
      <c r="G7" t="s" s="503">
        <v>13</v>
      </c>
      <c r="H7" t="s" s="504">
        <v>14</v>
      </c>
      <c r="I7" t="s" s="505">
        <v>15</v>
      </c>
      <c r="J7" t="s" s="506">
        <v>16</v>
      </c>
      <c r="K7" t="s" s="507">
        <v>17</v>
      </c>
      <c r="L7" t="s" s="508">
        <v>18</v>
      </c>
      <c r="M7" t="s" s="509">
        <v>19</v>
      </c>
      <c r="N7" t="s" s="510">
        <v>20</v>
      </c>
      <c r="O7" t="s" s="511">
        <v>21</v>
      </c>
      <c r="P7" t="s" s="512">
        <v>22</v>
      </c>
      <c r="Q7" t="s" s="513">
        <v>23</v>
      </c>
      <c r="R7" t="s" s="514">
        <v>24</v>
      </c>
      <c r="S7" t="s" s="515">
        <v>25</v>
      </c>
      <c r="T7" t="s" s="516">
        <v>26</v>
      </c>
      <c r="U7" t="s" s="517">
        <v>27</v>
      </c>
      <c r="V7" t="s" s="518">
        <v>28</v>
      </c>
      <c r="W7" t="s" s="519">
        <v>29</v>
      </c>
      <c r="X7" t="s" s="520">
        <v>30</v>
      </c>
      <c r="Y7" t="s" s="521">
        <v>31</v>
      </c>
      <c r="Z7" t="s" s="522">
        <v>32</v>
      </c>
      <c r="AA7" t="s" s="523">
        <v>33</v>
      </c>
      <c r="AB7" t="s" s="524">
        <v>34</v>
      </c>
      <c r="AC7" t="s" s="525">
        <v>35</v>
      </c>
      <c r="AD7" t="s" s="526">
        <v>36</v>
      </c>
      <c r="AE7" t="s" s="527">
        <v>37</v>
      </c>
      <c r="AF7" t="s" s="528">
        <v>38</v>
      </c>
      <c r="AG7" t="s" s="529">
        <v>39</v>
      </c>
      <c r="AH7" t="s" s="530">
        <v>40</v>
      </c>
      <c r="AI7" t="s" s="531">
        <v>41</v>
      </c>
    </row>
    <row r="8">
      <c r="A8" t="s" s="217">
        <v>42</v>
      </c>
      <c r="B8" t="s" s="218">
        <v>43</v>
      </c>
      <c r="C8" t="s" s="219">
        <v>44</v>
      </c>
      <c r="D8" t="s" s="220">
        <v>45</v>
      </c>
      <c r="E8" t="s" s="221">
        <v>46</v>
      </c>
      <c r="F8" t="n" s="571">
        <v>43313.0</v>
      </c>
      <c r="G8" t="s" s="572">
        <v>0</v>
      </c>
      <c r="H8" t="n" s="224">
        <v>1400.0</v>
      </c>
      <c r="I8" t="n" s="225">
        <v>100.0</v>
      </c>
      <c r="J8" t="n" s="226">
        <v>0.0</v>
      </c>
      <c r="K8" t="n" s="227">
        <v>1400.0</v>
      </c>
      <c r="L8" t="n" s="228">
        <v>0.0</v>
      </c>
      <c r="M8" t="n" s="229">
        <v>0.0</v>
      </c>
      <c r="N8" t="n" s="230">
        <v>60.0</v>
      </c>
      <c r="O8" t="n" s="231">
        <v>0.0</v>
      </c>
      <c r="P8" t="n" s="232">
        <v>1.5</v>
      </c>
      <c r="Q8" t="n" s="233">
        <v>15.15</v>
      </c>
      <c r="R8" t="n" s="234">
        <v>0.0</v>
      </c>
      <c r="S8" t="n" s="235">
        <v>0.0</v>
      </c>
      <c r="T8" t="n" s="236">
        <v>0.0</v>
      </c>
      <c r="U8" t="n" s="237">
        <v>0.0</v>
      </c>
      <c r="V8" t="n" s="238">
        <v>0.0</v>
      </c>
      <c r="W8" t="n" s="239">
        <f>q8+s8+u8+v8</f>
      </c>
      <c r="X8" t="n" s="240">
        <v>0.0</v>
      </c>
      <c r="Y8" t="n" s="241">
        <v>0.0</v>
      </c>
      <c r="Z8" t="n" s="242">
        <v>0.0</v>
      </c>
      <c r="AA8" t="n" s="243">
        <f>h8+i8+j8+k8+l8+m8+n8+o8+w8+x8+y8+z8</f>
      </c>
      <c r="AB8" t="n" s="244">
        <v>385.0</v>
      </c>
      <c r="AC8" t="n" s="245">
        <v>51.65</v>
      </c>
      <c r="AD8" t="n" s="246">
        <v>5.9</v>
      </c>
      <c r="AE8" t="n" s="247">
        <v>80.0</v>
      </c>
      <c r="AF8" t="n" s="248">
        <f>ROUND((aa8+ab8+ac8+ad8+ae8),2)</f>
      </c>
      <c r="AG8" t="n" s="249">
        <f>ae8*0.06</f>
      </c>
      <c r="AH8" t="n" s="250">
        <f>af8+ag8</f>
      </c>
      <c r="AI8" t="s" s="251">
        <v>0</v>
      </c>
    </row>
    <row r="9">
      <c r="A9" t="s" s="252">
        <v>47</v>
      </c>
      <c r="B9" t="s" s="253">
        <v>48</v>
      </c>
      <c r="C9" t="s" s="254">
        <v>49</v>
      </c>
      <c r="D9" t="s" s="255">
        <v>50</v>
      </c>
      <c r="E9" t="s" s="256">
        <v>46</v>
      </c>
      <c r="F9" t="n" s="573">
        <v>41944.0</v>
      </c>
      <c r="G9" t="s" s="574">
        <v>0</v>
      </c>
      <c r="H9" t="n" s="259">
        <v>1470.0</v>
      </c>
      <c r="I9" t="n" s="260">
        <v>100.0</v>
      </c>
      <c r="J9" t="n" s="261">
        <v>0.0</v>
      </c>
      <c r="K9" t="n" s="262">
        <v>1000.0</v>
      </c>
      <c r="L9" t="n" s="263">
        <v>0.0</v>
      </c>
      <c r="M9" t="n" s="264">
        <v>10.0</v>
      </c>
      <c r="N9" t="n" s="265">
        <v>60.0</v>
      </c>
      <c r="O9" t="n" s="266">
        <v>0.0</v>
      </c>
      <c r="P9" t="n" s="267">
        <v>5.0</v>
      </c>
      <c r="Q9" t="n" s="268">
        <v>53.0</v>
      </c>
      <c r="R9" t="n" s="269">
        <v>0.0</v>
      </c>
      <c r="S9" t="n" s="270">
        <v>0.0</v>
      </c>
      <c r="T9" t="n" s="271">
        <v>0.0</v>
      </c>
      <c r="U9" t="n" s="272">
        <v>0.0</v>
      </c>
      <c r="V9" t="n" s="273">
        <v>0.0</v>
      </c>
      <c r="W9" t="n" s="274">
        <f>q9+s9+u9+v9</f>
      </c>
      <c r="X9" t="n" s="275">
        <v>0.0</v>
      </c>
      <c r="Y9" t="n" s="276">
        <v>0.0</v>
      </c>
      <c r="Z9" t="n" s="277">
        <v>0.0</v>
      </c>
      <c r="AA9" t="n" s="278">
        <f>h9+i9+j9+k9+l9+m9+n9+o9+w9+x9+y9+z9</f>
      </c>
      <c r="AB9" t="n" s="279">
        <v>344.0</v>
      </c>
      <c r="AC9" t="n" s="280">
        <v>46.35</v>
      </c>
      <c r="AD9" t="n" s="281">
        <v>5.3</v>
      </c>
      <c r="AE9" t="n" s="282">
        <v>80.0</v>
      </c>
      <c r="AF9" t="n" s="283">
        <f>ROUND((aa9+ab9+ac9+ad9+ae9),2)</f>
      </c>
      <c r="AG9" t="n" s="284">
        <f>ae9*0.06</f>
      </c>
      <c r="AH9" t="n" s="285">
        <f>af9+ag9</f>
      </c>
      <c r="AI9" t="s" s="286">
        <v>0</v>
      </c>
    </row>
    <row r="10">
      <c r="A10" t="s" s="287">
        <v>51</v>
      </c>
      <c r="B10" t="s" s="288">
        <v>52</v>
      </c>
      <c r="C10" t="s" s="289">
        <v>53</v>
      </c>
      <c r="D10" t="s" s="290">
        <v>54</v>
      </c>
      <c r="E10" t="s" s="291">
        <v>55</v>
      </c>
      <c r="F10" t="n" s="575">
        <v>41944.0</v>
      </c>
      <c r="G10" t="s" s="576">
        <v>0</v>
      </c>
      <c r="H10" t="n" s="294">
        <v>1460.0</v>
      </c>
      <c r="I10" t="n" s="295">
        <v>100.0</v>
      </c>
      <c r="J10" t="n" s="296">
        <v>0.0</v>
      </c>
      <c r="K10" t="n" s="297">
        <v>300.0</v>
      </c>
      <c r="L10" t="n" s="298">
        <v>0.0</v>
      </c>
      <c r="M10" t="n" s="299">
        <v>10.0</v>
      </c>
      <c r="N10" t="n" s="300">
        <v>60.0</v>
      </c>
      <c r="O10" t="n" s="301">
        <v>0.0</v>
      </c>
      <c r="P10" t="n" s="302">
        <v>1.0</v>
      </c>
      <c r="Q10" t="n" s="303">
        <v>10.53</v>
      </c>
      <c r="R10" t="n" s="304">
        <v>0.0</v>
      </c>
      <c r="S10" t="n" s="305">
        <v>0.0</v>
      </c>
      <c r="T10" t="n" s="306">
        <v>0.0</v>
      </c>
      <c r="U10" t="n" s="307">
        <v>0.0</v>
      </c>
      <c r="V10" t="n" s="308">
        <v>0.0</v>
      </c>
      <c r="W10" t="n" s="309">
        <f>q10+s10+u10+v10</f>
      </c>
      <c r="X10" t="n" s="310">
        <v>0.0</v>
      </c>
      <c r="Y10" t="n" s="311">
        <v>0.0</v>
      </c>
      <c r="Z10" t="n" s="312">
        <v>0.0</v>
      </c>
      <c r="AA10" t="n" s="313">
        <f>h10+i10+j10+k10+l10+m10+n10+o10+w10+x10+y10+z10</f>
      </c>
      <c r="AB10" t="n" s="314">
        <v>250.0</v>
      </c>
      <c r="AC10" t="n" s="315">
        <v>34.15</v>
      </c>
      <c r="AD10" t="n" s="316">
        <v>3.9</v>
      </c>
      <c r="AE10" t="n" s="317">
        <v>80.0</v>
      </c>
      <c r="AF10" t="n" s="318">
        <f>ROUND((aa10+ab10+ac10+ad10+ae10),2)</f>
      </c>
      <c r="AG10" t="n" s="319">
        <f>ae10*0.06</f>
      </c>
      <c r="AH10" t="n" s="320">
        <f>af10+ag10</f>
      </c>
      <c r="AI10" t="s" s="321">
        <v>0</v>
      </c>
    </row>
    <row r="11">
      <c r="A11" t="s" s="322">
        <v>56</v>
      </c>
      <c r="B11" t="s" s="323">
        <v>57</v>
      </c>
      <c r="C11" t="s" s="324">
        <v>58</v>
      </c>
      <c r="D11" t="s" s="325">
        <v>59</v>
      </c>
      <c r="E11" t="s" s="326">
        <v>60</v>
      </c>
      <c r="F11" t="n" s="577">
        <v>41944.0</v>
      </c>
      <c r="G11" t="s" s="578">
        <v>0</v>
      </c>
      <c r="H11" t="n" s="329">
        <v>1680.0</v>
      </c>
      <c r="I11" t="n" s="330">
        <v>100.0</v>
      </c>
      <c r="J11" t="n" s="331">
        <v>0.0</v>
      </c>
      <c r="K11" t="n" s="332">
        <v>1850.0</v>
      </c>
      <c r="L11" t="n" s="333">
        <v>0.0</v>
      </c>
      <c r="M11" t="n" s="334">
        <v>10.0</v>
      </c>
      <c r="N11" t="n" s="335">
        <v>60.0</v>
      </c>
      <c r="O11" t="n" s="336">
        <v>0.0</v>
      </c>
      <c r="P11" t="n" s="337">
        <v>0.0</v>
      </c>
      <c r="Q11" t="n" s="338">
        <v>0.0</v>
      </c>
      <c r="R11" t="n" s="339">
        <v>0.0</v>
      </c>
      <c r="S11" t="n" s="340">
        <v>0.0</v>
      </c>
      <c r="T11" t="n" s="341">
        <v>0.0</v>
      </c>
      <c r="U11" t="n" s="342">
        <v>0.0</v>
      </c>
      <c r="V11" t="n" s="343">
        <v>0.0</v>
      </c>
      <c r="W11" t="n" s="344">
        <f>q11+s11+u11+v11</f>
      </c>
      <c r="X11" t="n" s="345">
        <v>0.0</v>
      </c>
      <c r="Y11" t="n" s="346">
        <v>0.0</v>
      </c>
      <c r="Z11" t="n" s="347">
        <v>0.0</v>
      </c>
      <c r="AA11" t="n" s="348">
        <f>h11+i11+j11+k11+l11+m11+n11+o11+w11+x11+y11+z11</f>
      </c>
      <c r="AB11" t="n" s="349">
        <v>481.0</v>
      </c>
      <c r="AC11" t="n" s="350">
        <v>63.85</v>
      </c>
      <c r="AD11" t="n" s="351">
        <v>7.3</v>
      </c>
      <c r="AE11" t="n" s="352">
        <v>80.0</v>
      </c>
      <c r="AF11" t="n" s="353">
        <f>ROUND((aa11+ab11+ac11+ad11+ae11),2)</f>
      </c>
      <c r="AG11" t="n" s="354">
        <f>ae11*0.06</f>
      </c>
      <c r="AH11" t="n" s="355">
        <f>af11+ag11</f>
      </c>
      <c r="AI11" t="s" s="356">
        <v>0</v>
      </c>
    </row>
    <row r="12">
      <c r="A12" t="s" s="357">
        <v>61</v>
      </c>
      <c r="B12" t="s" s="358">
        <v>62</v>
      </c>
      <c r="C12" t="s" s="359">
        <v>63</v>
      </c>
      <c r="D12" t="s" s="360">
        <v>64</v>
      </c>
      <c r="E12" t="s" s="361">
        <v>60</v>
      </c>
      <c r="F12" t="n" s="579">
        <v>41944.0</v>
      </c>
      <c r="G12" t="s" s="580">
        <v>0</v>
      </c>
      <c r="H12" t="n" s="364">
        <v>1350.0</v>
      </c>
      <c r="I12" t="n" s="365">
        <v>100.0</v>
      </c>
      <c r="J12" t="n" s="366">
        <v>0.0</v>
      </c>
      <c r="K12" t="n" s="367">
        <v>1500.0</v>
      </c>
      <c r="L12" t="n" s="368">
        <v>0.0</v>
      </c>
      <c r="M12" t="n" s="369">
        <v>18.9</v>
      </c>
      <c r="N12" t="n" s="370">
        <v>60.0</v>
      </c>
      <c r="O12" t="n" s="371">
        <v>0.0</v>
      </c>
      <c r="P12" t="n" s="372">
        <v>8.0</v>
      </c>
      <c r="Q12" t="n" s="373">
        <v>77.92</v>
      </c>
      <c r="R12" t="n" s="374">
        <v>0.0</v>
      </c>
      <c r="S12" t="n" s="375">
        <v>0.0</v>
      </c>
      <c r="T12" t="n" s="376">
        <v>0.0</v>
      </c>
      <c r="U12" t="n" s="377">
        <v>0.0</v>
      </c>
      <c r="V12" t="n" s="378">
        <v>0.0</v>
      </c>
      <c r="W12" t="n" s="379">
        <f>q12+s12+u12+v12</f>
      </c>
      <c r="X12" t="n" s="380">
        <v>0.0</v>
      </c>
      <c r="Y12" t="n" s="381">
        <v>0.0</v>
      </c>
      <c r="Z12" t="n" s="382">
        <v>0.0</v>
      </c>
      <c r="AA12" t="n" s="383">
        <f>h12+i12+j12+k12+l12+m12+n12+o12+w12+x12+y12+z12</f>
      </c>
      <c r="AB12" t="n" s="384">
        <v>393.0</v>
      </c>
      <c r="AC12" t="n" s="385">
        <v>53.35</v>
      </c>
      <c r="AD12" t="n" s="386">
        <v>6.1</v>
      </c>
      <c r="AE12" t="n" s="387">
        <v>80.0</v>
      </c>
      <c r="AF12" t="n" s="388">
        <f>ROUND((aa12+ab12+ac12+ad12+ae12),2)</f>
      </c>
      <c r="AG12" t="n" s="389">
        <f>ae12*0.06</f>
      </c>
      <c r="AH12" t="n" s="390">
        <f>af12+ag12</f>
      </c>
      <c r="AI12" t="s" s="391">
        <v>0</v>
      </c>
    </row>
    <row r="13">
      <c r="A13" t="s" s="392">
        <v>65</v>
      </c>
      <c r="B13" t="s" s="393">
        <v>66</v>
      </c>
      <c r="C13" t="s" s="394">
        <v>67</v>
      </c>
      <c r="D13" t="s" s="395">
        <v>68</v>
      </c>
      <c r="E13" t="s" s="396">
        <v>60</v>
      </c>
      <c r="F13" t="n" s="581">
        <v>41944.0</v>
      </c>
      <c r="G13" t="s" s="582">
        <v>0</v>
      </c>
      <c r="H13" t="n" s="399">
        <v>1740.0</v>
      </c>
      <c r="I13" t="n" s="400">
        <v>100.0</v>
      </c>
      <c r="J13" t="n" s="401">
        <v>0.0</v>
      </c>
      <c r="K13" t="n" s="402">
        <v>700.0</v>
      </c>
      <c r="L13" t="n" s="403">
        <v>0.0</v>
      </c>
      <c r="M13" t="n" s="404">
        <v>13.9</v>
      </c>
      <c r="N13" t="n" s="405">
        <v>60.0</v>
      </c>
      <c r="O13" t="n" s="406">
        <v>0.0</v>
      </c>
      <c r="P13" t="n" s="407">
        <v>8.0</v>
      </c>
      <c r="Q13" t="n" s="408">
        <v>100.4</v>
      </c>
      <c r="R13" t="n" s="409">
        <v>0.0</v>
      </c>
      <c r="S13" t="n" s="410">
        <v>0.0</v>
      </c>
      <c r="T13" t="n" s="411">
        <v>0.0</v>
      </c>
      <c r="U13" t="n" s="412">
        <v>0.0</v>
      </c>
      <c r="V13" t="n" s="413">
        <v>0.0</v>
      </c>
      <c r="W13" t="n" s="414">
        <f>q13+s13+u13+v13</f>
      </c>
      <c r="X13" t="n" s="415">
        <v>0.0</v>
      </c>
      <c r="Y13" t="n" s="416">
        <v>0.0</v>
      </c>
      <c r="Z13" t="n" s="417">
        <v>0.0</v>
      </c>
      <c r="AA13" t="n" s="418">
        <f>h13+i13+j13+k13+l13+m13+n13+o13+w13+x13+y13+z13</f>
      </c>
      <c r="AB13" t="n" s="419">
        <v>338.0</v>
      </c>
      <c r="AC13" t="n" s="420">
        <v>48.15</v>
      </c>
      <c r="AD13" t="n" s="421">
        <v>5.5</v>
      </c>
      <c r="AE13" t="n" s="422">
        <v>80.0</v>
      </c>
      <c r="AF13" t="n" s="423">
        <f>ROUND((aa13+ab13+ac13+ad13+ae13),2)</f>
      </c>
      <c r="AG13" t="n" s="424">
        <f>ae13*0.06</f>
      </c>
      <c r="AH13" t="n" s="425">
        <f>af13+ag13</f>
      </c>
      <c r="AI13" t="s" s="426">
        <v>0</v>
      </c>
    </row>
    <row r="14">
      <c r="A14" t="s" s="427">
        <v>69</v>
      </c>
      <c r="B14" t="s" s="428">
        <v>70</v>
      </c>
      <c r="C14" t="s" s="429">
        <v>71</v>
      </c>
      <c r="D14" t="s" s="430">
        <v>72</v>
      </c>
      <c r="E14" t="s" s="431">
        <v>60</v>
      </c>
      <c r="F14" t="n" s="583">
        <v>41944.0</v>
      </c>
      <c r="G14" t="s" s="584">
        <v>0</v>
      </c>
      <c r="H14" t="n" s="434">
        <v>1350.0</v>
      </c>
      <c r="I14" t="n" s="435">
        <v>100.0</v>
      </c>
      <c r="J14" t="n" s="436">
        <v>0.0</v>
      </c>
      <c r="K14" t="n" s="437">
        <v>2200.0</v>
      </c>
      <c r="L14" t="n" s="438">
        <v>0.0</v>
      </c>
      <c r="M14" t="n" s="439">
        <v>10.0</v>
      </c>
      <c r="N14" t="n" s="440">
        <v>60.0</v>
      </c>
      <c r="O14" t="n" s="441">
        <v>0.0</v>
      </c>
      <c r="P14" t="n" s="442">
        <v>8.0</v>
      </c>
      <c r="Q14" t="n" s="443">
        <v>77.92</v>
      </c>
      <c r="R14" t="n" s="444">
        <v>0.0</v>
      </c>
      <c r="S14" t="n" s="445">
        <v>0.0</v>
      </c>
      <c r="T14" t="n" s="446">
        <v>0.0</v>
      </c>
      <c r="U14" t="n" s="447">
        <v>0.0</v>
      </c>
      <c r="V14" t="n" s="448">
        <v>0.0</v>
      </c>
      <c r="W14" t="n" s="449">
        <f>q14+s14+u14+v14</f>
      </c>
      <c r="X14" t="n" s="450">
        <v>0.0</v>
      </c>
      <c r="Y14" t="n" s="451">
        <v>0.0</v>
      </c>
      <c r="Z14" t="n" s="452">
        <v>0.0</v>
      </c>
      <c r="AA14" t="n" s="453">
        <f>h14+i14+j14+k14+l14+m14+n14+o14+w14+x14+y14+z14</f>
      </c>
      <c r="AB14" t="n" s="454">
        <v>484.0</v>
      </c>
      <c r="AC14" t="n" s="455">
        <v>65.65</v>
      </c>
      <c r="AD14" t="n" s="456">
        <v>7.5</v>
      </c>
      <c r="AE14" t="n" s="457">
        <v>80.0</v>
      </c>
      <c r="AF14" t="n" s="458">
        <f>ROUND((aa14+ab14+ac14+ad14+ae14),2)</f>
      </c>
      <c r="AG14" t="n" s="459">
        <f>ae14*0.06</f>
      </c>
      <c r="AH14" t="n" s="460">
        <f>af14+ag14</f>
      </c>
      <c r="AI14" t="s" s="461">
        <v>0</v>
      </c>
    </row>
    <row r="15">
      <c r="A15" s="532"/>
      <c r="B15" s="533"/>
      <c r="C15" s="534"/>
      <c r="D15" s="535"/>
      <c r="E15" s="536"/>
      <c r="F15" s="585"/>
      <c r="G15" s="586"/>
      <c r="H15" s="539">
        <f>SUM(h8:h14)</f>
      </c>
      <c r="I15" s="540">
        <f>SUM(i8:i14)</f>
      </c>
      <c r="J15" s="541">
        <f>SUM(j8:j14)</f>
      </c>
      <c r="K15" s="542">
        <f>SUM(k8:k14)</f>
      </c>
      <c r="L15" s="543">
        <f>SUM(l8:l14)</f>
      </c>
      <c r="M15" s="544">
        <f>SUM(m8:m14)</f>
      </c>
      <c r="N15" s="545">
        <f>SUM(n8:n14)</f>
      </c>
      <c r="O15" s="546">
        <f>SUM(o8:o14)</f>
      </c>
      <c r="P15" s="547">
        <f>SUM(p8:p14)</f>
      </c>
      <c r="Q15" s="548">
        <f>SUM(q8:q14)</f>
      </c>
      <c r="R15" s="549">
        <f>SUM(r8:r14)</f>
      </c>
      <c r="S15" s="550">
        <f>SUM(s8:s14)</f>
      </c>
      <c r="T15" s="551">
        <f>SUM(t8:t14)</f>
      </c>
      <c r="U15" s="552">
        <f>SUM(u8:u14)</f>
      </c>
      <c r="V15" s="553">
        <f>SUM(v8:v14)</f>
      </c>
      <c r="W15" s="554">
        <f>SUM(w8:w14)</f>
      </c>
      <c r="X15" s="555">
        <f>SUM(x8:x14)</f>
      </c>
      <c r="Y15" s="556">
        <f>SUM(y8:y14)</f>
      </c>
      <c r="Z15" s="557">
        <f>SUM(z8:z14)</f>
      </c>
      <c r="AA15" s="558">
        <f>SUM(aa8:aa14)</f>
      </c>
      <c r="AB15" s="559">
        <f>SUM(ab8:ab14)</f>
      </c>
      <c r="AC15" s="560">
        <f>SUM(ac8:ac14)</f>
      </c>
      <c r="AD15" s="561">
        <f>SUM(ad8:ad14)</f>
      </c>
      <c r="AE15" s="562">
        <f>SUM(ae8:ae14)</f>
      </c>
      <c r="AF15" s="563">
        <f>SUM(af8:af14)</f>
      </c>
      <c r="AG15" s="564">
        <f>SUM(ag8:ag14)</f>
      </c>
      <c r="AH15" s="565">
        <f>SUM(ah8:ah14)</f>
      </c>
      <c r="AI15" s="566"/>
    </row>
    <row r="16"/>
    <row r="17">
      <c r="A17" t="s">
        <v>0</v>
      </c>
      <c r="B17" t="s">
        <v>0</v>
      </c>
      <c r="C17" t="s">
        <v>73</v>
      </c>
    </row>
    <row r="18">
      <c r="C18">
        <f>COUNTA(A8:A14)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587">
        <v>0</v>
      </c>
      <c r="B1" t="s" s="588">
        <v>0</v>
      </c>
      <c r="C1" t="s" s="589">
        <v>1</v>
      </c>
    </row>
    <row r="2" ht="15.0" customHeight="true">
      <c r="A2" t="s" s="590">
        <v>0</v>
      </c>
      <c r="B2" t="s" s="591">
        <v>0</v>
      </c>
      <c r="C2" t="s" s="592">
        <v>2</v>
      </c>
    </row>
    <row r="3" ht="15.0" customHeight="true">
      <c r="A3" t="s" s="593">
        <v>0</v>
      </c>
      <c r="B3" t="s" s="594">
        <v>0</v>
      </c>
      <c r="C3" t="s" s="595">
        <v>3</v>
      </c>
    </row>
    <row r="4" ht="15.0" customHeight="true">
      <c r="A4" t="s" s="596">
        <v>0</v>
      </c>
      <c r="B4" t="s" s="597">
        <v>0</v>
      </c>
      <c r="C4" t="s" s="598">
        <v>4</v>
      </c>
      <c r="D4" t="s" s="599">
        <v>0</v>
      </c>
      <c r="E4" t="s" s="600">
        <v>0</v>
      </c>
      <c r="F4" t="s" s="601">
        <v>0</v>
      </c>
      <c r="G4" t="s" s="602">
        <v>0</v>
      </c>
      <c r="H4" t="s" s="603">
        <v>0</v>
      </c>
      <c r="I4" t="s" s="604">
        <v>0</v>
      </c>
      <c r="J4" t="s" s="605">
        <v>0</v>
      </c>
      <c r="K4" t="s" s="606">
        <v>0</v>
      </c>
      <c r="L4" t="s" s="607">
        <v>0</v>
      </c>
      <c r="M4" t="s" s="608">
        <v>0</v>
      </c>
      <c r="N4" t="s" s="609">
        <v>0</v>
      </c>
      <c r="O4" t="s" s="610">
        <v>0</v>
      </c>
      <c r="P4" t="s" s="611">
        <v>0</v>
      </c>
      <c r="Q4" t="s" s="612">
        <v>0</v>
      </c>
      <c r="R4" t="s" s="613">
        <v>0</v>
      </c>
      <c r="S4" t="s" s="614">
        <v>0</v>
      </c>
      <c r="T4" t="s" s="615">
        <v>0</v>
      </c>
      <c r="U4" t="s" s="616">
        <v>0</v>
      </c>
      <c r="V4" t="s" s="617">
        <v>0</v>
      </c>
      <c r="W4" t="s" s="618">
        <v>0</v>
      </c>
      <c r="X4" t="s" s="619">
        <v>0</v>
      </c>
      <c r="Y4" t="s" s="620">
        <v>0</v>
      </c>
      <c r="Z4" t="s" s="621">
        <v>0</v>
      </c>
      <c r="AA4" t="s" s="622">
        <v>0</v>
      </c>
      <c r="AB4" t="s" s="623">
        <v>0</v>
      </c>
      <c r="AC4" t="s" s="624">
        <v>5</v>
      </c>
      <c r="AD4" t="n" s="625">
        <v>2019.0</v>
      </c>
    </row>
    <row r="5" ht="15.0" customHeight="true">
      <c r="A5" t="s" s="626">
        <v>0</v>
      </c>
      <c r="B5" t="s" s="627">
        <v>0</v>
      </c>
      <c r="C5" t="s" s="628">
        <v>0</v>
      </c>
      <c r="D5" t="s" s="629">
        <v>0</v>
      </c>
      <c r="E5" t="s" s="630">
        <v>0</v>
      </c>
      <c r="F5" t="s" s="631">
        <v>0</v>
      </c>
      <c r="G5" t="s" s="632">
        <v>0</v>
      </c>
      <c r="H5" t="s" s="633">
        <v>0</v>
      </c>
      <c r="I5" t="s" s="634">
        <v>0</v>
      </c>
      <c r="J5" t="s" s="635">
        <v>0</v>
      </c>
      <c r="K5" t="s" s="636">
        <v>0</v>
      </c>
      <c r="L5" t="s" s="637">
        <v>0</v>
      </c>
      <c r="M5" t="s" s="638">
        <v>0</v>
      </c>
      <c r="N5" t="s" s="639">
        <v>0</v>
      </c>
      <c r="O5" t="s" s="640">
        <v>0</v>
      </c>
      <c r="P5" t="s" s="641">
        <v>0</v>
      </c>
      <c r="Q5" t="s" s="642">
        <v>0</v>
      </c>
      <c r="R5" t="s" s="643">
        <v>0</v>
      </c>
      <c r="S5" t="s" s="644">
        <v>0</v>
      </c>
      <c r="T5" t="s" s="645">
        <v>0</v>
      </c>
      <c r="U5" t="s" s="646">
        <v>0</v>
      </c>
      <c r="V5" t="s" s="647">
        <v>0</v>
      </c>
      <c r="W5" t="s" s="648">
        <v>0</v>
      </c>
      <c r="X5" t="s" s="649">
        <v>0</v>
      </c>
      <c r="Y5" t="s" s="650">
        <v>0</v>
      </c>
      <c r="Z5" t="s" s="651">
        <v>0</v>
      </c>
      <c r="AA5" t="s" s="652">
        <v>0</v>
      </c>
      <c r="AB5" t="s" s="653">
        <v>0</v>
      </c>
      <c r="AC5" t="s" s="654">
        <v>6</v>
      </c>
      <c r="AD5" t="n" s="655">
        <v>2019.0</v>
      </c>
    </row>
    <row r="6" ht="15.0" customHeight="true"/>
    <row r="7" ht="35.0" customHeight="true">
      <c r="A7" t="s" s="656">
        <v>7</v>
      </c>
      <c r="B7" t="s" s="657">
        <v>8</v>
      </c>
      <c r="C7" t="s" s="658">
        <v>9</v>
      </c>
      <c r="D7" t="s" s="659">
        <v>10</v>
      </c>
      <c r="E7" t="s" s="660">
        <v>11</v>
      </c>
      <c r="F7" t="s" s="661">
        <v>12</v>
      </c>
      <c r="G7" t="s" s="662">
        <v>13</v>
      </c>
      <c r="H7" t="s" s="663">
        <v>14</v>
      </c>
      <c r="I7" t="s" s="664">
        <v>15</v>
      </c>
      <c r="J7" t="s" s="665">
        <v>16</v>
      </c>
      <c r="K7" t="s" s="666">
        <v>17</v>
      </c>
      <c r="L7" t="s" s="667">
        <v>18</v>
      </c>
      <c r="M7" t="s" s="668">
        <v>19</v>
      </c>
      <c r="N7" t="s" s="669">
        <v>20</v>
      </c>
      <c r="O7" t="s" s="670">
        <v>21</v>
      </c>
      <c r="P7" t="s" s="671">
        <v>22</v>
      </c>
      <c r="Q7" t="s" s="672">
        <v>23</v>
      </c>
      <c r="R7" t="s" s="673">
        <v>24</v>
      </c>
      <c r="S7" t="s" s="674">
        <v>25</v>
      </c>
      <c r="T7" t="s" s="675">
        <v>26</v>
      </c>
      <c r="U7" t="s" s="676">
        <v>27</v>
      </c>
      <c r="V7" t="s" s="677">
        <v>28</v>
      </c>
      <c r="W7" t="s" s="678">
        <v>29</v>
      </c>
      <c r="X7" t="s" s="679">
        <v>30</v>
      </c>
      <c r="Y7" t="s" s="680">
        <v>31</v>
      </c>
      <c r="Z7" t="s" s="681">
        <v>32</v>
      </c>
      <c r="AA7" t="s" s="682">
        <v>33</v>
      </c>
      <c r="AB7" t="s" s="683">
        <v>34</v>
      </c>
      <c r="AC7" t="s" s="684">
        <v>35</v>
      </c>
      <c r="AD7" t="s" s="685">
        <v>36</v>
      </c>
      <c r="AE7" t="s" s="686">
        <v>37</v>
      </c>
      <c r="AF7" t="s" s="687">
        <v>38</v>
      </c>
      <c r="AG7" t="s" s="688">
        <v>39</v>
      </c>
      <c r="AH7" t="s" s="689">
        <v>40</v>
      </c>
      <c r="AI7" t="s" s="690">
        <v>41</v>
      </c>
    </row>
    <row r="8" ht="15.0" customHeight="true">
      <c r="A8" t="s" s="691">
        <v>42</v>
      </c>
      <c r="B8" t="s" s="692">
        <v>43</v>
      </c>
      <c r="C8" t="s" s="693">
        <v>44</v>
      </c>
      <c r="D8" t="s" s="694">
        <v>45</v>
      </c>
      <c r="E8" t="s" s="695">
        <v>46</v>
      </c>
      <c r="F8" t="n" s="696">
        <v>43313.0</v>
      </c>
      <c r="G8" t="s" s="697">
        <v>0</v>
      </c>
      <c r="H8" t="n" s="698">
        <v>1400.0</v>
      </c>
      <c r="I8" t="n" s="699">
        <v>100.0</v>
      </c>
      <c r="J8" t="n" s="700">
        <v>0.0</v>
      </c>
      <c r="K8" t="n" s="701">
        <v>1400.0</v>
      </c>
      <c r="L8" t="n" s="702">
        <v>0.0</v>
      </c>
      <c r="M8" t="n" s="703">
        <v>0.0</v>
      </c>
      <c r="N8" t="n" s="704">
        <v>60.0</v>
      </c>
      <c r="O8" t="n" s="705">
        <v>0.0</v>
      </c>
      <c r="P8" t="n" s="706">
        <v>1.5</v>
      </c>
      <c r="Q8" t="n" s="707">
        <v>15.15</v>
      </c>
      <c r="R8" t="n" s="708">
        <v>0.0</v>
      </c>
      <c r="S8" t="n" s="709">
        <v>0.0</v>
      </c>
      <c r="T8" t="n" s="710">
        <v>0.0</v>
      </c>
      <c r="U8" t="n" s="711">
        <v>0.0</v>
      </c>
      <c r="V8" t="n" s="712">
        <v>0.0</v>
      </c>
      <c r="W8" s="713">
        <f>q8+s8+u8+v8</f>
      </c>
      <c r="X8" t="n" s="714">
        <v>0.0</v>
      </c>
      <c r="Y8" t="n" s="715">
        <v>0.0</v>
      </c>
      <c r="Z8" t="n" s="716">
        <v>0.0</v>
      </c>
      <c r="AA8" s="717">
        <f>h8+i8+j8+k8+l8+m8+n8+o8+w8+x8+y8+z8</f>
      </c>
      <c r="AB8" t="n" s="718">
        <v>385.0</v>
      </c>
      <c r="AC8" t="n" s="719">
        <v>51.65</v>
      </c>
      <c r="AD8" t="n" s="720">
        <v>5.9</v>
      </c>
      <c r="AE8" t="n" s="721">
        <v>80.0</v>
      </c>
      <c r="AF8" s="722">
        <f>ROUND((aa8+ab8+ac8+ad8+ae8),2)</f>
      </c>
      <c r="AG8" s="723">
        <f>ae8*0.06</f>
      </c>
      <c r="AH8" s="724">
        <f>af8+ag8</f>
      </c>
      <c r="AI8" t="s" s="725">
        <v>0</v>
      </c>
    </row>
    <row r="9" ht="15.0" customHeight="true">
      <c r="A9" t="s" s="726">
        <v>47</v>
      </c>
      <c r="B9" t="s" s="727">
        <v>48</v>
      </c>
      <c r="C9" t="s" s="728">
        <v>49</v>
      </c>
      <c r="D9" t="s" s="729">
        <v>50</v>
      </c>
      <c r="E9" t="s" s="730">
        <v>46</v>
      </c>
      <c r="F9" t="n" s="731">
        <v>41944.0</v>
      </c>
      <c r="G9" t="s" s="732">
        <v>0</v>
      </c>
      <c r="H9" t="n" s="733">
        <v>1470.0</v>
      </c>
      <c r="I9" t="n" s="734">
        <v>100.0</v>
      </c>
      <c r="J9" t="n" s="735">
        <v>0.0</v>
      </c>
      <c r="K9" t="n" s="736">
        <v>1000.0</v>
      </c>
      <c r="L9" t="n" s="737">
        <v>0.0</v>
      </c>
      <c r="M9" t="n" s="738">
        <v>10.0</v>
      </c>
      <c r="N9" t="n" s="739">
        <v>60.0</v>
      </c>
      <c r="O9" t="n" s="740">
        <v>0.0</v>
      </c>
      <c r="P9" t="n" s="741">
        <v>5.0</v>
      </c>
      <c r="Q9" t="n" s="742">
        <v>53.0</v>
      </c>
      <c r="R9" t="n" s="743">
        <v>0.0</v>
      </c>
      <c r="S9" t="n" s="744">
        <v>0.0</v>
      </c>
      <c r="T9" t="n" s="745">
        <v>0.0</v>
      </c>
      <c r="U9" t="n" s="746">
        <v>0.0</v>
      </c>
      <c r="V9" t="n" s="747">
        <v>0.0</v>
      </c>
      <c r="W9" s="748">
        <f>q9+s9+u9+v9</f>
      </c>
      <c r="X9" t="n" s="749">
        <v>0.0</v>
      </c>
      <c r="Y9" t="n" s="750">
        <v>0.0</v>
      </c>
      <c r="Z9" t="n" s="751">
        <v>0.0</v>
      </c>
      <c r="AA9" s="752">
        <f>h9+i9+j9+k9+l9+m9+n9+o9+w9+x9+y9+z9</f>
      </c>
      <c r="AB9" t="n" s="753">
        <v>344.0</v>
      </c>
      <c r="AC9" t="n" s="754">
        <v>46.35</v>
      </c>
      <c r="AD9" t="n" s="755">
        <v>5.3</v>
      </c>
      <c r="AE9" t="n" s="756">
        <v>80.0</v>
      </c>
      <c r="AF9" s="757">
        <f>ROUND((aa9+ab9+ac9+ad9+ae9),2)</f>
      </c>
      <c r="AG9" s="758">
        <f>ae9*0.06</f>
      </c>
      <c r="AH9" s="759">
        <f>af9+ag9</f>
      </c>
      <c r="AI9" t="s" s="760">
        <v>0</v>
      </c>
    </row>
    <row r="10" ht="15.0" customHeight="true">
      <c r="A10" t="s" s="761">
        <v>0</v>
      </c>
      <c r="B10" t="s" s="762">
        <v>0</v>
      </c>
      <c r="C10" t="s" s="763">
        <v>0</v>
      </c>
      <c r="D10" t="s" s="764">
        <v>0</v>
      </c>
      <c r="E10" t="s" s="765">
        <v>0</v>
      </c>
      <c r="F10" t="s" s="766">
        <v>0</v>
      </c>
      <c r="G10" t="s" s="767">
        <v>0</v>
      </c>
      <c r="H10" s="768">
        <f>SUM(h8:h9)</f>
      </c>
      <c r="I10" s="769">
        <f>SUM(i8:i9)</f>
      </c>
      <c r="J10" s="770">
        <f>SUM(j8:j9)</f>
      </c>
      <c r="K10" s="771">
        <f>SUM(k8:k9)</f>
      </c>
      <c r="L10" s="772">
        <f>SUM(l8:l9)</f>
      </c>
      <c r="M10" s="773">
        <f>SUM(m8:m9)</f>
      </c>
      <c r="N10" s="774">
        <f>SUM(n8:n9)</f>
      </c>
      <c r="O10" s="775">
        <f>SUM(o8:o9)</f>
      </c>
      <c r="P10" s="776">
        <f>SUM(p8:p9)</f>
      </c>
      <c r="Q10" s="777">
        <f>SUM(q8:q9)</f>
      </c>
      <c r="R10" s="778">
        <f>SUM(r8:r9)</f>
      </c>
      <c r="S10" s="779">
        <f>SUM(s8:s9)</f>
      </c>
      <c r="T10" s="780">
        <f>SUM(t8:t9)</f>
      </c>
      <c r="U10" s="781">
        <f>SUM(u8:u9)</f>
      </c>
      <c r="V10" s="782">
        <f>SUM(v8:v9)</f>
      </c>
      <c r="W10" s="783">
        <f>SUM(w8:w9)</f>
      </c>
      <c r="X10" s="784">
        <f>SUM(x8:x9)</f>
      </c>
      <c r="Y10" s="785">
        <f>SUM(y8:y9)</f>
      </c>
      <c r="Z10" s="786">
        <f>SUM(z8:z9)</f>
      </c>
      <c r="AA10" s="787">
        <f>SUM(aa8:aa9)</f>
      </c>
      <c r="AB10" s="788">
        <f>SUM(ab8:ab9)</f>
      </c>
      <c r="AC10" s="789">
        <f>SUM(ac8:ac9)</f>
      </c>
      <c r="AD10" s="790">
        <f>SUM(ad8:ad9)</f>
      </c>
      <c r="AE10" s="791">
        <f>SUM(ae8:ae9)</f>
      </c>
      <c r="AF10" s="792">
        <f>SUM(af8:af9)</f>
      </c>
      <c r="AG10" s="793">
        <f>SUM(ag8:ag9)</f>
      </c>
      <c r="AH10" s="794">
        <f>SUM(ah8:ah9)</f>
      </c>
      <c r="AI10" t="s" s="795">
        <v>0</v>
      </c>
    </row>
    <row r="11" ht="15.0" customHeight="true"/>
    <row r="12" ht="15.0" customHeight="true">
      <c r="A12" t="s" s="796">
        <v>0</v>
      </c>
      <c r="B12" t="s" s="797">
        <v>0</v>
      </c>
      <c r="C12" t="s" s="798">
        <v>73</v>
      </c>
    </row>
    <row r="13" ht="15.0" customHeight="true">
      <c r="C13" s="799">
        <f>COUNTA(A8:A9)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7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14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</cols>
  <sheetData>
    <row r="1" ht="15.0" customHeight="true">
      <c r="A1" t="s" s="800">
        <v>0</v>
      </c>
      <c r="B1" t="s" s="801">
        <v>0</v>
      </c>
      <c r="C1" t="s" s="802">
        <v>1</v>
      </c>
    </row>
    <row r="2" ht="15.0" customHeight="true">
      <c r="A2" t="s" s="803">
        <v>0</v>
      </c>
      <c r="B2" t="s" s="804">
        <v>0</v>
      </c>
      <c r="C2" t="s" s="805">
        <v>2</v>
      </c>
    </row>
    <row r="3" ht="15.0" customHeight="true">
      <c r="A3" t="s" s="806">
        <v>0</v>
      </c>
      <c r="B3" t="s" s="807">
        <v>0</v>
      </c>
      <c r="C3" t="s" s="808">
        <v>3</v>
      </c>
    </row>
    <row r="4" ht="15.0" customHeight="true">
      <c r="A4" t="s" s="809">
        <v>0</v>
      </c>
      <c r="B4" t="s" s="810">
        <v>0</v>
      </c>
      <c r="C4" t="s" s="811">
        <v>4</v>
      </c>
      <c r="D4" t="s" s="812">
        <v>0</v>
      </c>
      <c r="E4" t="s" s="813">
        <v>0</v>
      </c>
      <c r="F4" t="s" s="814">
        <v>0</v>
      </c>
      <c r="G4" t="s" s="815">
        <v>0</v>
      </c>
      <c r="H4" t="s" s="816">
        <v>0</v>
      </c>
      <c r="I4" t="s" s="817">
        <v>0</v>
      </c>
      <c r="J4" t="s" s="818">
        <v>0</v>
      </c>
      <c r="K4" t="s" s="819">
        <v>0</v>
      </c>
      <c r="L4" t="s" s="820">
        <v>0</v>
      </c>
      <c r="M4" t="s" s="821">
        <v>0</v>
      </c>
      <c r="N4" t="s" s="822">
        <v>0</v>
      </c>
      <c r="O4" t="s" s="823">
        <v>0</v>
      </c>
      <c r="P4" t="s" s="824">
        <v>0</v>
      </c>
      <c r="Q4" t="s" s="825">
        <v>0</v>
      </c>
      <c r="R4" t="s" s="826">
        <v>0</v>
      </c>
      <c r="S4" t="s" s="827">
        <v>0</v>
      </c>
      <c r="T4" t="s" s="828">
        <v>0</v>
      </c>
      <c r="U4" t="s" s="829">
        <v>0</v>
      </c>
      <c r="V4" t="s" s="830">
        <v>0</v>
      </c>
      <c r="W4" t="s" s="831">
        <v>0</v>
      </c>
      <c r="X4" t="s" s="832">
        <v>0</v>
      </c>
      <c r="Y4" t="s" s="833">
        <v>0</v>
      </c>
      <c r="Z4" t="s" s="834">
        <v>0</v>
      </c>
      <c r="AA4" t="s" s="835">
        <v>0</v>
      </c>
      <c r="AB4" t="s" s="836">
        <v>0</v>
      </c>
      <c r="AC4" t="s" s="837">
        <v>5</v>
      </c>
      <c r="AD4" t="n" s="838">
        <v>2019.0</v>
      </c>
    </row>
    <row r="5" ht="15.0" customHeight="true">
      <c r="A5" t="s" s="839">
        <v>0</v>
      </c>
      <c r="B5" t="s" s="840">
        <v>0</v>
      </c>
      <c r="C5" t="s" s="841">
        <v>0</v>
      </c>
      <c r="D5" t="s" s="842">
        <v>0</v>
      </c>
      <c r="E5" t="s" s="843">
        <v>0</v>
      </c>
      <c r="F5" t="s" s="844">
        <v>0</v>
      </c>
      <c r="G5" t="s" s="845">
        <v>0</v>
      </c>
      <c r="H5" t="s" s="846">
        <v>0</v>
      </c>
      <c r="I5" t="s" s="847">
        <v>0</v>
      </c>
      <c r="J5" t="s" s="848">
        <v>0</v>
      </c>
      <c r="K5" t="s" s="849">
        <v>0</v>
      </c>
      <c r="L5" t="s" s="850">
        <v>0</v>
      </c>
      <c r="M5" t="s" s="851">
        <v>0</v>
      </c>
      <c r="N5" t="s" s="852">
        <v>0</v>
      </c>
      <c r="O5" t="s" s="853">
        <v>0</v>
      </c>
      <c r="P5" t="s" s="854">
        <v>0</v>
      </c>
      <c r="Q5" t="s" s="855">
        <v>0</v>
      </c>
      <c r="R5" t="s" s="856">
        <v>0</v>
      </c>
      <c r="S5" t="s" s="857">
        <v>0</v>
      </c>
      <c r="T5" t="s" s="858">
        <v>0</v>
      </c>
      <c r="U5" t="s" s="859">
        <v>0</v>
      </c>
      <c r="V5" t="s" s="860">
        <v>0</v>
      </c>
      <c r="W5" t="s" s="861">
        <v>0</v>
      </c>
      <c r="X5" t="s" s="862">
        <v>0</v>
      </c>
      <c r="Y5" t="s" s="863">
        <v>0</v>
      </c>
      <c r="Z5" t="s" s="864">
        <v>0</v>
      </c>
      <c r="AA5" t="s" s="865">
        <v>0</v>
      </c>
      <c r="AB5" t="s" s="866">
        <v>0</v>
      </c>
      <c r="AC5" t="s" s="867">
        <v>6</v>
      </c>
      <c r="AD5" t="n" s="868">
        <v>2019.0</v>
      </c>
    </row>
    <row r="6" ht="15.0" customHeight="true"/>
    <row r="7" ht="35.0" customHeight="true">
      <c r="A7" t="s" s="869">
        <v>7</v>
      </c>
      <c r="B7" t="s" s="870">
        <v>8</v>
      </c>
      <c r="C7" t="s" s="871">
        <v>9</v>
      </c>
      <c r="D7" t="s" s="872">
        <v>10</v>
      </c>
      <c r="E7" t="s" s="873">
        <v>11</v>
      </c>
      <c r="F7" t="s" s="874">
        <v>12</v>
      </c>
      <c r="G7" t="s" s="875">
        <v>13</v>
      </c>
      <c r="H7" t="s" s="876">
        <v>14</v>
      </c>
      <c r="I7" t="s" s="877">
        <v>15</v>
      </c>
      <c r="J7" t="s" s="878">
        <v>16</v>
      </c>
      <c r="K7" t="s" s="879">
        <v>17</v>
      </c>
      <c r="L7" t="s" s="880">
        <v>18</v>
      </c>
      <c r="M7" t="s" s="881">
        <v>19</v>
      </c>
      <c r="N7" t="s" s="882">
        <v>20</v>
      </c>
      <c r="O7" t="s" s="883">
        <v>21</v>
      </c>
      <c r="P7" t="s" s="884">
        <v>22</v>
      </c>
      <c r="Q7" t="s" s="885">
        <v>23</v>
      </c>
      <c r="R7" t="s" s="886">
        <v>24</v>
      </c>
      <c r="S7" t="s" s="887">
        <v>25</v>
      </c>
      <c r="T7" t="s" s="888">
        <v>26</v>
      </c>
      <c r="U7" t="s" s="889">
        <v>27</v>
      </c>
      <c r="V7" t="s" s="890">
        <v>28</v>
      </c>
      <c r="W7" t="s" s="891">
        <v>29</v>
      </c>
      <c r="X7" t="s" s="892">
        <v>30</v>
      </c>
      <c r="Y7" t="s" s="893">
        <v>31</v>
      </c>
      <c r="Z7" t="s" s="894">
        <v>32</v>
      </c>
      <c r="AA7" t="s" s="895">
        <v>33</v>
      </c>
      <c r="AB7" t="s" s="896">
        <v>34</v>
      </c>
      <c r="AC7" t="s" s="897">
        <v>35</v>
      </c>
      <c r="AD7" t="s" s="898">
        <v>36</v>
      </c>
      <c r="AE7" t="s" s="899">
        <v>37</v>
      </c>
      <c r="AF7" t="s" s="900">
        <v>38</v>
      </c>
      <c r="AG7" t="s" s="901">
        <v>39</v>
      </c>
      <c r="AH7" t="s" s="902">
        <v>40</v>
      </c>
      <c r="AI7" t="s" s="903">
        <v>41</v>
      </c>
    </row>
    <row r="8" ht="15.0" customHeight="true">
      <c r="A8" t="s" s="904">
        <v>51</v>
      </c>
      <c r="B8" t="s" s="905">
        <v>52</v>
      </c>
      <c r="C8" t="s" s="906">
        <v>53</v>
      </c>
      <c r="D8" t="s" s="907">
        <v>54</v>
      </c>
      <c r="E8" t="s" s="908">
        <v>55</v>
      </c>
      <c r="F8" t="n" s="909">
        <v>41944.0</v>
      </c>
      <c r="G8" t="s" s="910">
        <v>0</v>
      </c>
      <c r="H8" t="n" s="911">
        <v>1460.0</v>
      </c>
      <c r="I8" t="n" s="912">
        <v>100.0</v>
      </c>
      <c r="J8" t="n" s="913">
        <v>0.0</v>
      </c>
      <c r="K8" t="n" s="914">
        <v>300.0</v>
      </c>
      <c r="L8" t="n" s="915">
        <v>0.0</v>
      </c>
      <c r="M8" t="n" s="916">
        <v>10.0</v>
      </c>
      <c r="N8" t="n" s="917">
        <v>60.0</v>
      </c>
      <c r="O8" t="n" s="918">
        <v>0.0</v>
      </c>
      <c r="P8" t="n" s="919">
        <v>1.0</v>
      </c>
      <c r="Q8" t="n" s="920">
        <v>10.53</v>
      </c>
      <c r="R8" t="n" s="921">
        <v>0.0</v>
      </c>
      <c r="S8" t="n" s="922">
        <v>0.0</v>
      </c>
      <c r="T8" t="n" s="923">
        <v>0.0</v>
      </c>
      <c r="U8" t="n" s="924">
        <v>0.0</v>
      </c>
      <c r="V8" t="n" s="925">
        <v>0.0</v>
      </c>
      <c r="W8" s="926">
        <f>q8+s8+u8+v8</f>
      </c>
      <c r="X8" t="n" s="927">
        <v>0.0</v>
      </c>
      <c r="Y8" t="n" s="928">
        <v>0.0</v>
      </c>
      <c r="Z8" t="n" s="929">
        <v>0.0</v>
      </c>
      <c r="AA8" s="930">
        <f>h8+i8+j8+k8+l8+m8+n8+o8+w8+x8+y8+z8</f>
      </c>
      <c r="AB8" t="n" s="931">
        <v>250.0</v>
      </c>
      <c r="AC8" t="n" s="932">
        <v>34.15</v>
      </c>
      <c r="AD8" t="n" s="933">
        <v>3.9</v>
      </c>
      <c r="AE8" t="n" s="934">
        <v>80.0</v>
      </c>
      <c r="AF8" s="935">
        <f>ROUND((aa8+ab8+ac8+ad8+ae8),2)</f>
      </c>
      <c r="AG8" s="936">
        <f>ae8*0.06</f>
      </c>
      <c r="AH8" s="937">
        <f>af8+ag8</f>
      </c>
      <c r="AI8" t="s" s="938">
        <v>0</v>
      </c>
    </row>
    <row r="9" ht="15.0" customHeight="true">
      <c r="A9" t="s" s="939">
        <v>0</v>
      </c>
      <c r="B9" t="s" s="940">
        <v>0</v>
      </c>
      <c r="C9" t="s" s="941">
        <v>0</v>
      </c>
      <c r="D9" t="s" s="942">
        <v>0</v>
      </c>
      <c r="E9" t="s" s="943">
        <v>0</v>
      </c>
      <c r="F9" t="s" s="944">
        <v>0</v>
      </c>
      <c r="G9" t="s" s="945">
        <v>0</v>
      </c>
      <c r="H9" s="946">
        <f>SUM(h8:h8)</f>
      </c>
      <c r="I9" s="947">
        <f>SUM(i8:i8)</f>
      </c>
      <c r="J9" s="948">
        <f>SUM(j8:j8)</f>
      </c>
      <c r="K9" s="949">
        <f>SUM(k8:k8)</f>
      </c>
      <c r="L9" s="950">
        <f>SUM(l8:l8)</f>
      </c>
      <c r="M9" s="951">
        <f>SUM(m8:m8)</f>
      </c>
      <c r="N9" s="952">
        <f>SUM(n8:n8)</f>
      </c>
      <c r="O9" s="953">
        <f>SUM(o8:o8)</f>
      </c>
      <c r="P9" s="954">
        <f>SUM(p8:p8)</f>
      </c>
      <c r="Q9" s="955">
        <f>SUM(q8:q8)</f>
      </c>
      <c r="R9" s="956">
        <f>SUM(r8:r8)</f>
      </c>
      <c r="S9" s="957">
        <f>SUM(s8:s8)</f>
      </c>
      <c r="T9" s="958">
        <f>SUM(t8:t8)</f>
      </c>
      <c r="U9" s="959">
        <f>SUM(u8:u8)</f>
      </c>
      <c r="V9" s="960">
        <f>SUM(v8:v8)</f>
      </c>
      <c r="W9" s="961">
        <f>SUM(w8:w8)</f>
      </c>
      <c r="X9" s="962">
        <f>SUM(x8:x8)</f>
      </c>
      <c r="Y9" s="963">
        <f>SUM(y8:y8)</f>
      </c>
      <c r="Z9" s="964">
        <f>SUM(z8:z8)</f>
      </c>
      <c r="AA9" s="965">
        <f>SUM(aa8:aa8)</f>
      </c>
      <c r="AB9" s="966">
        <f>SUM(ab8:ab8)</f>
      </c>
      <c r="AC9" s="967">
        <f>SUM(ac8:ac8)</f>
      </c>
      <c r="AD9" s="968">
        <f>SUM(ad8:ad8)</f>
      </c>
      <c r="AE9" s="969">
        <f>SUM(ae8:ae8)</f>
      </c>
      <c r="AF9" s="970">
        <f>SUM(af8:af8)</f>
      </c>
      <c r="AG9" s="971">
        <f>SUM(ag8:ag8)</f>
      </c>
      <c r="AH9" s="972">
        <f>SUM(ah8:ah8)</f>
      </c>
      <c r="AI9" t="s" s="973">
        <v>0</v>
      </c>
    </row>
    <row r="10" ht="15.0" customHeight="true"/>
    <row r="11" ht="15.0" customHeight="true">
      <c r="A11" t="s" s="974">
        <v>0</v>
      </c>
      <c r="B11" t="s" s="975">
        <v>0</v>
      </c>
      <c r="C11" t="s" s="976">
        <v>73</v>
      </c>
    </row>
    <row r="12" ht="15.0" customHeight="true">
      <c r="C12" s="977">
        <f>COUNTA(A8:A8)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7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14.0" collapsed="false"/>
    <col min="30" max="30" customWidth="true" width="14.0" collapsed="false"/>
    <col min="31" max="31" customWidth="true" width="14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</cols>
  <sheetData>
    <row r="1" ht="15.0" customHeight="true">
      <c r="A1" t="s" s="978">
        <v>0</v>
      </c>
      <c r="B1" t="s" s="979">
        <v>0</v>
      </c>
      <c r="C1" t="s" s="980">
        <v>1</v>
      </c>
    </row>
    <row r="2" ht="15.0" customHeight="true">
      <c r="A2" t="s" s="981">
        <v>0</v>
      </c>
      <c r="B2" t="s" s="982">
        <v>0</v>
      </c>
      <c r="C2" t="s" s="983">
        <v>2</v>
      </c>
    </row>
    <row r="3" ht="15.0" customHeight="true">
      <c r="A3" t="s" s="984">
        <v>0</v>
      </c>
      <c r="B3" t="s" s="985">
        <v>0</v>
      </c>
      <c r="C3" t="s" s="986">
        <v>3</v>
      </c>
    </row>
    <row r="4" ht="15.0" customHeight="true">
      <c r="A4" t="s" s="987">
        <v>0</v>
      </c>
      <c r="B4" t="s" s="988">
        <v>0</v>
      </c>
      <c r="C4" t="s" s="989">
        <v>4</v>
      </c>
      <c r="D4" t="s" s="990">
        <v>0</v>
      </c>
      <c r="E4" t="s" s="991">
        <v>0</v>
      </c>
      <c r="F4" t="s" s="992">
        <v>0</v>
      </c>
      <c r="G4" t="s" s="993">
        <v>0</v>
      </c>
      <c r="H4" t="s" s="994">
        <v>0</v>
      </c>
      <c r="I4" t="s" s="995">
        <v>0</v>
      </c>
      <c r="J4" t="s" s="996">
        <v>0</v>
      </c>
      <c r="K4" t="s" s="997">
        <v>0</v>
      </c>
      <c r="L4" t="s" s="998">
        <v>0</v>
      </c>
      <c r="M4" t="s" s="999">
        <v>0</v>
      </c>
      <c r="N4" t="s" s="1000">
        <v>0</v>
      </c>
      <c r="O4" t="s" s="1001">
        <v>0</v>
      </c>
      <c r="P4" t="s" s="1002">
        <v>0</v>
      </c>
      <c r="Q4" t="s" s="1003">
        <v>0</v>
      </c>
      <c r="R4" t="s" s="1004">
        <v>0</v>
      </c>
      <c r="S4" t="s" s="1005">
        <v>0</v>
      </c>
      <c r="T4" t="s" s="1006">
        <v>0</v>
      </c>
      <c r="U4" t="s" s="1007">
        <v>0</v>
      </c>
      <c r="V4" t="s" s="1008">
        <v>0</v>
      </c>
      <c r="W4" t="s" s="1009">
        <v>0</v>
      </c>
      <c r="X4" t="s" s="1010">
        <v>0</v>
      </c>
      <c r="Y4" t="s" s="1011">
        <v>0</v>
      </c>
      <c r="Z4" t="s" s="1012">
        <v>0</v>
      </c>
      <c r="AA4" t="s" s="1013">
        <v>0</v>
      </c>
      <c r="AB4" t="s" s="1014">
        <v>0</v>
      </c>
      <c r="AC4" t="s" s="1015">
        <v>5</v>
      </c>
      <c r="AD4" t="n" s="1016">
        <v>2019.0</v>
      </c>
    </row>
    <row r="5" ht="15.0" customHeight="true">
      <c r="A5" t="s" s="1017">
        <v>0</v>
      </c>
      <c r="B5" t="s" s="1018">
        <v>0</v>
      </c>
      <c r="C5" t="s" s="1019">
        <v>0</v>
      </c>
      <c r="D5" t="s" s="1020">
        <v>0</v>
      </c>
      <c r="E5" t="s" s="1021">
        <v>0</v>
      </c>
      <c r="F5" t="s" s="1022">
        <v>0</v>
      </c>
      <c r="G5" t="s" s="1023">
        <v>0</v>
      </c>
      <c r="H5" t="s" s="1024">
        <v>0</v>
      </c>
      <c r="I5" t="s" s="1025">
        <v>0</v>
      </c>
      <c r="J5" t="s" s="1026">
        <v>0</v>
      </c>
      <c r="K5" t="s" s="1027">
        <v>0</v>
      </c>
      <c r="L5" t="s" s="1028">
        <v>0</v>
      </c>
      <c r="M5" t="s" s="1029">
        <v>0</v>
      </c>
      <c r="N5" t="s" s="1030">
        <v>0</v>
      </c>
      <c r="O5" t="s" s="1031">
        <v>0</v>
      </c>
      <c r="P5" t="s" s="1032">
        <v>0</v>
      </c>
      <c r="Q5" t="s" s="1033">
        <v>0</v>
      </c>
      <c r="R5" t="s" s="1034">
        <v>0</v>
      </c>
      <c r="S5" t="s" s="1035">
        <v>0</v>
      </c>
      <c r="T5" t="s" s="1036">
        <v>0</v>
      </c>
      <c r="U5" t="s" s="1037">
        <v>0</v>
      </c>
      <c r="V5" t="s" s="1038">
        <v>0</v>
      </c>
      <c r="W5" t="s" s="1039">
        <v>0</v>
      </c>
      <c r="X5" t="s" s="1040">
        <v>0</v>
      </c>
      <c r="Y5" t="s" s="1041">
        <v>0</v>
      </c>
      <c r="Z5" t="s" s="1042">
        <v>0</v>
      </c>
      <c r="AA5" t="s" s="1043">
        <v>0</v>
      </c>
      <c r="AB5" t="s" s="1044">
        <v>0</v>
      </c>
      <c r="AC5" t="s" s="1045">
        <v>6</v>
      </c>
      <c r="AD5" t="n" s="1046">
        <v>2019.0</v>
      </c>
    </row>
    <row r="6" ht="15.0" customHeight="true"/>
    <row r="7" ht="35.0" customHeight="true">
      <c r="A7" t="s" s="1047">
        <v>7</v>
      </c>
      <c r="B7" t="s" s="1048">
        <v>8</v>
      </c>
      <c r="C7" t="s" s="1049">
        <v>9</v>
      </c>
      <c r="D7" t="s" s="1050">
        <v>10</v>
      </c>
      <c r="E7" t="s" s="1051">
        <v>11</v>
      </c>
      <c r="F7" t="s" s="1052">
        <v>12</v>
      </c>
      <c r="G7" t="s" s="1053">
        <v>13</v>
      </c>
      <c r="H7" t="s" s="1054">
        <v>14</v>
      </c>
      <c r="I7" t="s" s="1055">
        <v>15</v>
      </c>
      <c r="J7" t="s" s="1056">
        <v>16</v>
      </c>
      <c r="K7" t="s" s="1057">
        <v>17</v>
      </c>
      <c r="L7" t="s" s="1058">
        <v>18</v>
      </c>
      <c r="M7" t="s" s="1059">
        <v>19</v>
      </c>
      <c r="N7" t="s" s="1060">
        <v>20</v>
      </c>
      <c r="O7" t="s" s="1061">
        <v>21</v>
      </c>
      <c r="P7" t="s" s="1062">
        <v>22</v>
      </c>
      <c r="Q7" t="s" s="1063">
        <v>23</v>
      </c>
      <c r="R7" t="s" s="1064">
        <v>24</v>
      </c>
      <c r="S7" t="s" s="1065">
        <v>25</v>
      </c>
      <c r="T7" t="s" s="1066">
        <v>26</v>
      </c>
      <c r="U7" t="s" s="1067">
        <v>27</v>
      </c>
      <c r="V7" t="s" s="1068">
        <v>28</v>
      </c>
      <c r="W7" t="s" s="1069">
        <v>29</v>
      </c>
      <c r="X7" t="s" s="1070">
        <v>30</v>
      </c>
      <c r="Y7" t="s" s="1071">
        <v>31</v>
      </c>
      <c r="Z7" t="s" s="1072">
        <v>32</v>
      </c>
      <c r="AA7" t="s" s="1073">
        <v>33</v>
      </c>
      <c r="AB7" t="s" s="1074">
        <v>34</v>
      </c>
      <c r="AC7" t="s" s="1075">
        <v>35</v>
      </c>
      <c r="AD7" t="s" s="1076">
        <v>36</v>
      </c>
      <c r="AE7" t="s" s="1077">
        <v>37</v>
      </c>
      <c r="AF7" t="s" s="1078">
        <v>38</v>
      </c>
      <c r="AG7" t="s" s="1079">
        <v>39</v>
      </c>
      <c r="AH7" t="s" s="1080">
        <v>40</v>
      </c>
      <c r="AI7" t="s" s="1081">
        <v>41</v>
      </c>
    </row>
    <row r="8" ht="15.0" customHeight="true">
      <c r="A8" t="s" s="1082">
        <v>56</v>
      </c>
      <c r="B8" t="s" s="1083">
        <v>57</v>
      </c>
      <c r="C8" t="s" s="1084">
        <v>58</v>
      </c>
      <c r="D8" t="s" s="1085">
        <v>59</v>
      </c>
      <c r="E8" t="s" s="1086">
        <v>60</v>
      </c>
      <c r="F8" t="n" s="1087">
        <v>41944.0</v>
      </c>
      <c r="G8" t="s" s="1088">
        <v>0</v>
      </c>
      <c r="H8" t="n" s="1089">
        <v>1680.0</v>
      </c>
      <c r="I8" t="n" s="1090">
        <v>100.0</v>
      </c>
      <c r="J8" t="n" s="1091">
        <v>0.0</v>
      </c>
      <c r="K8" t="n" s="1092">
        <v>1850.0</v>
      </c>
      <c r="L8" t="n" s="1093">
        <v>0.0</v>
      </c>
      <c r="M8" t="n" s="1094">
        <v>10.0</v>
      </c>
      <c r="N8" t="n" s="1095">
        <v>60.0</v>
      </c>
      <c r="O8" t="n" s="1096">
        <v>0.0</v>
      </c>
      <c r="P8" t="n" s="1097">
        <v>0.0</v>
      </c>
      <c r="Q8" t="n" s="1098">
        <v>0.0</v>
      </c>
      <c r="R8" t="n" s="1099">
        <v>0.0</v>
      </c>
      <c r="S8" t="n" s="1100">
        <v>0.0</v>
      </c>
      <c r="T8" t="n" s="1101">
        <v>0.0</v>
      </c>
      <c r="U8" t="n" s="1102">
        <v>0.0</v>
      </c>
      <c r="V8" t="n" s="1103">
        <v>0.0</v>
      </c>
      <c r="W8" s="1104">
        <f>q8+s8+u8+v8</f>
      </c>
      <c r="X8" t="n" s="1105">
        <v>0.0</v>
      </c>
      <c r="Y8" t="n" s="1106">
        <v>0.0</v>
      </c>
      <c r="Z8" t="n" s="1107">
        <v>0.0</v>
      </c>
      <c r="AA8" s="1108">
        <f>h8+i8+j8+k8+l8+m8+n8+o8+w8+x8+y8+z8</f>
      </c>
      <c r="AB8" t="n" s="1109">
        <v>481.0</v>
      </c>
      <c r="AC8" t="n" s="1110">
        <v>63.85</v>
      </c>
      <c r="AD8" t="n" s="1111">
        <v>7.3</v>
      </c>
      <c r="AE8" t="n" s="1112">
        <v>80.0</v>
      </c>
      <c r="AF8" s="1113">
        <f>ROUND((aa8+ab8+ac8+ad8+ae8),2)</f>
      </c>
      <c r="AG8" s="1114">
        <f>ae8*0.06</f>
      </c>
      <c r="AH8" s="1115">
        <f>af8+ag8</f>
      </c>
      <c r="AI8" t="s" s="1116">
        <v>0</v>
      </c>
    </row>
    <row r="9" ht="15.0" customHeight="true">
      <c r="A9" t="s" s="1117">
        <v>61</v>
      </c>
      <c r="B9" t="s" s="1118">
        <v>62</v>
      </c>
      <c r="C9" t="s" s="1119">
        <v>63</v>
      </c>
      <c r="D9" t="s" s="1120">
        <v>64</v>
      </c>
      <c r="E9" t="s" s="1121">
        <v>60</v>
      </c>
      <c r="F9" t="n" s="1122">
        <v>41944.0</v>
      </c>
      <c r="G9" t="s" s="1123">
        <v>0</v>
      </c>
      <c r="H9" t="n" s="1124">
        <v>1350.0</v>
      </c>
      <c r="I9" t="n" s="1125">
        <v>100.0</v>
      </c>
      <c r="J9" t="n" s="1126">
        <v>0.0</v>
      </c>
      <c r="K9" t="n" s="1127">
        <v>1500.0</v>
      </c>
      <c r="L9" t="n" s="1128">
        <v>0.0</v>
      </c>
      <c r="M9" t="n" s="1129">
        <v>18.9</v>
      </c>
      <c r="N9" t="n" s="1130">
        <v>60.0</v>
      </c>
      <c r="O9" t="n" s="1131">
        <v>0.0</v>
      </c>
      <c r="P9" t="n" s="1132">
        <v>8.0</v>
      </c>
      <c r="Q9" t="n" s="1133">
        <v>77.92</v>
      </c>
      <c r="R9" t="n" s="1134">
        <v>0.0</v>
      </c>
      <c r="S9" t="n" s="1135">
        <v>0.0</v>
      </c>
      <c r="T9" t="n" s="1136">
        <v>0.0</v>
      </c>
      <c r="U9" t="n" s="1137">
        <v>0.0</v>
      </c>
      <c r="V9" t="n" s="1138">
        <v>0.0</v>
      </c>
      <c r="W9" s="1139">
        <f>q9+s9+u9+v9</f>
      </c>
      <c r="X9" t="n" s="1140">
        <v>0.0</v>
      </c>
      <c r="Y9" t="n" s="1141">
        <v>0.0</v>
      </c>
      <c r="Z9" t="n" s="1142">
        <v>0.0</v>
      </c>
      <c r="AA9" s="1143">
        <f>h9+i9+j9+k9+l9+m9+n9+o9+w9+x9+y9+z9</f>
      </c>
      <c r="AB9" t="n" s="1144">
        <v>393.0</v>
      </c>
      <c r="AC9" t="n" s="1145">
        <v>53.35</v>
      </c>
      <c r="AD9" t="n" s="1146">
        <v>6.1</v>
      </c>
      <c r="AE9" t="n" s="1147">
        <v>80.0</v>
      </c>
      <c r="AF9" s="1148">
        <f>ROUND((aa9+ab9+ac9+ad9+ae9),2)</f>
      </c>
      <c r="AG9" s="1149">
        <f>ae9*0.06</f>
      </c>
      <c r="AH9" s="1150">
        <f>af9+ag9</f>
      </c>
      <c r="AI9" t="s" s="1151">
        <v>0</v>
      </c>
    </row>
    <row r="10" ht="15.0" customHeight="true">
      <c r="A10" t="s" s="1152">
        <v>65</v>
      </c>
      <c r="B10" t="s" s="1153">
        <v>66</v>
      </c>
      <c r="C10" t="s" s="1154">
        <v>67</v>
      </c>
      <c r="D10" t="s" s="1155">
        <v>68</v>
      </c>
      <c r="E10" t="s" s="1156">
        <v>60</v>
      </c>
      <c r="F10" t="n" s="1157">
        <v>41944.0</v>
      </c>
      <c r="G10" t="s" s="1158">
        <v>0</v>
      </c>
      <c r="H10" t="n" s="1159">
        <v>1740.0</v>
      </c>
      <c r="I10" t="n" s="1160">
        <v>100.0</v>
      </c>
      <c r="J10" t="n" s="1161">
        <v>0.0</v>
      </c>
      <c r="K10" t="n" s="1162">
        <v>700.0</v>
      </c>
      <c r="L10" t="n" s="1163">
        <v>0.0</v>
      </c>
      <c r="M10" t="n" s="1164">
        <v>13.9</v>
      </c>
      <c r="N10" t="n" s="1165">
        <v>60.0</v>
      </c>
      <c r="O10" t="n" s="1166">
        <v>0.0</v>
      </c>
      <c r="P10" t="n" s="1167">
        <v>8.0</v>
      </c>
      <c r="Q10" t="n" s="1168">
        <v>100.4</v>
      </c>
      <c r="R10" t="n" s="1169">
        <v>0.0</v>
      </c>
      <c r="S10" t="n" s="1170">
        <v>0.0</v>
      </c>
      <c r="T10" t="n" s="1171">
        <v>0.0</v>
      </c>
      <c r="U10" t="n" s="1172">
        <v>0.0</v>
      </c>
      <c r="V10" t="n" s="1173">
        <v>0.0</v>
      </c>
      <c r="W10" s="1174">
        <f>q10+s10+u10+v10</f>
      </c>
      <c r="X10" t="n" s="1175">
        <v>0.0</v>
      </c>
      <c r="Y10" t="n" s="1176">
        <v>0.0</v>
      </c>
      <c r="Z10" t="n" s="1177">
        <v>0.0</v>
      </c>
      <c r="AA10" s="1178">
        <f>h10+i10+j10+k10+l10+m10+n10+o10+w10+x10+y10+z10</f>
      </c>
      <c r="AB10" t="n" s="1179">
        <v>338.0</v>
      </c>
      <c r="AC10" t="n" s="1180">
        <v>48.15</v>
      </c>
      <c r="AD10" t="n" s="1181">
        <v>5.5</v>
      </c>
      <c r="AE10" t="n" s="1182">
        <v>80.0</v>
      </c>
      <c r="AF10" s="1183">
        <f>ROUND((aa10+ab10+ac10+ad10+ae10),2)</f>
      </c>
      <c r="AG10" s="1184">
        <f>ae10*0.06</f>
      </c>
      <c r="AH10" s="1185">
        <f>af10+ag10</f>
      </c>
      <c r="AI10" t="s" s="1186">
        <v>0</v>
      </c>
    </row>
    <row r="11" ht="15.0" customHeight="true">
      <c r="A11" t="s" s="1187">
        <v>69</v>
      </c>
      <c r="B11" t="s" s="1188">
        <v>70</v>
      </c>
      <c r="C11" t="s" s="1189">
        <v>71</v>
      </c>
      <c r="D11" t="s" s="1190">
        <v>72</v>
      </c>
      <c r="E11" t="s" s="1191">
        <v>60</v>
      </c>
      <c r="F11" t="n" s="1192">
        <v>41944.0</v>
      </c>
      <c r="G11" t="s" s="1193">
        <v>0</v>
      </c>
      <c r="H11" t="n" s="1194">
        <v>1350.0</v>
      </c>
      <c r="I11" t="n" s="1195">
        <v>100.0</v>
      </c>
      <c r="J11" t="n" s="1196">
        <v>0.0</v>
      </c>
      <c r="K11" t="n" s="1197">
        <v>2200.0</v>
      </c>
      <c r="L11" t="n" s="1198">
        <v>0.0</v>
      </c>
      <c r="M11" t="n" s="1199">
        <v>10.0</v>
      </c>
      <c r="N11" t="n" s="1200">
        <v>60.0</v>
      </c>
      <c r="O11" t="n" s="1201">
        <v>0.0</v>
      </c>
      <c r="P11" t="n" s="1202">
        <v>8.0</v>
      </c>
      <c r="Q11" t="n" s="1203">
        <v>77.92</v>
      </c>
      <c r="R11" t="n" s="1204">
        <v>0.0</v>
      </c>
      <c r="S11" t="n" s="1205">
        <v>0.0</v>
      </c>
      <c r="T11" t="n" s="1206">
        <v>0.0</v>
      </c>
      <c r="U11" t="n" s="1207">
        <v>0.0</v>
      </c>
      <c r="V11" t="n" s="1208">
        <v>0.0</v>
      </c>
      <c r="W11" s="1209">
        <f>q11+s11+u11+v11</f>
      </c>
      <c r="X11" t="n" s="1210">
        <v>0.0</v>
      </c>
      <c r="Y11" t="n" s="1211">
        <v>0.0</v>
      </c>
      <c r="Z11" t="n" s="1212">
        <v>0.0</v>
      </c>
      <c r="AA11" s="1213">
        <f>h11+i11+j11+k11+l11+m11+n11+o11+w11+x11+y11+z11</f>
      </c>
      <c r="AB11" t="n" s="1214">
        <v>484.0</v>
      </c>
      <c r="AC11" t="n" s="1215">
        <v>65.65</v>
      </c>
      <c r="AD11" t="n" s="1216">
        <v>7.5</v>
      </c>
      <c r="AE11" t="n" s="1217">
        <v>80.0</v>
      </c>
      <c r="AF11" s="1218">
        <f>ROUND((aa11+ab11+ac11+ad11+ae11),2)</f>
      </c>
      <c r="AG11" s="1219">
        <f>ae11*0.06</f>
      </c>
      <c r="AH11" s="1220">
        <f>af11+ag11</f>
      </c>
      <c r="AI11" t="s" s="1221">
        <v>0</v>
      </c>
    </row>
    <row r="12" ht="15.0" customHeight="true">
      <c r="A12" t="s" s="1222">
        <v>0</v>
      </c>
      <c r="B12" t="s" s="1223">
        <v>0</v>
      </c>
      <c r="C12" t="s" s="1224">
        <v>0</v>
      </c>
      <c r="D12" t="s" s="1225">
        <v>0</v>
      </c>
      <c r="E12" t="s" s="1226">
        <v>0</v>
      </c>
      <c r="F12" t="s" s="1227">
        <v>0</v>
      </c>
      <c r="G12" t="s" s="1228">
        <v>0</v>
      </c>
      <c r="H12" s="1229">
        <f>SUM(h8:h11)</f>
      </c>
      <c r="I12" s="1230">
        <f>SUM(i8:i11)</f>
      </c>
      <c r="J12" s="1231">
        <f>SUM(j8:j11)</f>
      </c>
      <c r="K12" s="1232">
        <f>SUM(k8:k11)</f>
      </c>
      <c r="L12" s="1233">
        <f>SUM(l8:l11)</f>
      </c>
      <c r="M12" s="1234">
        <f>SUM(m8:m11)</f>
      </c>
      <c r="N12" s="1235">
        <f>SUM(n8:n11)</f>
      </c>
      <c r="O12" s="1236">
        <f>SUM(o8:o11)</f>
      </c>
      <c r="P12" s="1237">
        <f>SUM(p8:p11)</f>
      </c>
      <c r="Q12" s="1238">
        <f>SUM(q8:q11)</f>
      </c>
      <c r="R12" s="1239">
        <f>SUM(r8:r11)</f>
      </c>
      <c r="S12" s="1240">
        <f>SUM(s8:s11)</f>
      </c>
      <c r="T12" s="1241">
        <f>SUM(t8:t11)</f>
      </c>
      <c r="U12" s="1242">
        <f>SUM(u8:u11)</f>
      </c>
      <c r="V12" s="1243">
        <f>SUM(v8:v11)</f>
      </c>
      <c r="W12" s="1244">
        <f>SUM(w8:w11)</f>
      </c>
      <c r="X12" s="1245">
        <f>SUM(x8:x11)</f>
      </c>
      <c r="Y12" s="1246">
        <f>SUM(y8:y11)</f>
      </c>
      <c r="Z12" s="1247">
        <f>SUM(z8:z11)</f>
      </c>
      <c r="AA12" s="1248">
        <f>SUM(aa8:aa11)</f>
      </c>
      <c r="AB12" s="1249">
        <f>SUM(ab8:ab11)</f>
      </c>
      <c r="AC12" s="1250">
        <f>SUM(ac8:ac11)</f>
      </c>
      <c r="AD12" s="1251">
        <f>SUM(ad8:ad11)</f>
      </c>
      <c r="AE12" s="1252">
        <f>SUM(ae8:ae11)</f>
      </c>
      <c r="AF12" s="1253">
        <f>SUM(af8:af11)</f>
      </c>
      <c r="AG12" s="1254">
        <f>SUM(ag8:ag11)</f>
      </c>
      <c r="AH12" s="1255">
        <f>SUM(ah8:ah11)</f>
      </c>
      <c r="AI12" t="s" s="1256">
        <v>0</v>
      </c>
    </row>
    <row r="13" ht="15.0" customHeight="true"/>
    <row r="14" ht="15.0" customHeight="true">
      <c r="A14" t="s" s="1257">
        <v>0</v>
      </c>
      <c r="B14" t="s" s="1258">
        <v>0</v>
      </c>
      <c r="C14" t="s" s="1259">
        <v>73</v>
      </c>
    </row>
    <row r="15" ht="15.0" customHeight="true">
      <c r="C15" s="1260">
        <f>COUNTA(A8:A11)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2019-07-12T15:27:23Z</dcterms:created>
  <dc:creator>Apache POI</dc:creator>
</coreProperties>
</file>