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<sst xmlns="http://schemas.openxmlformats.org/spreadsheetml/2006/main" count="5257" uniqueCount="553">
  <si>
    <t/>
  </si>
  <si>
    <t>Company Name:L'OREAL MALAYSIA SDN BHD</t>
  </si>
  <si>
    <t>Report ID: Monthly Payroll Report</t>
  </si>
  <si>
    <t>Report Title: Monthly Payroll Report</t>
  </si>
  <si>
    <t>For Year 2019</t>
  </si>
  <si>
    <t>SEP</t>
  </si>
  <si>
    <t>AUG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</si>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</sst>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n" s="7888">
        <v>43733.0</v>
      </c>
      <c r="H8" t="n" s="3410">
        <v>1120.0</v>
      </c>
      <c r="I8" t="n" s="3411">
        <v>80.0</v>
      </c>
      <c r="J8" t="n" s="3412">
        <v>-12.9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0.5</v>
      </c>
      <c r="Q8" t="n" s="3419">
        <v>5.05</v>
      </c>
      <c r="R8" t="n" s="3420">
        <v>8.0</v>
      </c>
      <c r="S8" t="n" s="3421">
        <v>107.68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-180.64</v>
      </c>
      <c r="Y8" t="n" s="3427">
        <v>0.0</v>
      </c>
      <c r="Z8" t="n" s="3428">
        <v>0.0</v>
      </c>
      <c r="AA8" t="n" s="3429">
        <f>h8+i8+j8+k8+l8+m8+n8+o8+w8+x8+y8+z8</f>
      </c>
      <c r="AB8" t="n" s="3430">
        <v>159.0</v>
      </c>
      <c r="AC8" t="n" s="3431">
        <v>23.65</v>
      </c>
      <c r="AD8" t="n" s="3432">
        <v>2.7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47</v>
      </c>
    </row>
    <row r="9">
      <c r="A9" t="s" s="3438">
        <v>48</v>
      </c>
      <c r="B9" t="s" s="3439">
        <v>49</v>
      </c>
      <c r="C9" t="s" s="3440">
        <v>50</v>
      </c>
      <c r="D9" t="s" s="3441">
        <v>51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1809.84</v>
      </c>
      <c r="L9" t="n" s="3449">
        <v>0.0</v>
      </c>
      <c r="M9" t="n" s="3450">
        <v>85.0</v>
      </c>
      <c r="N9" t="n" s="3451">
        <v>0.0</v>
      </c>
      <c r="O9" t="n" s="3452">
        <v>0.0</v>
      </c>
      <c r="P9" t="n" s="3453">
        <v>17.0</v>
      </c>
      <c r="Q9" t="n" s="3454">
        <v>180.2</v>
      </c>
      <c r="R9" t="n" s="3455">
        <v>8.0</v>
      </c>
      <c r="S9" t="n" s="3456">
        <v>113.04</v>
      </c>
      <c r="T9" t="n" s="3457">
        <v>4.5</v>
      </c>
      <c r="U9" t="n" s="3458">
        <v>95.4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440.0</v>
      </c>
      <c r="AC9" t="n" s="3466">
        <v>67.35</v>
      </c>
      <c r="AD9" t="n" s="3467">
        <v>7.7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52</v>
      </c>
      <c r="B10" t="s" s="3474">
        <v>53</v>
      </c>
      <c r="C10" t="s" s="3475">
        <v>54</v>
      </c>
      <c r="D10" t="s" s="3476">
        <v>55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1700.0</v>
      </c>
      <c r="L10" t="n" s="3484">
        <v>0.0</v>
      </c>
      <c r="M10" t="n" s="3485">
        <v>10.0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419.0</v>
      </c>
      <c r="AC10" t="n" s="3501">
        <v>56.85</v>
      </c>
      <c r="AD10" t="n" s="3502">
        <v>6.5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56</v>
      </c>
      <c r="B11" t="s" s="3509">
        <v>57</v>
      </c>
      <c r="C11" t="s" s="3510">
        <v>58</v>
      </c>
      <c r="D11" t="s" s="3511">
        <v>59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100.0</v>
      </c>
      <c r="J11" t="n" s="3517">
        <v>0.0</v>
      </c>
      <c r="K11" t="n" s="3518">
        <v>2400.0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0.0</v>
      </c>
      <c r="Q11" t="n" s="3524">
        <v>0.0</v>
      </c>
      <c r="R11" t="n" s="3525">
        <v>8.0</v>
      </c>
      <c r="S11" t="n" s="3526">
        <v>103.84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502.0</v>
      </c>
      <c r="AC11" t="n" s="3536">
        <v>69.05</v>
      </c>
      <c r="AD11" t="n" s="3537">
        <v>7.9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60</v>
      </c>
      <c r="B12" t="s" s="3544">
        <v>61</v>
      </c>
      <c r="C12" t="s" s="3545">
        <v>62</v>
      </c>
      <c r="D12" t="s" s="3546">
        <v>63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64</v>
      </c>
      <c r="B13" t="s" s="3579">
        <v>65</v>
      </c>
      <c r="C13" t="s" s="3580">
        <v>66</v>
      </c>
      <c r="D13" t="s" s="3581">
        <v>67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1400.0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9.0</v>
      </c>
      <c r="Q13" t="n" s="3594">
        <v>110.97</v>
      </c>
      <c r="R13" t="n" s="3595">
        <v>8.0</v>
      </c>
      <c r="S13" t="n" s="3596">
        <v>131.52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419.0</v>
      </c>
      <c r="AC13" t="n" s="3606">
        <v>60.35</v>
      </c>
      <c r="AD13" t="n" s="3607">
        <v>6.9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68</v>
      </c>
      <c r="B14" t="s" s="3614">
        <v>69</v>
      </c>
      <c r="C14" t="s" s="3615">
        <v>70</v>
      </c>
      <c r="D14" t="s" s="3616">
        <v>71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638.17</v>
      </c>
      <c r="L14" t="n" s="3624">
        <v>0.0</v>
      </c>
      <c r="M14" t="n" s="3625">
        <v>91.0</v>
      </c>
      <c r="N14" t="n" s="3626">
        <v>0.0</v>
      </c>
      <c r="O14" t="n" s="3627">
        <v>0.0</v>
      </c>
      <c r="P14" t="n" s="3628">
        <v>20.5</v>
      </c>
      <c r="Q14" t="n" s="3629">
        <v>211.36</v>
      </c>
      <c r="R14" t="n" s="3630">
        <v>8.0</v>
      </c>
      <c r="S14" t="n" s="3631">
        <v>110.0</v>
      </c>
      <c r="T14" t="n" s="3632">
        <v>4.5</v>
      </c>
      <c r="U14" t="n" s="3633">
        <v>92.84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284.0</v>
      </c>
      <c r="AC14" t="n" s="3641">
        <v>46.35</v>
      </c>
      <c r="AD14" t="n" s="3642">
        <v>5.3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72</v>
      </c>
      <c r="B15" t="s" s="3649">
        <v>73</v>
      </c>
      <c r="C15" t="s" s="3650">
        <v>74</v>
      </c>
      <c r="D15" t="s" s="3651">
        <v>75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1933.77</v>
      </c>
      <c r="L15" t="n" s="3659">
        <v>0.0</v>
      </c>
      <c r="M15" t="n" s="3660">
        <v>98.4</v>
      </c>
      <c r="N15" t="n" s="3661">
        <v>0.0</v>
      </c>
      <c r="O15" t="n" s="3662">
        <v>0.0</v>
      </c>
      <c r="P15" t="n" s="3663">
        <v>22.0</v>
      </c>
      <c r="Q15" t="n" s="3664">
        <v>239.58</v>
      </c>
      <c r="R15" t="n" s="3665">
        <v>8.0</v>
      </c>
      <c r="S15" t="n" s="3666">
        <v>116.16</v>
      </c>
      <c r="T15" t="n" s="3667">
        <v>4.5</v>
      </c>
      <c r="U15" t="n" s="3668">
        <v>98.01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463.0</v>
      </c>
      <c r="AC15" t="n" s="3676">
        <v>69.05</v>
      </c>
      <c r="AD15" t="n" s="3677">
        <v>7.9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76</v>
      </c>
      <c r="B16" t="s" s="3684">
        <v>77</v>
      </c>
      <c r="C16" t="s" s="3685">
        <v>78</v>
      </c>
      <c r="D16" t="s" s="3686">
        <v>79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1000.0</v>
      </c>
      <c r="L16" t="n" s="3694">
        <v>0.0</v>
      </c>
      <c r="M16" t="n" s="3695">
        <v>0.0</v>
      </c>
      <c r="N16" t="n" s="3696">
        <v>0.0</v>
      </c>
      <c r="O16" t="n" s="3697">
        <v>0.0</v>
      </c>
      <c r="P16" t="n" s="3698">
        <v>4.0</v>
      </c>
      <c r="Q16" t="n" s="3699">
        <v>40.08</v>
      </c>
      <c r="R16" t="n" s="3700">
        <v>8.0</v>
      </c>
      <c r="S16" t="n" s="3701">
        <v>106.96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325.0</v>
      </c>
      <c r="AC16" t="n" s="3711">
        <v>46.35</v>
      </c>
      <c r="AD16" t="n" s="3712">
        <v>5.3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80</v>
      </c>
      <c r="B17" t="s" s="3719">
        <v>81</v>
      </c>
      <c r="C17" t="s" s="3720">
        <v>82</v>
      </c>
      <c r="D17" t="s" s="3721">
        <v>83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822.99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14.0</v>
      </c>
      <c r="Q17" t="n" s="3734">
        <v>146.44</v>
      </c>
      <c r="R17" t="n" s="3735">
        <v>8.0</v>
      </c>
      <c r="S17" t="n" s="3736">
        <v>111.52</v>
      </c>
      <c r="T17" t="n" s="3737">
        <v>4.5</v>
      </c>
      <c r="U17" t="n" s="3738">
        <v>94.1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310.0</v>
      </c>
      <c r="AC17" t="n" s="3746">
        <v>48.15</v>
      </c>
      <c r="AD17" t="n" s="3747">
        <v>5.5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84</v>
      </c>
      <c r="B18" t="s" s="3754">
        <v>85</v>
      </c>
      <c r="C18" t="s" s="3755">
        <v>86</v>
      </c>
      <c r="D18" t="s" s="3756">
        <v>87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300.0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24.0</v>
      </c>
      <c r="Q18" t="n" s="3769">
        <v>251.04</v>
      </c>
      <c r="R18" t="n" s="3770">
        <v>8.0</v>
      </c>
      <c r="S18" t="n" s="3771">
        <v>111.52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242.0</v>
      </c>
      <c r="AC18" t="n" s="3781">
        <v>39.35</v>
      </c>
      <c r="AD18" t="n" s="3782">
        <v>4.5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88</v>
      </c>
      <c r="B19" t="s" s="3789">
        <v>89</v>
      </c>
      <c r="C19" t="s" s="3790">
        <v>90</v>
      </c>
      <c r="D19" t="s" s="3791">
        <v>91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741.82</v>
      </c>
      <c r="L19" t="n" s="3799">
        <v>0.0</v>
      </c>
      <c r="M19" t="n" s="3800">
        <v>51.4</v>
      </c>
      <c r="N19" t="n" s="3801">
        <v>0.0</v>
      </c>
      <c r="O19" t="n" s="3802">
        <v>0.0</v>
      </c>
      <c r="P19" t="n" s="3803">
        <v>17.0</v>
      </c>
      <c r="Q19" t="n" s="3804">
        <v>198.56</v>
      </c>
      <c r="R19" t="n" s="3805">
        <v>8.0</v>
      </c>
      <c r="S19" t="n" s="3806">
        <v>124.64</v>
      </c>
      <c r="T19" t="n" s="3807">
        <v>4.5</v>
      </c>
      <c r="U19" t="n" s="3808">
        <v>105.17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323.0</v>
      </c>
      <c r="AC19" t="n" s="3816">
        <v>51.65</v>
      </c>
      <c r="AD19" t="n" s="3817">
        <v>5.9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92</v>
      </c>
      <c r="B20" t="s" s="3824">
        <v>93</v>
      </c>
      <c r="C20" t="s" s="3825">
        <v>94</v>
      </c>
      <c r="D20" t="s" s="3826">
        <v>95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806.47</v>
      </c>
      <c r="L20" t="n" s="3834">
        <v>0.0</v>
      </c>
      <c r="M20" t="n" s="3835">
        <v>93.4</v>
      </c>
      <c r="N20" t="n" s="3836">
        <v>0.0</v>
      </c>
      <c r="O20" t="n" s="3837">
        <v>0.0</v>
      </c>
      <c r="P20" t="n" s="3838">
        <v>17.5</v>
      </c>
      <c r="Q20" t="n" s="3839">
        <v>208.25</v>
      </c>
      <c r="R20" t="n" s="3840">
        <v>8.0</v>
      </c>
      <c r="S20" t="n" s="3841">
        <v>126.96</v>
      </c>
      <c r="T20" t="n" s="3842">
        <v>4.5</v>
      </c>
      <c r="U20" t="n" s="3843">
        <v>107.1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333.0</v>
      </c>
      <c r="AC20" t="n" s="3851">
        <v>53.35</v>
      </c>
      <c r="AD20" t="n" s="3852">
        <v>6.1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96</v>
      </c>
      <c r="B21" t="s" s="3859">
        <v>97</v>
      </c>
      <c r="C21" t="s" s="3860">
        <v>98</v>
      </c>
      <c r="D21" t="s" s="3861">
        <v>99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900.0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6.0</v>
      </c>
      <c r="Q21" t="n" s="3874">
        <v>57.96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305.0</v>
      </c>
      <c r="AC21" t="n" s="3886">
        <v>41.15</v>
      </c>
      <c r="AD21" t="n" s="3887">
        <v>4.7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100</v>
      </c>
      <c r="B22" t="s" s="3894">
        <v>101</v>
      </c>
      <c r="C22" t="s" s="3895">
        <v>102</v>
      </c>
      <c r="D22" t="s" s="3896">
        <v>103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850.0</v>
      </c>
      <c r="L22" t="n" s="3904">
        <v>0.0</v>
      </c>
      <c r="M22" t="n" s="3905">
        <v>27.78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8.0</v>
      </c>
      <c r="S22" t="n" s="3911">
        <v>110.8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312.0</v>
      </c>
      <c r="AC22" t="n" s="3921">
        <v>44.65</v>
      </c>
      <c r="AD22" t="n" s="3922">
        <v>5.1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104</v>
      </c>
      <c r="B23" t="s" s="3929">
        <v>105</v>
      </c>
      <c r="C23" t="s" s="3930">
        <v>106</v>
      </c>
      <c r="D23" t="s" s="3931">
        <v>107</v>
      </c>
      <c r="E23" t="s" s="3932">
        <v>46</v>
      </c>
      <c r="F23" t="n" s="7917">
        <v>41944.0</v>
      </c>
      <c r="G23" t="n" s="7918">
        <v>43713.0</v>
      </c>
      <c r="H23" t="n" s="3935">
        <v>236.67</v>
      </c>
      <c r="I23" t="n" s="3936">
        <v>16.67</v>
      </c>
      <c r="J23" t="n" s="3937">
        <v>-32.29</v>
      </c>
      <c r="K23" t="n" s="3938">
        <v>1400.0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0.0</v>
      </c>
      <c r="Q23" t="n" s="3944">
        <v>0.0</v>
      </c>
      <c r="R23" t="n" s="3945">
        <v>8.0</v>
      </c>
      <c r="S23" t="n" s="3946">
        <v>109.2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-458.1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154.0</v>
      </c>
      <c r="AC23" t="n" s="3956">
        <v>21.85</v>
      </c>
      <c r="AD23" t="n" s="3957">
        <v>2.5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108</v>
      </c>
    </row>
    <row r="24">
      <c r="A24" t="s" s="3963">
        <v>109</v>
      </c>
      <c r="B24" t="s" s="3964">
        <v>110</v>
      </c>
      <c r="C24" t="s" s="3965">
        <v>111</v>
      </c>
      <c r="D24" t="s" s="3966">
        <v>112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100.0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3.0</v>
      </c>
      <c r="Q24" t="n" s="3979">
        <v>29.64</v>
      </c>
      <c r="R24" t="n" s="3980">
        <v>8.0</v>
      </c>
      <c r="S24" t="n" s="3981">
        <v>105.36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206.0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113</v>
      </c>
      <c r="B25" t="s" s="3999">
        <v>114</v>
      </c>
      <c r="C25" t="s" s="4000">
        <v>115</v>
      </c>
      <c r="D25" t="s" s="4001">
        <v>116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1353.72</v>
      </c>
      <c r="L25" t="n" s="4009">
        <v>0.0</v>
      </c>
      <c r="M25" t="n" s="4010">
        <v>115.0</v>
      </c>
      <c r="N25" t="n" s="4011">
        <v>0.0</v>
      </c>
      <c r="O25" t="n" s="4012">
        <v>0.0</v>
      </c>
      <c r="P25" t="n" s="4013">
        <v>18.5</v>
      </c>
      <c r="Q25" t="n" s="4014">
        <v>205.54</v>
      </c>
      <c r="R25" t="n" s="4015">
        <v>8.0</v>
      </c>
      <c r="S25" t="n" s="4016">
        <v>118.48</v>
      </c>
      <c r="T25" t="n" s="4017">
        <v>4.5</v>
      </c>
      <c r="U25" t="n" s="4018">
        <v>99.95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390.0</v>
      </c>
      <c r="AC25" t="n" s="4026">
        <v>60.35</v>
      </c>
      <c r="AD25" t="n" s="4027">
        <v>6.9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117</v>
      </c>
      <c r="B26" t="s" s="4034">
        <v>118</v>
      </c>
      <c r="C26" t="s" s="4035">
        <v>119</v>
      </c>
      <c r="D26" t="s" s="4036">
        <v>120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800.0</v>
      </c>
      <c r="L26" t="n" s="4044">
        <v>0.0</v>
      </c>
      <c r="M26" t="n" s="4045">
        <v>36.55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0.0</v>
      </c>
      <c r="S26" t="n" s="4051">
        <v>0.0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312.0</v>
      </c>
      <c r="AC26" t="n" s="4061">
        <v>41.15</v>
      </c>
      <c r="AD26" t="n" s="4062">
        <v>4.7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121</v>
      </c>
      <c r="B27" t="s" s="4069">
        <v>122</v>
      </c>
      <c r="C27" t="s" s="4070">
        <v>123</v>
      </c>
      <c r="D27" t="s" s="4071">
        <v>124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1020.0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8.0</v>
      </c>
      <c r="S27" t="n" s="4086">
        <v>107.68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328.0</v>
      </c>
      <c r="AC27" t="n" s="4096">
        <v>46.35</v>
      </c>
      <c r="AD27" t="n" s="4097">
        <v>5.3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125</v>
      </c>
      <c r="B28" t="s" s="4104">
        <v>126</v>
      </c>
      <c r="C28" t="s" s="4105">
        <v>127</v>
      </c>
      <c r="D28" t="s" s="4106">
        <v>128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765.85</v>
      </c>
      <c r="L28" t="n" s="4114">
        <v>0.0</v>
      </c>
      <c r="M28" t="n" s="4115">
        <v>98.2</v>
      </c>
      <c r="N28" t="n" s="4116">
        <v>0.0</v>
      </c>
      <c r="O28" t="n" s="4117">
        <v>0.0</v>
      </c>
      <c r="P28" t="n" s="4118">
        <v>18.0</v>
      </c>
      <c r="Q28" t="n" s="4119">
        <v>253.08</v>
      </c>
      <c r="R28" t="n" s="4120">
        <v>8.0</v>
      </c>
      <c r="S28" t="n" s="4121">
        <v>150.0</v>
      </c>
      <c r="T28" t="n" s="4122">
        <v>4.5</v>
      </c>
      <c r="U28" t="n" s="4123">
        <v>126.59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367.0</v>
      </c>
      <c r="AC28" t="n" s="4131">
        <v>60.35</v>
      </c>
      <c r="AD28" t="n" s="4132">
        <v>6.9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129</v>
      </c>
      <c r="B29" t="s" s="4139">
        <v>130</v>
      </c>
      <c r="C29" t="s" s="4140">
        <v>131</v>
      </c>
      <c r="D29" t="s" s="4141">
        <v>132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0.0</v>
      </c>
      <c r="J29" t="n" s="4147">
        <v>-87.1</v>
      </c>
      <c r="K29" t="n" s="4148">
        <v>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0.0</v>
      </c>
      <c r="AC29" t="n" s="4166">
        <v>0.0</v>
      </c>
      <c r="AD29" t="n" s="4167">
        <v>0.0</v>
      </c>
      <c r="AE29" t="n" s="4168">
        <v>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133</v>
      </c>
      <c r="B30" t="s" s="4174">
        <v>134</v>
      </c>
      <c r="C30" t="s" s="4175">
        <v>135</v>
      </c>
      <c r="D30" t="s" s="4176">
        <v>136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100.0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9.0</v>
      </c>
      <c r="Q30" t="n" s="4189">
        <v>94.77</v>
      </c>
      <c r="R30" t="n" s="4190">
        <v>8.0</v>
      </c>
      <c r="S30" t="n" s="4191">
        <v>112.32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216.0</v>
      </c>
      <c r="AC30" t="n" s="4201">
        <v>32.35</v>
      </c>
      <c r="AD30" t="n" s="4202">
        <v>3.7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137</v>
      </c>
      <c r="B31" t="s" s="4209">
        <v>138</v>
      </c>
      <c r="C31" t="s" s="4210">
        <v>139</v>
      </c>
      <c r="D31" t="s" s="4211">
        <v>140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1400.0</v>
      </c>
      <c r="L31" t="n" s="4219">
        <v>0.0</v>
      </c>
      <c r="M31" t="n" s="4220">
        <v>10.0</v>
      </c>
      <c r="N31" t="n" s="4221">
        <v>0.0</v>
      </c>
      <c r="O31" t="n" s="4222">
        <v>0.0</v>
      </c>
      <c r="P31" t="n" s="4223">
        <v>0.0</v>
      </c>
      <c r="Q31" t="n" s="4224">
        <v>0.0</v>
      </c>
      <c r="R31" t="n" s="4225">
        <v>8.0</v>
      </c>
      <c r="S31" t="n" s="4226">
        <v>100.0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364.0</v>
      </c>
      <c r="AC31" t="n" s="4236">
        <v>49.85</v>
      </c>
      <c r="AD31" t="n" s="4237">
        <v>5.7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141</v>
      </c>
      <c r="B32" t="s" s="4244">
        <v>142</v>
      </c>
      <c r="C32" t="s" s="4245">
        <v>143</v>
      </c>
      <c r="D32" t="s" s="4246">
        <v>144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300.0</v>
      </c>
      <c r="L32" t="n" s="4254">
        <v>0.0</v>
      </c>
      <c r="M32" t="n" s="4255">
        <v>44.2</v>
      </c>
      <c r="N32" t="n" s="4256">
        <v>0.0</v>
      </c>
      <c r="O32" t="n" s="4257">
        <v>0.0</v>
      </c>
      <c r="P32" t="n" s="4258">
        <v>7.0</v>
      </c>
      <c r="Q32" t="n" s="4259">
        <v>70.14</v>
      </c>
      <c r="R32" t="n" s="4260">
        <v>8.0</v>
      </c>
      <c r="S32" t="n" s="4261">
        <v>106.96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234.0</v>
      </c>
      <c r="AC32" t="n" s="4271">
        <v>34.15</v>
      </c>
      <c r="AD32" t="n" s="4272">
        <v>3.9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145</v>
      </c>
      <c r="B33" t="s" s="4279">
        <v>146</v>
      </c>
      <c r="C33" t="s" s="4280">
        <v>147</v>
      </c>
      <c r="D33" t="s" s="4281">
        <v>148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300.0</v>
      </c>
      <c r="L33" t="n" s="4289">
        <v>0.0</v>
      </c>
      <c r="M33" t="n" s="4290">
        <v>10.0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8.0</v>
      </c>
      <c r="S33" t="n" s="4296">
        <v>94.64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214.0</v>
      </c>
      <c r="AC33" t="n" s="4306">
        <v>30.65</v>
      </c>
      <c r="AD33" t="n" s="4307">
        <v>3.5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149</v>
      </c>
      <c r="B34" t="s" s="4314">
        <v>150</v>
      </c>
      <c r="C34" t="s" s="4315">
        <v>151</v>
      </c>
      <c r="D34" t="s" s="4316">
        <v>152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100.0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8.0</v>
      </c>
      <c r="S34" t="n" s="4331">
        <v>94.64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188.0</v>
      </c>
      <c r="AC34" t="n" s="4341">
        <v>27.15</v>
      </c>
      <c r="AD34" t="n" s="4342">
        <v>3.1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153</v>
      </c>
      <c r="B35" t="s" s="4349">
        <v>154</v>
      </c>
      <c r="C35" t="s" s="4350">
        <v>155</v>
      </c>
      <c r="D35" t="s" s="4351">
        <v>156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100.0</v>
      </c>
      <c r="L35" t="n" s="4359">
        <v>0.0</v>
      </c>
      <c r="M35" t="n" s="4360">
        <v>10.0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8.0</v>
      </c>
      <c r="S35" t="n" s="4366">
        <v>94.64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188.0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157</v>
      </c>
      <c r="B36" t="s" s="4384">
        <v>158</v>
      </c>
      <c r="C36" t="s" s="4385">
        <v>159</v>
      </c>
      <c r="D36" t="s" s="4386">
        <v>160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1500.0</v>
      </c>
      <c r="L36" t="n" s="4394">
        <v>0.0</v>
      </c>
      <c r="M36" t="n" s="4395">
        <v>16.0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8.0</v>
      </c>
      <c r="S36" t="n" s="4401">
        <v>100.0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377.0</v>
      </c>
      <c r="AC36" t="n" s="4411">
        <v>53.35</v>
      </c>
      <c r="AD36" t="n" s="4412">
        <v>6.1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161</v>
      </c>
      <c r="B37" t="s" s="4419">
        <v>162</v>
      </c>
      <c r="C37" t="s" s="4420">
        <v>163</v>
      </c>
      <c r="D37" t="s" s="4421">
        <v>164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2086.68</v>
      </c>
      <c r="L37" t="n" s="4429">
        <v>0.0</v>
      </c>
      <c r="M37" t="n" s="4430">
        <v>85.0</v>
      </c>
      <c r="N37" t="n" s="4431">
        <v>0.0</v>
      </c>
      <c r="O37" t="n" s="4432">
        <v>0.0</v>
      </c>
      <c r="P37" t="n" s="4433">
        <v>20.0</v>
      </c>
      <c r="Q37" t="n" s="4434">
        <v>202.0</v>
      </c>
      <c r="R37" t="n" s="4435">
        <v>8.0</v>
      </c>
      <c r="S37" t="n" s="4436">
        <v>107.68</v>
      </c>
      <c r="T37" t="n" s="4437">
        <v>4.5</v>
      </c>
      <c r="U37" t="n" s="4438">
        <v>90.86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468.0</v>
      </c>
      <c r="AC37" t="n" s="4446">
        <v>69.05</v>
      </c>
      <c r="AD37" t="n" s="4447">
        <v>7.9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165</v>
      </c>
      <c r="B38" t="s" s="4454">
        <v>166</v>
      </c>
      <c r="C38" t="s" s="4455">
        <v>167</v>
      </c>
      <c r="D38" t="s" s="4456">
        <v>168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300.0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23.0</v>
      </c>
      <c r="Q38" t="n" s="4469">
        <v>215.74</v>
      </c>
      <c r="R38" t="n" s="4470">
        <v>8.0</v>
      </c>
      <c r="S38" t="n" s="4471">
        <v>100.0</v>
      </c>
      <c r="T38" t="n" s="4472">
        <v>0.0</v>
      </c>
      <c r="U38" t="n" s="4473">
        <v>0.0</v>
      </c>
      <c r="V38" t="n" s="4474">
        <v>0.0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221.0</v>
      </c>
      <c r="AC38" t="n" s="4481">
        <v>35.85</v>
      </c>
      <c r="AD38" t="n" s="4482">
        <v>4.1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169</v>
      </c>
      <c r="B39" t="s" s="4489">
        <v>170</v>
      </c>
      <c r="C39" t="s" s="4490">
        <v>171</v>
      </c>
      <c r="D39" t="s" s="4491">
        <v>172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2105.78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15.5</v>
      </c>
      <c r="Q39" t="n" s="4504">
        <v>145.39</v>
      </c>
      <c r="R39" t="n" s="4505">
        <v>8.0</v>
      </c>
      <c r="S39" t="n" s="4506">
        <v>100.0</v>
      </c>
      <c r="T39" t="n" s="4507">
        <v>4.5</v>
      </c>
      <c r="U39" t="n" s="4508">
        <v>84.38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458.0</v>
      </c>
      <c r="AC39" t="n" s="4516">
        <v>67.35</v>
      </c>
      <c r="AD39" t="n" s="4517">
        <v>7.7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173</v>
      </c>
      <c r="B40" t="s" s="4524">
        <v>174</v>
      </c>
      <c r="C40" t="s" s="4525">
        <v>175</v>
      </c>
      <c r="D40" t="s" s="4526">
        <v>176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829.62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18.0</v>
      </c>
      <c r="Q40" t="n" s="4539">
        <v>181.8</v>
      </c>
      <c r="R40" t="n" s="4540">
        <v>8.0</v>
      </c>
      <c r="S40" t="n" s="4541">
        <v>107.68</v>
      </c>
      <c r="T40" t="n" s="4542">
        <v>4.5</v>
      </c>
      <c r="U40" t="n" s="4543">
        <v>90.86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305.0</v>
      </c>
      <c r="AC40" t="n" s="4551">
        <v>48.15</v>
      </c>
      <c r="AD40" t="n" s="4552">
        <v>5.5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177</v>
      </c>
      <c r="B41" t="s" s="4559">
        <v>178</v>
      </c>
      <c r="C41" t="s" s="4560">
        <v>179</v>
      </c>
      <c r="D41" t="s" s="4561">
        <v>180</v>
      </c>
      <c r="E41" t="s" s="4562">
        <v>46</v>
      </c>
      <c r="F41" t="n" s="7953">
        <v>43539.0</v>
      </c>
      <c r="G41" t="s" s="7954">
        <v>0</v>
      </c>
      <c r="H41" t="n" s="4565">
        <v>1400.0</v>
      </c>
      <c r="I41" t="n" s="4566">
        <v>100.0</v>
      </c>
      <c r="J41" t="n" s="4567">
        <v>-3.23</v>
      </c>
      <c r="K41" t="n" s="4568">
        <v>500.0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8.0</v>
      </c>
      <c r="S41" t="n" s="4576">
        <v>107.68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0.0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260.0</v>
      </c>
      <c r="AC41" t="n" s="4586">
        <v>37.65</v>
      </c>
      <c r="AD41" t="n" s="4587">
        <v>4.3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0</v>
      </c>
    </row>
    <row r="42">
      <c r="A42" t="s" s="4593">
        <v>181</v>
      </c>
      <c r="B42" t="s" s="4594">
        <v>182</v>
      </c>
      <c r="C42" t="s" s="4595">
        <v>183</v>
      </c>
      <c r="D42" t="s" s="4596">
        <v>184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1850.0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28.0</v>
      </c>
      <c r="Q42" t="n" s="4609">
        <v>262.64</v>
      </c>
      <c r="R42" t="n" s="4610">
        <v>8.0</v>
      </c>
      <c r="S42" t="n" s="4611">
        <v>100.0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424.0</v>
      </c>
      <c r="AC42" t="n" s="4621">
        <v>63.85</v>
      </c>
      <c r="AD42" t="n" s="4622">
        <v>7.3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185</v>
      </c>
      <c r="B43" t="s" s="4629">
        <v>186</v>
      </c>
      <c r="C43" t="s" s="4630">
        <v>187</v>
      </c>
      <c r="D43" t="s" s="4631">
        <v>188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764.93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17.0</v>
      </c>
      <c r="Q43" t="n" s="4644">
        <v>171.7</v>
      </c>
      <c r="R43" t="n" s="4645">
        <v>8.0</v>
      </c>
      <c r="S43" t="n" s="4646">
        <v>107.68</v>
      </c>
      <c r="T43" t="n" s="4647">
        <v>4.5</v>
      </c>
      <c r="U43" t="n" s="4648">
        <v>90.86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297.0</v>
      </c>
      <c r="AC43" t="n" s="4656">
        <v>46.35</v>
      </c>
      <c r="AD43" t="n" s="4657">
        <v>5.3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189</v>
      </c>
      <c r="B44" t="s" s="4664">
        <v>190</v>
      </c>
      <c r="C44" t="s" s="4665">
        <v>191</v>
      </c>
      <c r="D44" t="s" s="4666">
        <v>192</v>
      </c>
      <c r="E44" t="s" s="4667">
        <v>46</v>
      </c>
      <c r="F44" t="n" s="7959">
        <v>43690.0</v>
      </c>
      <c r="G44" t="s" s="7960">
        <v>0</v>
      </c>
      <c r="H44" t="n" s="4670">
        <v>2419.35</v>
      </c>
      <c r="I44" t="n" s="4671">
        <v>100.0</v>
      </c>
      <c r="J44" t="n" s="4672">
        <v>0.0</v>
      </c>
      <c r="K44" t="n" s="4673">
        <v>214.51</v>
      </c>
      <c r="L44" t="n" s="4674">
        <v>0.0</v>
      </c>
      <c r="M44" t="n" s="4675">
        <v>0.0</v>
      </c>
      <c r="N44" t="n" s="4676">
        <v>0.0</v>
      </c>
      <c r="O44" t="n" s="4677">
        <v>0.0</v>
      </c>
      <c r="P44" t="n" s="4678">
        <v>1.0</v>
      </c>
      <c r="Q44" t="n" s="4679">
        <v>10.82</v>
      </c>
      <c r="R44" t="n" s="4680">
        <v>8.0</v>
      </c>
      <c r="S44" t="n" s="4681">
        <v>115.36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919.35</v>
      </c>
      <c r="Z44" t="n" s="4688">
        <v>61.29</v>
      </c>
      <c r="AA44" t="n" s="4689">
        <f>h44+i44+j44+k44+l44+m44+n44+o44+w44+x44+y44+z44</f>
      </c>
      <c r="AB44" t="n" s="4690">
        <v>357.0</v>
      </c>
      <c r="AC44" t="n" s="4691">
        <v>49.85</v>
      </c>
      <c r="AD44" t="n" s="4692">
        <v>5.7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193</v>
      </c>
      <c r="B45" t="s" s="4699">
        <v>194</v>
      </c>
      <c r="C45" t="s" s="4700">
        <v>195</v>
      </c>
      <c r="D45" t="s" s="4701">
        <v>196</v>
      </c>
      <c r="E45" t="s" s="4702">
        <v>197</v>
      </c>
      <c r="F45" t="n" s="7961">
        <v>41944.0</v>
      </c>
      <c r="G45" t="s" s="7962">
        <v>0</v>
      </c>
      <c r="H45" t="n" s="4705">
        <v>1370.0</v>
      </c>
      <c r="I45" t="n" s="4706">
        <v>100.0</v>
      </c>
      <c r="J45" t="n" s="4707">
        <v>0.0</v>
      </c>
      <c r="K45" t="n" s="4708">
        <v>650.0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0.0</v>
      </c>
      <c r="Q45" t="n" s="4714">
        <v>0.0</v>
      </c>
      <c r="R45" t="n" s="4715">
        <v>8.0</v>
      </c>
      <c r="S45" t="n" s="4716">
        <v>105.36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276.0</v>
      </c>
      <c r="AC45" t="n" s="4726">
        <v>39.35</v>
      </c>
      <c r="AD45" t="n" s="4727">
        <v>4.5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198</v>
      </c>
      <c r="B46" t="s" s="4734">
        <v>199</v>
      </c>
      <c r="C46" t="s" s="4735">
        <v>200</v>
      </c>
      <c r="D46" t="s" s="4736">
        <v>201</v>
      </c>
      <c r="E46" t="s" s="4737">
        <v>197</v>
      </c>
      <c r="F46" t="n" s="7963">
        <v>41944.0</v>
      </c>
      <c r="G46" t="s" s="7964">
        <v>0</v>
      </c>
      <c r="H46" t="n" s="4740">
        <v>2110.0</v>
      </c>
      <c r="I46" t="n" s="4741">
        <v>100.0</v>
      </c>
      <c r="J46" t="n" s="4742">
        <v>0.0</v>
      </c>
      <c r="K46" t="n" s="4743">
        <v>300.0</v>
      </c>
      <c r="L46" t="n" s="4744">
        <v>0.0</v>
      </c>
      <c r="M46" t="n" s="4745">
        <v>0.0</v>
      </c>
      <c r="N46" t="n" s="4746">
        <v>0.0</v>
      </c>
      <c r="O46" t="n" s="4747">
        <v>0.0</v>
      </c>
      <c r="P46" t="n" s="4748">
        <v>8.0</v>
      </c>
      <c r="Q46" t="n" s="4749">
        <v>115.36</v>
      </c>
      <c r="R46" t="n" s="4750">
        <v>8.0</v>
      </c>
      <c r="S46" t="n" s="4751">
        <v>153.84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101.0</v>
      </c>
      <c r="AC46" t="n" s="4761">
        <v>34.4</v>
      </c>
      <c r="AD46" t="n" s="4762">
        <v>0.0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202</v>
      </c>
      <c r="B47" t="s" s="4769">
        <v>203</v>
      </c>
      <c r="C47" t="s" s="4770">
        <v>204</v>
      </c>
      <c r="D47" t="s" s="4771">
        <v>205</v>
      </c>
      <c r="E47" t="s" s="4772">
        <v>197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206</v>
      </c>
      <c r="B48" t="s" s="4804">
        <v>207</v>
      </c>
      <c r="C48" t="s" s="4805">
        <v>208</v>
      </c>
      <c r="D48" t="s" s="4806">
        <v>209</v>
      </c>
      <c r="E48" t="s" s="4807">
        <v>197</v>
      </c>
      <c r="F48" t="n" s="7967">
        <v>41944.0</v>
      </c>
      <c r="G48" t="s" s="7968">
        <v>0</v>
      </c>
      <c r="H48" t="n" s="4810">
        <v>1360.0</v>
      </c>
      <c r="I48" t="n" s="4811">
        <v>100.0</v>
      </c>
      <c r="J48" t="n" s="4812">
        <v>0.0</v>
      </c>
      <c r="K48" t="n" s="4813">
        <v>500.0</v>
      </c>
      <c r="L48" t="n" s="4814">
        <v>0.0</v>
      </c>
      <c r="M48" t="n" s="4815">
        <v>10.0</v>
      </c>
      <c r="N48" t="n" s="4816">
        <v>0.0</v>
      </c>
      <c r="O48" t="n" s="4817">
        <v>0.0</v>
      </c>
      <c r="P48" t="n" s="4818">
        <v>5.0</v>
      </c>
      <c r="Q48" t="n" s="4819">
        <v>49.05</v>
      </c>
      <c r="R48" t="n" s="4820">
        <v>8.0</v>
      </c>
      <c r="S48" t="n" s="4821">
        <v>104.64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255.0</v>
      </c>
      <c r="AC48" t="n" s="4831">
        <v>37.65</v>
      </c>
      <c r="AD48" t="n" s="4832">
        <v>4.3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210</v>
      </c>
      <c r="B49" t="s" s="4839">
        <v>211</v>
      </c>
      <c r="C49" t="s" s="4840">
        <v>212</v>
      </c>
      <c r="D49" t="s" s="4841">
        <v>213</v>
      </c>
      <c r="E49" t="s" s="4842">
        <v>197</v>
      </c>
      <c r="F49" t="n" s="7969">
        <v>41944.0</v>
      </c>
      <c r="G49" t="s" s="7970">
        <v>0</v>
      </c>
      <c r="H49" t="n" s="4845">
        <v>1390.0</v>
      </c>
      <c r="I49" t="n" s="4846">
        <v>100.0</v>
      </c>
      <c r="J49" t="n" s="4847">
        <v>0.0</v>
      </c>
      <c r="K49" t="n" s="4848">
        <v>1850.0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8.0</v>
      </c>
      <c r="S49" t="n" s="4856">
        <v>106.96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435.0</v>
      </c>
      <c r="AC49" t="n" s="4866">
        <v>60.35</v>
      </c>
      <c r="AD49" t="n" s="4867">
        <v>6.9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214</v>
      </c>
      <c r="B50" t="s" s="4874">
        <v>215</v>
      </c>
      <c r="C50" t="s" s="4875">
        <v>216</v>
      </c>
      <c r="D50" t="s" s="4876">
        <v>217</v>
      </c>
      <c r="E50" t="s" s="4877">
        <v>197</v>
      </c>
      <c r="F50" t="n" s="7971">
        <v>41944.0</v>
      </c>
      <c r="G50" t="s" s="7972">
        <v>0</v>
      </c>
      <c r="H50" t="n" s="4880">
        <v>1540.0</v>
      </c>
      <c r="I50" t="n" s="4881">
        <v>100.0</v>
      </c>
      <c r="J50" t="n" s="4882">
        <v>0.0</v>
      </c>
      <c r="K50" t="n" s="4883">
        <v>650.0</v>
      </c>
      <c r="L50" t="n" s="4884">
        <v>0.0</v>
      </c>
      <c r="M50" t="n" s="4885">
        <v>10.0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8.0</v>
      </c>
      <c r="S50" t="n" s="4891">
        <v>118.48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299.0</v>
      </c>
      <c r="AC50" t="n" s="4901">
        <v>42.85</v>
      </c>
      <c r="AD50" t="n" s="4902">
        <v>4.9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218</v>
      </c>
      <c r="B51" t="s" s="4909">
        <v>219</v>
      </c>
      <c r="C51" t="s" s="4910">
        <v>220</v>
      </c>
      <c r="D51" t="s" s="4911">
        <v>221</v>
      </c>
      <c r="E51" t="s" s="4912">
        <v>197</v>
      </c>
      <c r="F51" t="n" s="7973">
        <v>41944.0</v>
      </c>
      <c r="G51" t="s" s="7974">
        <v>0</v>
      </c>
      <c r="H51" t="n" s="4915">
        <v>1460.0</v>
      </c>
      <c r="I51" t="n" s="4916">
        <v>100.0</v>
      </c>
      <c r="J51" t="n" s="4917">
        <v>0.0</v>
      </c>
      <c r="K51" t="n" s="4918">
        <v>420.0</v>
      </c>
      <c r="L51" t="n" s="4919">
        <v>0.0</v>
      </c>
      <c r="M51" t="n" s="4920">
        <v>15.48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8.0</v>
      </c>
      <c r="S51" t="n" s="4926">
        <v>112.32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258.0</v>
      </c>
      <c r="AC51" t="n" s="4936">
        <v>35.85</v>
      </c>
      <c r="AD51" t="n" s="4937">
        <v>4.1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222</v>
      </c>
      <c r="B52" t="s" s="4944">
        <v>223</v>
      </c>
      <c r="C52" t="s" s="4945">
        <v>224</v>
      </c>
      <c r="D52" t="s" s="4946">
        <v>225</v>
      </c>
      <c r="E52" t="s" s="4947">
        <v>197</v>
      </c>
      <c r="F52" t="n" s="7975">
        <v>42684.0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850.0</v>
      </c>
      <c r="L52" t="n" s="4954">
        <v>0.0</v>
      </c>
      <c r="M52" t="n" s="4955">
        <v>18.25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8.0</v>
      </c>
      <c r="S52" t="n" s="4961">
        <v>103.84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299.0</v>
      </c>
      <c r="AC52" t="n" s="4971">
        <v>42.85</v>
      </c>
      <c r="AD52" t="n" s="4972">
        <v>4.9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226</v>
      </c>
      <c r="B53" t="s" s="4979">
        <v>227</v>
      </c>
      <c r="C53" t="s" s="4980">
        <v>228</v>
      </c>
      <c r="D53" t="s" s="4981">
        <v>229</v>
      </c>
      <c r="E53" t="s" s="4982">
        <v>197</v>
      </c>
      <c r="F53" t="n" s="7977">
        <v>42767.0</v>
      </c>
      <c r="G53" t="s" s="7978">
        <v>0</v>
      </c>
      <c r="H53" t="n" s="4985">
        <v>1350.0</v>
      </c>
      <c r="I53" t="n" s="4986">
        <v>100.0</v>
      </c>
      <c r="J53" t="n" s="4987">
        <v>0.0</v>
      </c>
      <c r="K53" t="n" s="4988">
        <v>100.0</v>
      </c>
      <c r="L53" t="n" s="4989">
        <v>0.0</v>
      </c>
      <c r="M53" t="n" s="4990">
        <v>18.3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0.0</v>
      </c>
      <c r="S53" t="n" s="4996">
        <v>0.0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203.0</v>
      </c>
      <c r="AC53" t="n" s="5006">
        <v>27.15</v>
      </c>
      <c r="AD53" t="n" s="5007">
        <v>3.1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230</v>
      </c>
      <c r="B54" t="s" s="5014">
        <v>231</v>
      </c>
      <c r="C54" t="s" s="5015">
        <v>232</v>
      </c>
      <c r="D54" t="s" s="5016">
        <v>233</v>
      </c>
      <c r="E54" t="s" s="5017">
        <v>197</v>
      </c>
      <c r="F54" t="n" s="7979">
        <v>42990.0</v>
      </c>
      <c r="G54" t="s" s="7980">
        <v>0</v>
      </c>
      <c r="H54" t="n" s="5020">
        <v>1260.0</v>
      </c>
      <c r="I54" t="n" s="5021">
        <v>100.0</v>
      </c>
      <c r="J54" t="n" s="5022">
        <v>0.0</v>
      </c>
      <c r="K54" t="n" s="5023">
        <v>80.0</v>
      </c>
      <c r="L54" t="n" s="5024">
        <v>0.0</v>
      </c>
      <c r="M54" t="n" s="5025">
        <v>18.5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8.0</v>
      </c>
      <c r="S54" t="n" s="5031">
        <v>96.96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188.0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234</v>
      </c>
      <c r="B55" t="s" s="5049">
        <v>235</v>
      </c>
      <c r="C55" t="s" s="5050">
        <v>236</v>
      </c>
      <c r="D55" t="s" s="5051">
        <v>237</v>
      </c>
      <c r="E55" t="s" s="5052">
        <v>197</v>
      </c>
      <c r="F55" t="n" s="7981">
        <v>43540.0</v>
      </c>
      <c r="G55" t="s" s="7982">
        <v>0</v>
      </c>
      <c r="H55" t="n" s="5055">
        <v>1200.0</v>
      </c>
      <c r="I55" t="n" s="5056">
        <v>100.0</v>
      </c>
      <c r="J55" t="n" s="5057">
        <v>0.0</v>
      </c>
      <c r="K55" t="n" s="5058">
        <v>300.0</v>
      </c>
      <c r="L55" t="n" s="5059">
        <v>0.0</v>
      </c>
      <c r="M55" t="n" s="5060">
        <v>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8.0</v>
      </c>
      <c r="S55" t="n" s="5066">
        <v>92.32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208.0</v>
      </c>
      <c r="AC55" t="n" s="5076">
        <v>28.85</v>
      </c>
      <c r="AD55" t="n" s="5077">
        <v>3.3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238</v>
      </c>
      <c r="B56" t="s" s="5084">
        <v>239</v>
      </c>
      <c r="C56" t="s" s="5085">
        <v>240</v>
      </c>
      <c r="D56" t="s" s="5086">
        <v>241</v>
      </c>
      <c r="E56" t="s" s="5087">
        <v>242</v>
      </c>
      <c r="F56" t="n" s="7983">
        <v>41944.0</v>
      </c>
      <c r="G56" t="s" s="7984">
        <v>0</v>
      </c>
      <c r="H56" t="n" s="5090">
        <v>1460.0</v>
      </c>
      <c r="I56" t="n" s="5091">
        <v>100.0</v>
      </c>
      <c r="J56" t="n" s="5092">
        <v>0.0</v>
      </c>
      <c r="K56" t="n" s="5093">
        <v>1000.0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0.0</v>
      </c>
      <c r="Q56" t="n" s="5099">
        <v>0.0</v>
      </c>
      <c r="R56" t="n" s="5100">
        <v>8.0</v>
      </c>
      <c r="S56" t="n" s="5101">
        <v>112.32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46.35</v>
      </c>
      <c r="AD56" t="n" s="5112">
        <v>5.3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243</v>
      </c>
      <c r="B57" t="s" s="5119">
        <v>244</v>
      </c>
      <c r="C57" t="s" s="5120">
        <v>245</v>
      </c>
      <c r="D57" t="s" s="5121">
        <v>246</v>
      </c>
      <c r="E57" t="s" s="5122">
        <v>242</v>
      </c>
      <c r="F57" t="n" s="7985">
        <v>41944.0</v>
      </c>
      <c r="G57" t="s" s="7986">
        <v>0</v>
      </c>
      <c r="H57" t="n" s="5125">
        <v>1390.0</v>
      </c>
      <c r="I57" t="n" s="5126">
        <v>100.0</v>
      </c>
      <c r="J57" t="n" s="5127">
        <v>0.0</v>
      </c>
      <c r="K57" t="n" s="5128">
        <v>1000.0</v>
      </c>
      <c r="L57" t="n" s="5129">
        <v>0.0</v>
      </c>
      <c r="M57" t="n" s="5130">
        <v>25.0</v>
      </c>
      <c r="N57" t="n" s="5131">
        <v>0.0</v>
      </c>
      <c r="O57" t="n" s="5132">
        <v>0.0</v>
      </c>
      <c r="P57" t="n" s="5133">
        <v>4.0</v>
      </c>
      <c r="Q57" t="n" s="5134">
        <v>40.08</v>
      </c>
      <c r="R57" t="n" s="5135">
        <v>8.0</v>
      </c>
      <c r="S57" t="n" s="5136">
        <v>106.96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325.0</v>
      </c>
      <c r="AC57" t="n" s="5146">
        <v>46.35</v>
      </c>
      <c r="AD57" t="n" s="5147">
        <v>5.3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247</v>
      </c>
      <c r="B58" t="s" s="5154">
        <v>248</v>
      </c>
      <c r="C58" t="s" s="5155">
        <v>249</v>
      </c>
      <c r="D58" t="s" s="5156">
        <v>250</v>
      </c>
      <c r="E58" t="s" s="5157">
        <v>242</v>
      </c>
      <c r="F58" t="n" s="7987">
        <v>41944.0</v>
      </c>
      <c r="G58" t="s" s="7988">
        <v>0</v>
      </c>
      <c r="H58" t="n" s="5160">
        <v>1410.0</v>
      </c>
      <c r="I58" t="n" s="5161">
        <v>100.0</v>
      </c>
      <c r="J58" t="n" s="5162">
        <v>0.0</v>
      </c>
      <c r="K58" t="n" s="5163">
        <v>650.0</v>
      </c>
      <c r="L58" t="n" s="5164">
        <v>0.0</v>
      </c>
      <c r="M58" t="n" s="5165">
        <v>10.0</v>
      </c>
      <c r="N58" t="n" s="5166">
        <v>0.0</v>
      </c>
      <c r="O58" t="n" s="5167">
        <v>0.0</v>
      </c>
      <c r="P58" t="n" s="5168">
        <v>7.0</v>
      </c>
      <c r="Q58" t="n" s="5169">
        <v>71.19</v>
      </c>
      <c r="R58" t="n" s="5170">
        <v>8.0</v>
      </c>
      <c r="S58" t="n" s="5171">
        <v>108.48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281.0</v>
      </c>
      <c r="AC58" t="n" s="5181">
        <v>41.15</v>
      </c>
      <c r="AD58" t="n" s="5182">
        <v>4.7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251</v>
      </c>
      <c r="B59" t="s" s="5189">
        <v>252</v>
      </c>
      <c r="C59" t="s" s="5190">
        <v>253</v>
      </c>
      <c r="D59" t="s" s="5191">
        <v>254</v>
      </c>
      <c r="E59" t="s" s="5192">
        <v>242</v>
      </c>
      <c r="F59" t="n" s="7989">
        <v>41944.0</v>
      </c>
      <c r="G59" t="s" s="7990">
        <v>0</v>
      </c>
      <c r="H59" t="n" s="5195">
        <v>1390.0</v>
      </c>
      <c r="I59" t="n" s="5196">
        <v>100.0</v>
      </c>
      <c r="J59" t="n" s="5197">
        <v>0.0</v>
      </c>
      <c r="K59" t="n" s="5198">
        <v>1000.0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6.0</v>
      </c>
      <c r="Q59" t="n" s="5204">
        <v>60.12</v>
      </c>
      <c r="R59" t="n" s="5205">
        <v>8.0</v>
      </c>
      <c r="S59" t="n" s="5206">
        <v>106.96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325.0</v>
      </c>
      <c r="AC59" t="n" s="5216">
        <v>46.35</v>
      </c>
      <c r="AD59" t="n" s="5217">
        <v>5.3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255</v>
      </c>
      <c r="B60" t="s" s="5224">
        <v>256</v>
      </c>
      <c r="C60" t="s" s="5225">
        <v>257</v>
      </c>
      <c r="D60" t="s" s="5226">
        <v>258</v>
      </c>
      <c r="E60" t="s" s="5227">
        <v>242</v>
      </c>
      <c r="F60" t="n" s="7991">
        <v>42179.0</v>
      </c>
      <c r="G60" t="s" s="7992">
        <v>0</v>
      </c>
      <c r="H60" t="n" s="5230">
        <v>1350.0</v>
      </c>
      <c r="I60" t="n" s="5231">
        <v>100.0</v>
      </c>
      <c r="J60" t="n" s="5232">
        <v>0.0</v>
      </c>
      <c r="K60" t="n" s="5233">
        <v>1000.0</v>
      </c>
      <c r="L60" t="n" s="5234">
        <v>0.0</v>
      </c>
      <c r="M60" t="n" s="5235">
        <v>10.0</v>
      </c>
      <c r="N60" t="n" s="5236">
        <v>0.0</v>
      </c>
      <c r="O60" t="n" s="5237">
        <v>0.0</v>
      </c>
      <c r="P60" t="n" s="5238">
        <v>8.0</v>
      </c>
      <c r="Q60" t="n" s="5239">
        <v>77.92</v>
      </c>
      <c r="R60" t="n" s="5240">
        <v>8.0</v>
      </c>
      <c r="S60" t="n" s="5241">
        <v>103.84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320.0</v>
      </c>
      <c r="AC60" t="n" s="5251">
        <v>46.35</v>
      </c>
      <c r="AD60" t="n" s="5252">
        <v>5.3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259</v>
      </c>
      <c r="B61" t="s" s="5259">
        <v>260</v>
      </c>
      <c r="C61" t="s" s="5260">
        <v>261</v>
      </c>
      <c r="D61" t="s" s="5261">
        <v>262</v>
      </c>
      <c r="E61" t="s" s="5262">
        <v>242</v>
      </c>
      <c r="F61" t="n" s="7993">
        <v>42488.0</v>
      </c>
      <c r="G61" t="s" s="7994">
        <v>0</v>
      </c>
      <c r="H61" t="n" s="5265">
        <v>1460.0</v>
      </c>
      <c r="I61" t="n" s="5266">
        <v>100.0</v>
      </c>
      <c r="J61" t="n" s="5267">
        <v>0.0</v>
      </c>
      <c r="K61" t="n" s="5268">
        <v>1000.0</v>
      </c>
      <c r="L61" t="n" s="5269">
        <v>0.0</v>
      </c>
      <c r="M61" t="n" s="5270">
        <v>22.0</v>
      </c>
      <c r="N61" t="n" s="5271">
        <v>0.0</v>
      </c>
      <c r="O61" t="n" s="5272">
        <v>0.0</v>
      </c>
      <c r="P61" t="n" s="5273">
        <v>7.0</v>
      </c>
      <c r="Q61" t="n" s="5274">
        <v>73.71</v>
      </c>
      <c r="R61" t="n" s="5275">
        <v>8.0</v>
      </c>
      <c r="S61" t="n" s="5276">
        <v>112.32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333.0</v>
      </c>
      <c r="AC61" t="n" s="5286">
        <v>48.15</v>
      </c>
      <c r="AD61" t="n" s="5287">
        <v>5.5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263</v>
      </c>
      <c r="B62" t="s" s="5294">
        <v>264</v>
      </c>
      <c r="C62" t="s" s="5295">
        <v>265</v>
      </c>
      <c r="D62" t="s" s="5296">
        <v>266</v>
      </c>
      <c r="E62" t="s" s="5297">
        <v>242</v>
      </c>
      <c r="F62" t="n" s="7995">
        <v>42583.0</v>
      </c>
      <c r="G62" t="s" s="7996">
        <v>0</v>
      </c>
      <c r="H62" t="n" s="5300">
        <v>1350.0</v>
      </c>
      <c r="I62" t="n" s="5301">
        <v>100.0</v>
      </c>
      <c r="J62" t="n" s="5302">
        <v>0.0</v>
      </c>
      <c r="K62" t="n" s="5303">
        <v>1000.0</v>
      </c>
      <c r="L62" t="n" s="5304">
        <v>0.0</v>
      </c>
      <c r="M62" t="n" s="5305">
        <v>10.0</v>
      </c>
      <c r="N62" t="n" s="5306">
        <v>0.0</v>
      </c>
      <c r="O62" t="n" s="5307">
        <v>0.0</v>
      </c>
      <c r="P62" t="n" s="5308">
        <v>7.0</v>
      </c>
      <c r="Q62" t="n" s="5309">
        <v>68.18</v>
      </c>
      <c r="R62" t="n" s="5310">
        <v>8.0</v>
      </c>
      <c r="S62" t="n" s="5311">
        <v>103.84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320.0</v>
      </c>
      <c r="AC62" t="n" s="5321">
        <v>46.35</v>
      </c>
      <c r="AD62" t="n" s="5322">
        <v>5.3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267</v>
      </c>
      <c r="B63" t="s" s="5329">
        <v>268</v>
      </c>
      <c r="C63" t="s" s="5330">
        <v>269</v>
      </c>
      <c r="D63" t="s" s="5331">
        <v>270</v>
      </c>
      <c r="E63" t="s" s="5332">
        <v>242</v>
      </c>
      <c r="F63" t="n" s="7997">
        <v>42761.0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850.0</v>
      </c>
      <c r="L63" t="n" s="5339">
        <v>0.0</v>
      </c>
      <c r="M63" t="n" s="5340">
        <v>0.0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8.0</v>
      </c>
      <c r="S63" t="n" s="5346">
        <v>101.52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297.0</v>
      </c>
      <c r="AC63" t="n" s="5356">
        <v>42.85</v>
      </c>
      <c r="AD63" t="n" s="5357">
        <v>4.9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271</v>
      </c>
      <c r="B64" t="s" s="5364">
        <v>272</v>
      </c>
      <c r="C64" t="s" s="5365">
        <v>273</v>
      </c>
      <c r="D64" t="s" s="5366">
        <v>274</v>
      </c>
      <c r="E64" t="s" s="5367">
        <v>242</v>
      </c>
      <c r="F64" t="n" s="7999">
        <v>42781.0</v>
      </c>
      <c r="G64" t="s" s="8000">
        <v>0</v>
      </c>
      <c r="H64" t="n" s="5370">
        <v>1320.0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8.0</v>
      </c>
      <c r="Q64" t="n" s="5379">
        <v>76.16</v>
      </c>
      <c r="R64" t="n" s="5380">
        <v>8.0</v>
      </c>
      <c r="S64" t="n" s="5381">
        <v>101.52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315.0</v>
      </c>
      <c r="AC64" t="n" s="5391">
        <v>44.65</v>
      </c>
      <c r="AD64" t="n" s="5392">
        <v>5.1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275</v>
      </c>
      <c r="B65" t="s" s="5399">
        <v>276</v>
      </c>
      <c r="C65" t="s" s="5400">
        <v>277</v>
      </c>
      <c r="D65" t="s" s="5401">
        <v>278</v>
      </c>
      <c r="E65" t="s" s="5402">
        <v>242</v>
      </c>
      <c r="F65" t="n" s="8001">
        <v>43101.0</v>
      </c>
      <c r="G65" t="s" s="8002">
        <v>0</v>
      </c>
      <c r="H65" t="n" s="5405">
        <v>1290.0</v>
      </c>
      <c r="I65" t="n" s="5406">
        <v>100.0</v>
      </c>
      <c r="J65" t="n" s="5407">
        <v>0.0</v>
      </c>
      <c r="K65" t="n" s="5408">
        <v>1000.0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74.4</v>
      </c>
      <c r="R65" t="n" s="5415">
        <v>8.0</v>
      </c>
      <c r="S65" t="n" s="5416">
        <v>99.2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312.0</v>
      </c>
      <c r="AC65" t="n" s="5426">
        <v>44.65</v>
      </c>
      <c r="AD65" t="n" s="5427">
        <v>5.1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279</v>
      </c>
      <c r="B66" t="s" s="5434">
        <v>280</v>
      </c>
      <c r="C66" t="s" s="5435">
        <v>281</v>
      </c>
      <c r="D66" t="s" s="5436">
        <v>282</v>
      </c>
      <c r="E66" t="s" s="5437">
        <v>242</v>
      </c>
      <c r="F66" t="n" s="8003">
        <v>43269.0</v>
      </c>
      <c r="G66" t="s" s="8004">
        <v>0</v>
      </c>
      <c r="H66" t="n" s="5440">
        <v>1250.0</v>
      </c>
      <c r="I66" t="n" s="5441">
        <v>100.0</v>
      </c>
      <c r="J66" t="n" s="5442">
        <v>0.0</v>
      </c>
      <c r="K66" t="n" s="5443">
        <v>850.0</v>
      </c>
      <c r="L66" t="n" s="5444">
        <v>0.0</v>
      </c>
      <c r="M66" t="n" s="5445">
        <v>0.0</v>
      </c>
      <c r="N66" t="n" s="5446">
        <v>0.0</v>
      </c>
      <c r="O66" t="n" s="5447">
        <v>0.0</v>
      </c>
      <c r="P66" t="n" s="5448">
        <v>8.0</v>
      </c>
      <c r="Q66" t="n" s="5449">
        <v>72.08</v>
      </c>
      <c r="R66" t="n" s="5450">
        <v>8.0</v>
      </c>
      <c r="S66" t="n" s="5451">
        <v>96.16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286.0</v>
      </c>
      <c r="AC66" t="n" s="5461">
        <v>41.15</v>
      </c>
      <c r="AD66" t="n" s="5462">
        <v>4.7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283</v>
      </c>
      <c r="B67" t="s" s="5469">
        <v>284</v>
      </c>
      <c r="C67" t="s" s="5470">
        <v>285</v>
      </c>
      <c r="D67" t="s" s="5471">
        <v>286</v>
      </c>
      <c r="E67" t="s" s="5472">
        <v>242</v>
      </c>
      <c r="F67" t="n" s="8005">
        <v>43269.0</v>
      </c>
      <c r="G67" t="s" s="8006">
        <v>0</v>
      </c>
      <c r="H67" t="n" s="5475">
        <v>1240.0</v>
      </c>
      <c r="I67" t="n" s="5476">
        <v>100.0</v>
      </c>
      <c r="J67" t="n" s="5477">
        <v>0.0</v>
      </c>
      <c r="K67" t="n" s="5478">
        <v>850.0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26.82</v>
      </c>
      <c r="R67" t="n" s="5485">
        <v>8.0</v>
      </c>
      <c r="S67" t="n" s="5486">
        <v>95.36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286.0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287</v>
      </c>
      <c r="B68" t="s" s="5504">
        <v>288</v>
      </c>
      <c r="C68" t="s" s="5505">
        <v>289</v>
      </c>
      <c r="D68" t="s" s="5506">
        <v>290</v>
      </c>
      <c r="E68" t="s" s="5507">
        <v>242</v>
      </c>
      <c r="F68" t="n" s="8007">
        <v>43323.0</v>
      </c>
      <c r="G68" t="s" s="8008">
        <v>0</v>
      </c>
      <c r="H68" t="n" s="5510">
        <v>1200.0</v>
      </c>
      <c r="I68" t="n" s="5511">
        <v>100.0</v>
      </c>
      <c r="J68" t="n" s="5512">
        <v>0.0</v>
      </c>
      <c r="K68" t="n" s="5513">
        <v>1000.0</v>
      </c>
      <c r="L68" t="n" s="5514">
        <v>0.0</v>
      </c>
      <c r="M68" t="n" s="5515">
        <v>0.0</v>
      </c>
      <c r="N68" t="n" s="5516">
        <v>0.0</v>
      </c>
      <c r="O68" t="n" s="5517">
        <v>0.0</v>
      </c>
      <c r="P68" t="n" s="5518">
        <v>4.0</v>
      </c>
      <c r="Q68" t="n" s="5519">
        <v>34.6</v>
      </c>
      <c r="R68" t="n" s="5520">
        <v>8.0</v>
      </c>
      <c r="S68" t="n" s="5521">
        <v>92.32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299.0</v>
      </c>
      <c r="AC68" t="n" s="5531">
        <v>42.85</v>
      </c>
      <c r="AD68" t="n" s="5532">
        <v>4.9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291</v>
      </c>
      <c r="B69" t="s" s="5539">
        <v>292</v>
      </c>
      <c r="C69" t="s" s="5540">
        <v>293</v>
      </c>
      <c r="D69" t="s" s="5541">
        <v>294</v>
      </c>
      <c r="E69" t="s" s="5542">
        <v>242</v>
      </c>
      <c r="F69" t="n" s="8009">
        <v>43323.0</v>
      </c>
      <c r="G69" t="s" s="8010">
        <v>0</v>
      </c>
      <c r="H69" t="n" s="5545">
        <v>1500.0</v>
      </c>
      <c r="I69" t="n" s="5546">
        <v>100.0</v>
      </c>
      <c r="J69" t="n" s="5547">
        <v>0.0</v>
      </c>
      <c r="K69" t="n" s="5548">
        <v>1000.0</v>
      </c>
      <c r="L69" t="n" s="5549">
        <v>0.0</v>
      </c>
      <c r="M69" t="n" s="5550">
        <v>34.0</v>
      </c>
      <c r="N69" t="n" s="5551">
        <v>0.0</v>
      </c>
      <c r="O69" t="n" s="5552">
        <v>0.0</v>
      </c>
      <c r="P69" t="n" s="5553">
        <v>8.0</v>
      </c>
      <c r="Q69" t="n" s="5554">
        <v>86.56</v>
      </c>
      <c r="R69" t="n" s="5555">
        <v>8.0</v>
      </c>
      <c r="S69" t="n" s="5556">
        <v>115.36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338.0</v>
      </c>
      <c r="AC69" t="n" s="5566">
        <v>49.85</v>
      </c>
      <c r="AD69" t="n" s="5567">
        <v>5.7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295</v>
      </c>
      <c r="B70" t="s" s="5574">
        <v>296</v>
      </c>
      <c r="C70" t="s" s="5575">
        <v>297</v>
      </c>
      <c r="D70" t="s" s="5576">
        <v>298</v>
      </c>
      <c r="E70" t="s" s="5577">
        <v>242</v>
      </c>
      <c r="F70" t="n" s="8011">
        <v>43539.0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0.0</v>
      </c>
      <c r="Q70" t="n" s="5589">
        <v>0.0</v>
      </c>
      <c r="R70" t="n" s="5590">
        <v>8.0</v>
      </c>
      <c r="S70" t="n" s="5591">
        <v>84.64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299</v>
      </c>
      <c r="B71" t="s" s="5609">
        <v>300</v>
      </c>
      <c r="C71" t="s" s="5610">
        <v>301</v>
      </c>
      <c r="D71" t="s" s="5611">
        <v>302</v>
      </c>
      <c r="E71" t="s" s="5612">
        <v>242</v>
      </c>
      <c r="F71" t="n" s="8013">
        <v>43617.0</v>
      </c>
      <c r="G71" t="s" s="8014">
        <v>0</v>
      </c>
      <c r="H71" t="n" s="5615">
        <v>1100.0</v>
      </c>
      <c r="I71" t="n" s="5616">
        <v>100.0</v>
      </c>
      <c r="J71" t="n" s="5617">
        <v>0.0</v>
      </c>
      <c r="K71" t="n" s="5618">
        <v>850.0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0.0</v>
      </c>
      <c r="Q71" t="n" s="5624">
        <v>0.0</v>
      </c>
      <c r="R71" t="n" s="5625">
        <v>8.0</v>
      </c>
      <c r="S71" t="n" s="5626">
        <v>84.64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268.0</v>
      </c>
      <c r="AC71" t="n" s="5636">
        <v>37.65</v>
      </c>
      <c r="AD71" t="n" s="5637">
        <v>4.3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303</v>
      </c>
      <c r="B72" t="s" s="5644">
        <v>304</v>
      </c>
      <c r="C72" t="s" s="5645">
        <v>305</v>
      </c>
      <c r="D72" t="s" s="5646">
        <v>306</v>
      </c>
      <c r="E72" t="s" s="5647">
        <v>242</v>
      </c>
      <c r="F72" t="n" s="8015">
        <v>43661.0</v>
      </c>
      <c r="G72" t="s" s="8016">
        <v>0</v>
      </c>
      <c r="H72" t="n" s="5650">
        <v>1200.0</v>
      </c>
      <c r="I72" t="n" s="5651">
        <v>100.0</v>
      </c>
      <c r="J72" t="n" s="5652">
        <v>0.0</v>
      </c>
      <c r="K72" t="n" s="5653">
        <v>1000.0</v>
      </c>
      <c r="L72" t="n" s="5654">
        <v>0.0</v>
      </c>
      <c r="M72" t="n" s="5655">
        <v>0.0</v>
      </c>
      <c r="N72" t="n" s="5656">
        <v>0.0</v>
      </c>
      <c r="O72" t="n" s="5657">
        <v>0.0</v>
      </c>
      <c r="P72" t="n" s="5658">
        <v>5.0</v>
      </c>
      <c r="Q72" t="n" s="5659">
        <v>43.25</v>
      </c>
      <c r="R72" t="n" s="5660">
        <v>8.0</v>
      </c>
      <c r="S72" t="n" s="5661">
        <v>92.32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299.0</v>
      </c>
      <c r="AC72" t="n" s="5671">
        <v>42.85</v>
      </c>
      <c r="AD72" t="n" s="5672">
        <v>4.9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311</v>
      </c>
      <c r="F73" t="n" s="8017">
        <v>41944.0</v>
      </c>
      <c r="G73" t="s" s="8018">
        <v>0</v>
      </c>
      <c r="H73" t="n" s="5685">
        <v>1420.0</v>
      </c>
      <c r="I73" t="n" s="5686">
        <v>100.0</v>
      </c>
      <c r="J73" t="n" s="5687">
        <v>0.0</v>
      </c>
      <c r="K73" t="n" s="5688">
        <v>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8.0</v>
      </c>
      <c r="Q73" t="n" s="5694">
        <v>81.92</v>
      </c>
      <c r="R73" t="n" s="5695">
        <v>8.0</v>
      </c>
      <c r="S73" t="n" s="5696">
        <v>109.2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198.0</v>
      </c>
      <c r="AC73" t="n" s="5706">
        <v>30.65</v>
      </c>
      <c r="AD73" t="n" s="5707">
        <v>3.5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312</v>
      </c>
      <c r="B74" t="s" s="5714">
        <v>313</v>
      </c>
      <c r="C74" t="s" s="5715">
        <v>314</v>
      </c>
      <c r="D74" t="s" s="5716">
        <v>315</v>
      </c>
      <c r="E74" t="s" s="5717">
        <v>311</v>
      </c>
      <c r="F74" t="n" s="8019">
        <v>41944.0</v>
      </c>
      <c r="G74" t="s" s="8020">
        <v>0</v>
      </c>
      <c r="H74" t="n" s="5720">
        <v>1440.0</v>
      </c>
      <c r="I74" t="n" s="5721">
        <v>100.0</v>
      </c>
      <c r="J74" t="n" s="5722">
        <v>0.0</v>
      </c>
      <c r="K74" t="n" s="5723">
        <v>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0.0</v>
      </c>
      <c r="Q74" t="n" s="5729">
        <v>0.0</v>
      </c>
      <c r="R74" t="n" s="5730">
        <v>8.0</v>
      </c>
      <c r="S74" t="n" s="5731">
        <v>110.8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201.0</v>
      </c>
      <c r="AC74" t="n" s="5741">
        <v>28.85</v>
      </c>
      <c r="AD74" t="n" s="5742">
        <v>3.3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316</v>
      </c>
      <c r="B75" t="s" s="5749">
        <v>317</v>
      </c>
      <c r="C75" t="s" s="5750">
        <v>318</v>
      </c>
      <c r="D75" t="s" s="5751">
        <v>319</v>
      </c>
      <c r="E75" t="s" s="5752">
        <v>311</v>
      </c>
      <c r="F75" t="n" s="8021">
        <v>41944.0</v>
      </c>
      <c r="G75" t="s" s="8022">
        <v>0</v>
      </c>
      <c r="H75" t="n" s="5755">
        <v>1220.0</v>
      </c>
      <c r="I75" t="n" s="5756">
        <v>100.0</v>
      </c>
      <c r="J75" t="n" s="5757">
        <v>0.0</v>
      </c>
      <c r="K75" t="n" s="5758">
        <v>0.0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6.0</v>
      </c>
      <c r="Q75" t="n" s="5764">
        <v>52.8</v>
      </c>
      <c r="R75" t="n" s="5765">
        <v>8.0</v>
      </c>
      <c r="S75" t="n" s="5766">
        <v>93.84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172.0</v>
      </c>
      <c r="AC75" t="n" s="5776">
        <v>25.35</v>
      </c>
      <c r="AD75" t="n" s="5777">
        <v>2.9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320</v>
      </c>
      <c r="B76" t="s" s="5784">
        <v>321</v>
      </c>
      <c r="C76" t="s" s="5785">
        <v>322</v>
      </c>
      <c r="D76" t="s" s="5786">
        <v>323</v>
      </c>
      <c r="E76" t="s" s="5787">
        <v>311</v>
      </c>
      <c r="F76" t="n" s="8023">
        <v>42005.0</v>
      </c>
      <c r="G76" t="s" s="8024">
        <v>0</v>
      </c>
      <c r="H76" t="n" s="5790">
        <v>1570.0</v>
      </c>
      <c r="I76" t="n" s="5791">
        <v>100.0</v>
      </c>
      <c r="J76" t="n" s="5792">
        <v>0.0</v>
      </c>
      <c r="K76" t="n" s="5793">
        <v>100.0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10.0</v>
      </c>
      <c r="Q76" t="n" s="5799">
        <v>113.2</v>
      </c>
      <c r="R76" t="n" s="5800">
        <v>8.0</v>
      </c>
      <c r="S76" t="n" s="5801">
        <v>120.8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232.0</v>
      </c>
      <c r="AC76" t="n" s="5811">
        <v>35.85</v>
      </c>
      <c r="AD76" t="n" s="5812">
        <v>4.1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324</v>
      </c>
      <c r="B77" t="s" s="5819">
        <v>325</v>
      </c>
      <c r="C77" t="s" s="5820">
        <v>326</v>
      </c>
      <c r="D77" t="s" s="5821">
        <v>327</v>
      </c>
      <c r="E77" t="s" s="5822">
        <v>311</v>
      </c>
      <c r="F77" t="n" s="8025">
        <v>41944.0</v>
      </c>
      <c r="G77" t="s" s="8026">
        <v>0</v>
      </c>
      <c r="H77" t="n" s="5825">
        <v>1300.0</v>
      </c>
      <c r="I77" t="n" s="5826">
        <v>100.0</v>
      </c>
      <c r="J77" t="n" s="5827">
        <v>0.0</v>
      </c>
      <c r="K77" t="n" s="5828">
        <v>650.0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75.04</v>
      </c>
      <c r="R77" t="n" s="5835">
        <v>8.0</v>
      </c>
      <c r="S77" t="n" s="5836">
        <v>100.0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268.0</v>
      </c>
      <c r="AC77" t="n" s="5846">
        <v>39.35</v>
      </c>
      <c r="AD77" t="n" s="5847">
        <v>4.5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328</v>
      </c>
      <c r="B78" t="s" s="5854">
        <v>329</v>
      </c>
      <c r="C78" t="s" s="5855">
        <v>330</v>
      </c>
      <c r="D78" t="s" s="5856">
        <v>331</v>
      </c>
      <c r="E78" t="s" s="5857">
        <v>311</v>
      </c>
      <c r="F78" t="n" s="8027">
        <v>42005.0</v>
      </c>
      <c r="G78" t="s" s="8028">
        <v>0</v>
      </c>
      <c r="H78" t="n" s="5860">
        <v>1350.0</v>
      </c>
      <c r="I78" t="n" s="5861">
        <v>100.0</v>
      </c>
      <c r="J78" t="n" s="5862">
        <v>0.0</v>
      </c>
      <c r="K78" t="n" s="5863">
        <v>900.0</v>
      </c>
      <c r="L78" t="n" s="5864">
        <v>0.0</v>
      </c>
      <c r="M78" t="n" s="5865">
        <v>0.0</v>
      </c>
      <c r="N78" t="n" s="5866">
        <v>0.0</v>
      </c>
      <c r="O78" t="n" s="5867">
        <v>0.0</v>
      </c>
      <c r="P78" t="n" s="5868">
        <v>8.0</v>
      </c>
      <c r="Q78" t="n" s="5869">
        <v>77.92</v>
      </c>
      <c r="R78" t="n" s="5870">
        <v>8.0</v>
      </c>
      <c r="S78" t="n" s="5871">
        <v>103.84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307.0</v>
      </c>
      <c r="AC78" t="n" s="5881">
        <v>44.65</v>
      </c>
      <c r="AD78" t="n" s="5882">
        <v>5.1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332</v>
      </c>
      <c r="B79" t="s" s="5889">
        <v>333</v>
      </c>
      <c r="C79" t="s" s="5890">
        <v>334</v>
      </c>
      <c r="D79" t="s" s="5891">
        <v>335</v>
      </c>
      <c r="E79" t="s" s="5892">
        <v>311</v>
      </c>
      <c r="F79" t="n" s="8029">
        <v>41944.0</v>
      </c>
      <c r="G79" t="s" s="8030">
        <v>0</v>
      </c>
      <c r="H79" t="n" s="5895">
        <v>1280.0</v>
      </c>
      <c r="I79" t="n" s="5896">
        <v>100.0</v>
      </c>
      <c r="J79" t="n" s="5897">
        <v>0.0</v>
      </c>
      <c r="K79" t="n" s="5898">
        <v>300.0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8.0</v>
      </c>
      <c r="Q79" t="n" s="5904">
        <v>73.84</v>
      </c>
      <c r="R79" t="n" s="5905">
        <v>8.0</v>
      </c>
      <c r="S79" t="n" s="5906">
        <v>98.48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219.0</v>
      </c>
      <c r="AC79" t="n" s="5916">
        <v>32.35</v>
      </c>
      <c r="AD79" t="n" s="5917">
        <v>3.7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336</v>
      </c>
      <c r="B80" t="s" s="5924">
        <v>337</v>
      </c>
      <c r="C80" t="s" s="5925">
        <v>338</v>
      </c>
      <c r="D80" t="s" s="5926">
        <v>339</v>
      </c>
      <c r="E80" t="s" s="5927">
        <v>311</v>
      </c>
      <c r="F80" t="n" s="8031">
        <v>41944.0</v>
      </c>
      <c r="G80" t="s" s="8032">
        <v>0</v>
      </c>
      <c r="H80" t="n" s="5930">
        <v>1970.0</v>
      </c>
      <c r="I80" t="n" s="5931">
        <v>100.0</v>
      </c>
      <c r="J80" t="n" s="5932">
        <v>0.0</v>
      </c>
      <c r="K80" t="n" s="5933">
        <v>300.0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6.0</v>
      </c>
      <c r="Q80" t="n" s="5939">
        <v>85.26</v>
      </c>
      <c r="R80" t="n" s="5940">
        <v>8.0</v>
      </c>
      <c r="S80" t="n" s="5941">
        <v>151.52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46.35</v>
      </c>
      <c r="AD80" t="n" s="5952">
        <v>5.3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340</v>
      </c>
      <c r="B81" t="s" s="5959">
        <v>341</v>
      </c>
      <c r="C81" t="s" s="5960">
        <v>342</v>
      </c>
      <c r="D81" t="s" s="5961">
        <v>343</v>
      </c>
      <c r="E81" t="s" s="5962">
        <v>311</v>
      </c>
      <c r="F81" t="n" s="8033">
        <v>41944.0</v>
      </c>
      <c r="G81" t="s" s="8034">
        <v>0</v>
      </c>
      <c r="H81" t="n" s="5965">
        <v>1390.0</v>
      </c>
      <c r="I81" t="n" s="5966">
        <v>100.0</v>
      </c>
      <c r="J81" t="n" s="5967">
        <v>0.0</v>
      </c>
      <c r="K81" t="n" s="5968">
        <v>250.0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10.0</v>
      </c>
      <c r="Q81" t="n" s="5974">
        <v>100.2</v>
      </c>
      <c r="R81" t="n" s="5975">
        <v>8.0</v>
      </c>
      <c r="S81" t="n" s="5976">
        <v>106.96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227.0</v>
      </c>
      <c r="AC81" t="n" s="5986">
        <v>34.15</v>
      </c>
      <c r="AD81" t="n" s="5987">
        <v>3.9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344</v>
      </c>
      <c r="B82" t="s" s="5994">
        <v>345</v>
      </c>
      <c r="C82" t="s" s="5995">
        <v>346</v>
      </c>
      <c r="D82" t="s" s="5996">
        <v>347</v>
      </c>
      <c r="E82" t="s" s="5997">
        <v>311</v>
      </c>
      <c r="F82" t="n" s="8035">
        <v>42139.0</v>
      </c>
      <c r="G82" t="s" s="8036">
        <v>0</v>
      </c>
      <c r="H82" t="n" s="6000">
        <v>1240.0</v>
      </c>
      <c r="I82" t="n" s="6001">
        <v>100.0</v>
      </c>
      <c r="J82" t="n" s="6002">
        <v>0.0</v>
      </c>
      <c r="K82" t="n" s="6003">
        <v>0.0</v>
      </c>
      <c r="L82" t="n" s="6004">
        <v>0.0</v>
      </c>
      <c r="M82" t="n" s="6005">
        <v>0.0</v>
      </c>
      <c r="N82" t="n" s="6006">
        <v>0.0</v>
      </c>
      <c r="O82" t="n" s="6007">
        <v>0.0</v>
      </c>
      <c r="P82" t="n" s="6008">
        <v>7.0</v>
      </c>
      <c r="Q82" t="n" s="6009">
        <v>62.58</v>
      </c>
      <c r="R82" t="n" s="6010">
        <v>8.0</v>
      </c>
      <c r="S82" t="n" s="6011">
        <v>95.36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175.0</v>
      </c>
      <c r="AC82" t="n" s="6021">
        <v>25.35</v>
      </c>
      <c r="AD82" t="n" s="6022">
        <v>2.9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348</v>
      </c>
      <c r="B83" t="s" s="6029">
        <v>349</v>
      </c>
      <c r="C83" t="s" s="6030">
        <v>350</v>
      </c>
      <c r="D83" t="s" s="6031">
        <v>351</v>
      </c>
      <c r="E83" t="s" s="6032">
        <v>311</v>
      </c>
      <c r="F83" t="n" s="8037">
        <v>42993.0</v>
      </c>
      <c r="G83" t="s" s="8038">
        <v>0</v>
      </c>
      <c r="H83" t="n" s="6035">
        <v>1330.0</v>
      </c>
      <c r="I83" t="n" s="6036">
        <v>100.0</v>
      </c>
      <c r="J83" t="n" s="6037">
        <v>0.0</v>
      </c>
      <c r="K83" t="n" s="6038">
        <v>300.0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8.0</v>
      </c>
      <c r="Q83" t="n" s="6044">
        <v>76.72</v>
      </c>
      <c r="R83" t="n" s="6045">
        <v>8.0</v>
      </c>
      <c r="S83" t="n" s="6046">
        <v>102.32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227.0</v>
      </c>
      <c r="AC83" t="n" s="6056">
        <v>34.15</v>
      </c>
      <c r="AD83" t="n" s="6057">
        <v>3.9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352</v>
      </c>
      <c r="B84" t="s" s="6064">
        <v>353</v>
      </c>
      <c r="C84" t="s" s="6065">
        <v>354</v>
      </c>
      <c r="D84" t="s" s="6066">
        <v>355</v>
      </c>
      <c r="E84" t="s" s="6067">
        <v>311</v>
      </c>
      <c r="F84" t="n" s="8039">
        <v>43252.0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650.0</v>
      </c>
      <c r="L84" t="n" s="6074">
        <v>0.0</v>
      </c>
      <c r="M84" t="n" s="6075">
        <v>15.95</v>
      </c>
      <c r="N84" t="n" s="6076">
        <v>0.0</v>
      </c>
      <c r="O84" t="n" s="6077">
        <v>0.0</v>
      </c>
      <c r="P84" t="n" s="6078">
        <v>8.0</v>
      </c>
      <c r="Q84" t="n" s="6079">
        <v>69.2</v>
      </c>
      <c r="R84" t="n" s="6080">
        <v>8.0</v>
      </c>
      <c r="S84" t="n" s="6081">
        <v>92.32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255.0</v>
      </c>
      <c r="AC84" t="n" s="6091">
        <v>37.65</v>
      </c>
      <c r="AD84" t="n" s="6092">
        <v>4.3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356</v>
      </c>
      <c r="B85" t="s" s="6099">
        <v>357</v>
      </c>
      <c r="C85" t="s" s="6100">
        <v>358</v>
      </c>
      <c r="D85" t="s" s="6101">
        <v>359</v>
      </c>
      <c r="E85" t="s" s="6102">
        <v>311</v>
      </c>
      <c r="F85" t="n" s="8041">
        <v>43654.0</v>
      </c>
      <c r="G85" t="s" s="8042">
        <v>0</v>
      </c>
      <c r="H85" t="n" s="6105">
        <v>1200.0</v>
      </c>
      <c r="I85" t="n" s="6106">
        <v>100.0</v>
      </c>
      <c r="J85" t="n" s="6107">
        <v>0.0</v>
      </c>
      <c r="K85" t="n" s="6108">
        <v>1650.0</v>
      </c>
      <c r="L85" t="n" s="6109">
        <v>0.0</v>
      </c>
      <c r="M85" t="n" s="6110">
        <v>0.0</v>
      </c>
      <c r="N85" t="n" s="6111">
        <v>0.0</v>
      </c>
      <c r="O85" t="n" s="6112">
        <v>0.0</v>
      </c>
      <c r="P85" t="n" s="6113">
        <v>1.0</v>
      </c>
      <c r="Q85" t="n" s="6114">
        <v>8.65</v>
      </c>
      <c r="R85" t="n" s="6115">
        <v>0.0</v>
      </c>
      <c r="S85" t="n" s="6116">
        <v>0.0</v>
      </c>
      <c r="T85" t="n" s="6117">
        <v>0.0</v>
      </c>
      <c r="U85" t="n" s="6118">
        <v>0.0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385.0</v>
      </c>
      <c r="AC85" t="n" s="6126">
        <v>51.65</v>
      </c>
      <c r="AD85" t="n" s="6127">
        <v>5.9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360</v>
      </c>
      <c r="B86" t="s" s="6134">
        <v>361</v>
      </c>
      <c r="C86" t="s" s="6135">
        <v>362</v>
      </c>
      <c r="D86" t="s" s="6136">
        <v>363</v>
      </c>
      <c r="E86" t="s" s="6137">
        <v>364</v>
      </c>
      <c r="F86" t="n" s="8043">
        <v>41944.0</v>
      </c>
      <c r="G86" t="s" s="8044">
        <v>0</v>
      </c>
      <c r="H86" t="n" s="6140">
        <v>1590.0</v>
      </c>
      <c r="I86" t="n" s="6141">
        <v>100.0</v>
      </c>
      <c r="J86" t="n" s="6142">
        <v>0.0</v>
      </c>
      <c r="K86" t="n" s="6143">
        <v>1000.0</v>
      </c>
      <c r="L86" t="n" s="6144">
        <v>0.0</v>
      </c>
      <c r="M86" t="n" s="6145">
        <v>12.0</v>
      </c>
      <c r="N86" t="n" s="6146">
        <v>0.0</v>
      </c>
      <c r="O86" t="n" s="6147">
        <v>0.0</v>
      </c>
      <c r="P86" t="n" s="6148">
        <v>6.0</v>
      </c>
      <c r="Q86" t="n" s="6149">
        <v>68.82</v>
      </c>
      <c r="R86" t="n" s="6150">
        <v>0.0</v>
      </c>
      <c r="S86" t="n" s="6151">
        <v>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351.0</v>
      </c>
      <c r="AC86" t="n" s="6161">
        <v>48.15</v>
      </c>
      <c r="AD86" t="n" s="6162">
        <v>5.5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365</v>
      </c>
      <c r="B87" t="s" s="6169">
        <v>366</v>
      </c>
      <c r="C87" t="s" s="6170">
        <v>367</v>
      </c>
      <c r="D87" t="s" s="6171">
        <v>368</v>
      </c>
      <c r="E87" t="s" s="6172">
        <v>364</v>
      </c>
      <c r="F87" t="n" s="8045">
        <v>43556.0</v>
      </c>
      <c r="G87" t="s" s="8046">
        <v>0</v>
      </c>
      <c r="H87" t="n" s="6175">
        <v>1300.0</v>
      </c>
      <c r="I87" t="n" s="6176">
        <v>100.0</v>
      </c>
      <c r="J87" t="n" s="6177">
        <v>0.0</v>
      </c>
      <c r="K87" t="n" s="6178">
        <v>1020.0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100.0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315.0</v>
      </c>
      <c r="AC87" t="n" s="6196">
        <v>44.65</v>
      </c>
      <c r="AD87" t="n" s="6197">
        <v>5.1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369</v>
      </c>
      <c r="B88" t="s" s="6204">
        <v>370</v>
      </c>
      <c r="C88" t="s" s="6205">
        <v>371</v>
      </c>
      <c r="D88" t="s" s="6206">
        <v>372</v>
      </c>
      <c r="E88" t="s" s="6207">
        <v>364</v>
      </c>
      <c r="F88" t="n" s="8047">
        <v>41944.0</v>
      </c>
      <c r="G88" t="s" s="8048">
        <v>0</v>
      </c>
      <c r="H88" t="n" s="6210">
        <v>1910.0</v>
      </c>
      <c r="I88" t="n" s="6211">
        <v>100.0</v>
      </c>
      <c r="J88" t="n" s="6212">
        <v>0.0</v>
      </c>
      <c r="K88" t="n" s="6213">
        <v>0.0</v>
      </c>
      <c r="L88" t="n" s="6214">
        <v>0.0</v>
      </c>
      <c r="M88" t="n" s="6215">
        <v>10.0</v>
      </c>
      <c r="N88" t="n" s="6216">
        <v>0.0</v>
      </c>
      <c r="O88" t="n" s="6217">
        <v>0.0</v>
      </c>
      <c r="P88" t="n" s="6218">
        <v>10.0</v>
      </c>
      <c r="Q88" t="n" s="6219">
        <v>137.7</v>
      </c>
      <c r="R88" t="n" s="6220">
        <v>8.0</v>
      </c>
      <c r="S88" t="n" s="6221">
        <v>146.96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279.0</v>
      </c>
      <c r="AC88" t="n" s="6231">
        <v>42.85</v>
      </c>
      <c r="AD88" t="n" s="6232">
        <v>4.9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373</v>
      </c>
      <c r="B89" t="s" s="6239">
        <v>374</v>
      </c>
      <c r="C89" t="s" s="6240">
        <v>375</v>
      </c>
      <c r="D89" t="s" s="6241">
        <v>376</v>
      </c>
      <c r="E89" t="s" s="6242">
        <v>364</v>
      </c>
      <c r="F89" t="n" s="8049">
        <v>41944.0</v>
      </c>
      <c r="G89" t="s" s="8050">
        <v>0</v>
      </c>
      <c r="H89" t="n" s="6245">
        <v>1610.0</v>
      </c>
      <c r="I89" t="n" s="6246">
        <v>100.0</v>
      </c>
      <c r="J89" t="n" s="6247">
        <v>0.0</v>
      </c>
      <c r="K89" t="n" s="6248">
        <v>1000.0</v>
      </c>
      <c r="L89" t="n" s="6249">
        <v>0.0</v>
      </c>
      <c r="M89" t="n" s="6250">
        <v>0.0</v>
      </c>
      <c r="N89" t="n" s="6251">
        <v>0.0</v>
      </c>
      <c r="O89" t="n" s="6252">
        <v>0.0</v>
      </c>
      <c r="P89" t="n" s="6253">
        <v>0.0</v>
      </c>
      <c r="Q89" t="n" s="6254">
        <v>0.0</v>
      </c>
      <c r="R89" t="n" s="6255">
        <v>8.0</v>
      </c>
      <c r="S89" t="n" s="6256">
        <v>123.84</v>
      </c>
      <c r="T89" t="n" s="6257">
        <v>0.0</v>
      </c>
      <c r="U89" t="n" s="6258">
        <v>0.0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354.0</v>
      </c>
      <c r="AC89" t="n" s="6266">
        <v>49.85</v>
      </c>
      <c r="AD89" t="n" s="6267">
        <v>5.7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377</v>
      </c>
      <c r="B90" t="s" s="6274">
        <v>378</v>
      </c>
      <c r="C90" t="s" s="6275">
        <v>379</v>
      </c>
      <c r="D90" t="s" s="6276">
        <v>380</v>
      </c>
      <c r="E90" t="s" s="6277">
        <v>364</v>
      </c>
      <c r="F90" t="n" s="8051">
        <v>41944.0</v>
      </c>
      <c r="G90" t="s" s="8052">
        <v>0</v>
      </c>
      <c r="H90" t="n" s="6280">
        <v>1460.0</v>
      </c>
      <c r="I90" t="n" s="6281">
        <v>100.0</v>
      </c>
      <c r="J90" t="n" s="6282">
        <v>0.0</v>
      </c>
      <c r="K90" t="n" s="6283">
        <v>1000.0</v>
      </c>
      <c r="L90" t="n" s="6284">
        <v>0.0</v>
      </c>
      <c r="M90" t="n" s="6285">
        <v>10.0</v>
      </c>
      <c r="N90" t="n" s="6286">
        <v>0.0</v>
      </c>
      <c r="O90" t="n" s="6287">
        <v>0.0</v>
      </c>
      <c r="P90" t="n" s="6288">
        <v>6.0</v>
      </c>
      <c r="Q90" t="n" s="6289">
        <v>63.18</v>
      </c>
      <c r="R90" t="n" s="6290">
        <v>8.0</v>
      </c>
      <c r="S90" t="n" s="6291">
        <v>112.32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333.0</v>
      </c>
      <c r="AC90" t="n" s="6301">
        <v>48.15</v>
      </c>
      <c r="AD90" t="n" s="6302">
        <v>5.5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381</v>
      </c>
      <c r="B91" t="s" s="6309">
        <v>382</v>
      </c>
      <c r="C91" t="s" s="6310">
        <v>383</v>
      </c>
      <c r="D91" t="s" s="6311">
        <v>384</v>
      </c>
      <c r="E91" t="s" s="6312">
        <v>364</v>
      </c>
      <c r="F91" t="n" s="8053">
        <v>42005.0</v>
      </c>
      <c r="G91" t="s" s="8054">
        <v>0</v>
      </c>
      <c r="H91" t="n" s="6315">
        <v>1930.0</v>
      </c>
      <c r="I91" t="n" s="6316">
        <v>100.0</v>
      </c>
      <c r="J91" t="n" s="6317">
        <v>0.0</v>
      </c>
      <c r="K91" t="n" s="6318">
        <v>2400.0</v>
      </c>
      <c r="L91" t="n" s="6319">
        <v>0.0</v>
      </c>
      <c r="M91" t="n" s="6320">
        <v>12.0</v>
      </c>
      <c r="N91" t="n" s="6321">
        <v>0.0</v>
      </c>
      <c r="O91" t="n" s="6322">
        <v>0.0</v>
      </c>
      <c r="P91" t="n" s="6323">
        <v>0.0</v>
      </c>
      <c r="Q91" t="n" s="6324">
        <v>0.0</v>
      </c>
      <c r="R91" t="n" s="6325">
        <v>8.0</v>
      </c>
      <c r="S91" t="n" s="6326">
        <v>148.48</v>
      </c>
      <c r="T91" t="n" s="6327">
        <v>0.0</v>
      </c>
      <c r="U91" t="n" s="6328">
        <v>0.0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578.0</v>
      </c>
      <c r="AC91" t="n" s="6336">
        <v>69.05</v>
      </c>
      <c r="AD91" t="n" s="6337">
        <v>7.9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385</v>
      </c>
      <c r="B92" t="s" s="6344">
        <v>386</v>
      </c>
      <c r="C92" t="s" s="6345">
        <v>387</v>
      </c>
      <c r="D92" t="s" s="6346">
        <v>388</v>
      </c>
      <c r="E92" t="s" s="6347">
        <v>364</v>
      </c>
      <c r="F92" t="n" s="8055">
        <v>41944.0</v>
      </c>
      <c r="G92" t="s" s="8056">
        <v>0</v>
      </c>
      <c r="H92" t="n" s="6350">
        <v>1660.0</v>
      </c>
      <c r="I92" t="n" s="6351">
        <v>100.0</v>
      </c>
      <c r="J92" t="n" s="6352">
        <v>0.0</v>
      </c>
      <c r="K92" t="n" s="6353">
        <v>800.0</v>
      </c>
      <c r="L92" t="n" s="6354">
        <v>0.0</v>
      </c>
      <c r="M92" t="n" s="6355">
        <v>10.0</v>
      </c>
      <c r="N92" t="n" s="6356">
        <v>0.0</v>
      </c>
      <c r="O92" t="n" s="6357">
        <v>0.0</v>
      </c>
      <c r="P92" t="n" s="6358">
        <v>10.0</v>
      </c>
      <c r="Q92" t="n" s="6359">
        <v>119.7</v>
      </c>
      <c r="R92" t="n" s="6360">
        <v>8.0</v>
      </c>
      <c r="S92" t="n" s="6361">
        <v>127.68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333.0</v>
      </c>
      <c r="AC92" t="n" s="6371">
        <v>49.85</v>
      </c>
      <c r="AD92" t="n" s="6372">
        <v>5.7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389</v>
      </c>
      <c r="B93" t="s" s="6379">
        <v>390</v>
      </c>
      <c r="C93" t="s" s="6380">
        <v>391</v>
      </c>
      <c r="D93" t="s" s="6381">
        <v>392</v>
      </c>
      <c r="E93" t="s" s="6382">
        <v>364</v>
      </c>
      <c r="F93" t="n" s="8057">
        <v>41974.0</v>
      </c>
      <c r="G93" t="s" s="8058">
        <v>0</v>
      </c>
      <c r="H93" t="n" s="6385">
        <v>406.0</v>
      </c>
      <c r="I93" t="n" s="6386">
        <v>23.33</v>
      </c>
      <c r="J93" t="n" s="6387">
        <v>0.0</v>
      </c>
      <c r="K93" t="n" s="6388">
        <v>1058.51</v>
      </c>
      <c r="L93" t="n" s="6389">
        <v>0.0</v>
      </c>
      <c r="M93" t="n" s="6390">
        <v>10.0</v>
      </c>
      <c r="N93" t="n" s="6391">
        <v>0.0</v>
      </c>
      <c r="O93" t="n" s="6392">
        <v>0.0</v>
      </c>
      <c r="P93" t="n" s="6393">
        <v>4.0</v>
      </c>
      <c r="Q93" t="n" s="6394">
        <v>50.2</v>
      </c>
      <c r="R93" t="n" s="6395">
        <v>8.0</v>
      </c>
      <c r="S93" t="n" s="6396">
        <v>133.84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198.0</v>
      </c>
      <c r="AC93" t="n" s="6406">
        <v>28.85</v>
      </c>
      <c r="AD93" t="n" s="6407">
        <v>3.3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393</v>
      </c>
      <c r="B94" t="s" s="6414">
        <v>394</v>
      </c>
      <c r="C94" t="s" s="6415">
        <v>395</v>
      </c>
      <c r="D94" t="s" s="6416">
        <v>396</v>
      </c>
      <c r="E94" t="s" s="6417">
        <v>364</v>
      </c>
      <c r="F94" t="n" s="8059">
        <v>42607.0</v>
      </c>
      <c r="G94" t="s" s="8060">
        <v>0</v>
      </c>
      <c r="H94" t="n" s="6420">
        <v>0.0</v>
      </c>
      <c r="I94" t="n" s="6421">
        <v>0.0</v>
      </c>
      <c r="J94" t="n" s="6422">
        <v>0.0</v>
      </c>
      <c r="K94" t="n" s="6423">
        <v>850.0</v>
      </c>
      <c r="L94" t="n" s="6424">
        <v>0.0</v>
      </c>
      <c r="M94" t="n" s="6425">
        <v>10.0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118.48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112.0</v>
      </c>
      <c r="AC94" t="n" s="6441">
        <v>16.65</v>
      </c>
      <c r="AD94" t="n" s="6442">
        <v>1.9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397</v>
      </c>
      <c r="B95" t="s" s="6449">
        <v>398</v>
      </c>
      <c r="C95" t="s" s="6450">
        <v>399</v>
      </c>
      <c r="D95" t="s" s="6451">
        <v>400</v>
      </c>
      <c r="E95" t="s" s="6452">
        <v>364</v>
      </c>
      <c r="F95" t="n" s="8061">
        <v>42905.0</v>
      </c>
      <c r="G95" t="s" s="8062">
        <v>0</v>
      </c>
      <c r="H95" t="n" s="6455">
        <v>1230.0</v>
      </c>
      <c r="I95" t="n" s="6456">
        <v>100.0</v>
      </c>
      <c r="J95" t="n" s="6457">
        <v>0.0</v>
      </c>
      <c r="K95" t="n" s="6458">
        <v>1850.0</v>
      </c>
      <c r="L95" t="n" s="6459">
        <v>0.0</v>
      </c>
      <c r="M95" t="n" s="6460">
        <v>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94.64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414.0</v>
      </c>
      <c r="AC95" t="n" s="6476">
        <v>56.85</v>
      </c>
      <c r="AD95" t="n" s="6477">
        <v>6.5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401</v>
      </c>
      <c r="B96" t="s" s="6484">
        <v>402</v>
      </c>
      <c r="C96" t="s" s="6485">
        <v>403</v>
      </c>
      <c r="D96" t="s" s="6486">
        <v>404</v>
      </c>
      <c r="E96" t="s" s="6487">
        <v>364</v>
      </c>
      <c r="F96" t="n" s="8063">
        <v>43054.0</v>
      </c>
      <c r="G96" t="s" s="8064">
        <v>0</v>
      </c>
      <c r="H96" t="n" s="6490">
        <v>1370.0</v>
      </c>
      <c r="I96" t="n" s="6491">
        <v>100.0</v>
      </c>
      <c r="J96" t="n" s="6492">
        <v>0.0</v>
      </c>
      <c r="K96" t="n" s="6493">
        <v>80.0</v>
      </c>
      <c r="L96" t="n" s="6494">
        <v>0.0</v>
      </c>
      <c r="M96" t="n" s="6495">
        <v>10.0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105.36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203.0</v>
      </c>
      <c r="AC96" t="n" s="6511">
        <v>28.85</v>
      </c>
      <c r="AD96" t="n" s="6512">
        <v>3.3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405</v>
      </c>
      <c r="B97" t="s" s="6519">
        <v>406</v>
      </c>
      <c r="C97" t="s" s="6520">
        <v>407</v>
      </c>
      <c r="D97" t="s" s="6521">
        <v>408</v>
      </c>
      <c r="E97" t="s" s="6522">
        <v>364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200.0</v>
      </c>
      <c r="L97" t="n" s="6529">
        <v>0.0</v>
      </c>
      <c r="M97" t="n" s="6530">
        <v>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276.0</v>
      </c>
      <c r="AC97" t="n" s="6546">
        <v>39.35</v>
      </c>
      <c r="AD97" t="n" s="6547">
        <v>4.5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409</v>
      </c>
      <c r="B98" t="s" s="6554">
        <v>410</v>
      </c>
      <c r="C98" t="s" s="6555">
        <v>411</v>
      </c>
      <c r="D98" t="s" s="6556">
        <v>412</v>
      </c>
      <c r="E98" t="s" s="6557">
        <v>364</v>
      </c>
      <c r="F98" t="n" s="8067">
        <v>43542.0</v>
      </c>
      <c r="G98" t="s" s="8068">
        <v>0</v>
      </c>
      <c r="H98" t="n" s="6560">
        <v>0.0</v>
      </c>
      <c r="I98" t="n" s="6561">
        <v>0.0</v>
      </c>
      <c r="J98" t="n" s="6562">
        <v>0.0</v>
      </c>
      <c r="K98" t="n" s="6563">
        <v>2400.0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312.0</v>
      </c>
      <c r="AC98" t="n" s="6581">
        <v>42.85</v>
      </c>
      <c r="AD98" t="n" s="6582">
        <v>4.9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413</v>
      </c>
      <c r="B99" t="s" s="6589">
        <v>414</v>
      </c>
      <c r="C99" t="s" s="6590">
        <v>415</v>
      </c>
      <c r="D99" t="s" s="6591">
        <v>416</v>
      </c>
      <c r="E99" t="s" s="6592">
        <v>364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1080.0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297.0</v>
      </c>
      <c r="AC99" t="n" s="6616">
        <v>41.15</v>
      </c>
      <c r="AD99" t="n" s="6617">
        <v>4.7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417</v>
      </c>
      <c r="B100" t="s" s="6624">
        <v>418</v>
      </c>
      <c r="C100" t="s" s="6625">
        <v>419</v>
      </c>
      <c r="D100" t="s" s="6626">
        <v>420</v>
      </c>
      <c r="E100" t="s" s="6627">
        <v>364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850.0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8.0</v>
      </c>
      <c r="S100" t="n" s="6641">
        <v>100.0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294.0</v>
      </c>
      <c r="AC100" t="n" s="6651">
        <v>41.15</v>
      </c>
      <c r="AD100" t="n" s="6652">
        <v>4.7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421</v>
      </c>
      <c r="B101" t="s" s="6659">
        <v>422</v>
      </c>
      <c r="C101" t="s" s="6660">
        <v>423</v>
      </c>
      <c r="D101" t="s" s="6661">
        <v>424</v>
      </c>
      <c r="E101" t="s" s="6662">
        <v>364</v>
      </c>
      <c r="F101" t="n" s="8073">
        <v>43703.0</v>
      </c>
      <c r="G101" t="s" s="8074">
        <v>0</v>
      </c>
      <c r="H101" t="n" s="6665">
        <v>1432.26</v>
      </c>
      <c r="I101" t="n" s="6666">
        <v>100.0</v>
      </c>
      <c r="J101" t="n" s="6667">
        <v>0.0</v>
      </c>
      <c r="K101" t="n" s="6668">
        <v>19.35</v>
      </c>
      <c r="L101" t="n" s="6669">
        <v>0.0</v>
      </c>
      <c r="M101" t="n" s="6670">
        <v>0.0</v>
      </c>
      <c r="N101" t="n" s="6671">
        <v>0.0</v>
      </c>
      <c r="O101" t="n" s="6672">
        <v>0.0</v>
      </c>
      <c r="P101" t="n" s="6673">
        <v>0.0</v>
      </c>
      <c r="Q101" t="n" s="6674">
        <v>0.0</v>
      </c>
      <c r="R101" t="n" s="6675">
        <v>8.0</v>
      </c>
      <c r="S101" t="n" s="6676">
        <v>92.32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232.26</v>
      </c>
      <c r="Z101" t="n" s="6683">
        <v>19.35</v>
      </c>
      <c r="AA101" t="n" s="6684">
        <f>h101+i101+j101+k101+l101+m101+n101+o101+w101+x101+y101+z101</f>
      </c>
      <c r="AB101" t="n" s="6685">
        <v>203.0</v>
      </c>
      <c r="AC101" t="n" s="6686">
        <v>28.85</v>
      </c>
      <c r="AD101" t="n" s="6687">
        <v>3.3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425</v>
      </c>
      <c r="B102" t="s" s="6694">
        <v>426</v>
      </c>
      <c r="C102" t="s" s="6695">
        <v>427</v>
      </c>
      <c r="D102" t="s" s="6696">
        <v>428</v>
      </c>
      <c r="E102" t="s" s="6697">
        <v>429</v>
      </c>
      <c r="F102" t="n" s="8075">
        <v>41944.0</v>
      </c>
      <c r="G102" t="s" s="8076">
        <v>0</v>
      </c>
      <c r="H102" t="n" s="6700">
        <v>1680.0</v>
      </c>
      <c r="I102" t="n" s="6701">
        <v>100.0</v>
      </c>
      <c r="J102" t="n" s="6702">
        <v>0.0</v>
      </c>
      <c r="K102" t="n" s="6703">
        <v>1450.0</v>
      </c>
      <c r="L102" t="n" s="6704">
        <v>0.0</v>
      </c>
      <c r="M102" t="n" s="6705">
        <v>16.9</v>
      </c>
      <c r="N102" t="n" s="6706">
        <v>0.0</v>
      </c>
      <c r="O102" t="n" s="6707">
        <v>0.0</v>
      </c>
      <c r="P102" t="n" s="6708">
        <v>8.0</v>
      </c>
      <c r="Q102" t="n" s="6709">
        <v>96.96</v>
      </c>
      <c r="R102" t="n" s="6710">
        <v>8.0</v>
      </c>
      <c r="S102" t="n" s="6711">
        <v>129.2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422.0</v>
      </c>
      <c r="AC102" t="n" s="6721">
        <v>60.35</v>
      </c>
      <c r="AD102" t="n" s="6722">
        <v>6.9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430</v>
      </c>
      <c r="B103" t="s" s="6729">
        <v>431</v>
      </c>
      <c r="C103" t="s" s="6730">
        <v>432</v>
      </c>
      <c r="D103" t="s" s="6731">
        <v>433</v>
      </c>
      <c r="E103" t="s" s="6732">
        <v>429</v>
      </c>
      <c r="F103" t="n" s="8077">
        <v>41944.0</v>
      </c>
      <c r="G103" t="s" s="8078">
        <v>0</v>
      </c>
      <c r="H103" t="n" s="6735">
        <v>1350.0</v>
      </c>
      <c r="I103" t="n" s="6736">
        <v>100.0</v>
      </c>
      <c r="J103" t="n" s="6737">
        <v>0.0</v>
      </c>
      <c r="K103" t="n" s="6738">
        <v>1600.0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7.0</v>
      </c>
      <c r="Q103" t="n" s="6744">
        <v>68.18</v>
      </c>
      <c r="R103" t="n" s="6745">
        <v>8.0</v>
      </c>
      <c r="S103" t="n" s="6746">
        <v>103.84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398.0</v>
      </c>
      <c r="AC103" t="n" s="6756">
        <v>56.85</v>
      </c>
      <c r="AD103" t="n" s="6757">
        <v>6.5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434</v>
      </c>
      <c r="B104" t="s" s="6764">
        <v>435</v>
      </c>
      <c r="C104" t="s" s="6765">
        <v>436</v>
      </c>
      <c r="D104" t="s" s="6766">
        <v>437</v>
      </c>
      <c r="E104" t="s" s="6767">
        <v>429</v>
      </c>
      <c r="F104" t="n" s="8079">
        <v>41944.0</v>
      </c>
      <c r="G104" t="s" s="8080">
        <v>0</v>
      </c>
      <c r="H104" t="n" s="6770">
        <v>1740.0</v>
      </c>
      <c r="I104" t="n" s="6771">
        <v>100.0</v>
      </c>
      <c r="J104" t="n" s="6772">
        <v>0.0</v>
      </c>
      <c r="K104" t="n" s="6773">
        <v>800.0</v>
      </c>
      <c r="L104" t="n" s="6774">
        <v>0.0</v>
      </c>
      <c r="M104" t="n" s="6775">
        <v>15.9</v>
      </c>
      <c r="N104" t="n" s="6776">
        <v>0.0</v>
      </c>
      <c r="O104" t="n" s="6777">
        <v>0.0</v>
      </c>
      <c r="P104" t="n" s="6778">
        <v>7.0</v>
      </c>
      <c r="Q104" t="n" s="6779">
        <v>87.85</v>
      </c>
      <c r="R104" t="n" s="6780">
        <v>8.0</v>
      </c>
      <c r="S104" t="n" s="6781">
        <v>133.84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344.0</v>
      </c>
      <c r="AC104" t="n" s="6791">
        <v>49.85</v>
      </c>
      <c r="AD104" t="n" s="6792">
        <v>5.7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438</v>
      </c>
      <c r="B105" t="s" s="6799">
        <v>439</v>
      </c>
      <c r="C105" t="s" s="6800">
        <v>440</v>
      </c>
      <c r="D105" t="s" s="6801">
        <v>441</v>
      </c>
      <c r="E105" t="s" s="6802">
        <v>429</v>
      </c>
      <c r="F105" t="n" s="8081">
        <v>41944.0</v>
      </c>
      <c r="G105" t="s" s="8082">
        <v>0</v>
      </c>
      <c r="H105" t="n" s="6805">
        <v>1350.0</v>
      </c>
      <c r="I105" t="n" s="6806">
        <v>100.0</v>
      </c>
      <c r="J105" t="n" s="6807">
        <v>0.0</v>
      </c>
      <c r="K105" t="n" s="6808">
        <v>1600.0</v>
      </c>
      <c r="L105" t="n" s="6809">
        <v>0.0</v>
      </c>
      <c r="M105" t="n" s="6810">
        <v>29.1</v>
      </c>
      <c r="N105" t="n" s="6811">
        <v>0.0</v>
      </c>
      <c r="O105" t="n" s="6812">
        <v>0.0</v>
      </c>
      <c r="P105" t="n" s="6813">
        <v>8.0</v>
      </c>
      <c r="Q105" t="n" s="6814">
        <v>77.92</v>
      </c>
      <c r="R105" t="n" s="6815">
        <v>8.0</v>
      </c>
      <c r="S105" t="n" s="6816">
        <v>103.84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398.0</v>
      </c>
      <c r="AC105" t="n" s="6826">
        <v>56.85</v>
      </c>
      <c r="AD105" t="n" s="6827">
        <v>6.5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442</v>
      </c>
      <c r="B106" t="s" s="6834">
        <v>443</v>
      </c>
      <c r="C106" t="s" s="6835">
        <v>444</v>
      </c>
      <c r="D106" t="s" s="6836">
        <v>445</v>
      </c>
      <c r="E106" t="s" s="6837">
        <v>429</v>
      </c>
      <c r="F106" t="n" s="8083">
        <v>42614.0</v>
      </c>
      <c r="G106" t="s" s="8084">
        <v>0</v>
      </c>
      <c r="H106" t="n" s="6840">
        <v>1400.0</v>
      </c>
      <c r="I106" t="n" s="6841">
        <v>100.0</v>
      </c>
      <c r="J106" t="n" s="6842">
        <v>0.0</v>
      </c>
      <c r="K106" t="n" s="6843">
        <v>900.0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4.0</v>
      </c>
      <c r="Q106" t="n" s="6849">
        <v>40.4</v>
      </c>
      <c r="R106" t="n" s="6850">
        <v>8.0</v>
      </c>
      <c r="S106" t="n" s="6851">
        <v>107.68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312.0</v>
      </c>
      <c r="AC106" t="n" s="6861">
        <v>44.65</v>
      </c>
      <c r="AD106" t="n" s="6862">
        <v>5.1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446</v>
      </c>
      <c r="B107" t="s" s="6869">
        <v>447</v>
      </c>
      <c r="C107" t="s" s="6870">
        <v>448</v>
      </c>
      <c r="D107" t="s" s="6871">
        <v>449</v>
      </c>
      <c r="E107" t="s" s="6872">
        <v>429</v>
      </c>
      <c r="F107" t="n" s="8085">
        <v>42795.0</v>
      </c>
      <c r="G107" t="s" s="8086">
        <v>0</v>
      </c>
      <c r="H107" t="n" s="6875">
        <v>1350.0</v>
      </c>
      <c r="I107" t="n" s="6876">
        <v>100.0</v>
      </c>
      <c r="J107" t="n" s="6877">
        <v>0.0</v>
      </c>
      <c r="K107" t="n" s="6878">
        <v>1400.0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0.0</v>
      </c>
      <c r="Q107" t="n" s="6884">
        <v>0.0</v>
      </c>
      <c r="R107" t="n" s="6885">
        <v>8.0</v>
      </c>
      <c r="S107" t="n" s="6886">
        <v>103.84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372.0</v>
      </c>
      <c r="AC107" t="n" s="6896">
        <v>51.65</v>
      </c>
      <c r="AD107" t="n" s="6897">
        <v>5.9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450</v>
      </c>
      <c r="B108" t="s" s="6904">
        <v>451</v>
      </c>
      <c r="C108" t="s" s="6905">
        <v>452</v>
      </c>
      <c r="D108" t="s" s="6906">
        <v>453</v>
      </c>
      <c r="E108" t="s" s="6907">
        <v>454</v>
      </c>
      <c r="F108" t="n" s="8087">
        <v>41944.0</v>
      </c>
      <c r="G108" t="s" s="8088">
        <v>0</v>
      </c>
      <c r="H108" t="n" s="6910">
        <v>1140.0</v>
      </c>
      <c r="I108" t="n" s="6911">
        <v>100.0</v>
      </c>
      <c r="J108" t="n" s="6912">
        <v>0.0</v>
      </c>
      <c r="K108" t="n" s="6913">
        <v>800.0</v>
      </c>
      <c r="L108" t="n" s="6914">
        <v>0.0</v>
      </c>
      <c r="M108" t="n" s="6915">
        <v>10.0</v>
      </c>
      <c r="N108" t="n" s="6916">
        <v>0.0</v>
      </c>
      <c r="O108" t="n" s="6917">
        <v>0.0</v>
      </c>
      <c r="P108" t="n" s="6918">
        <v>5.0</v>
      </c>
      <c r="Q108" t="n" s="6919">
        <v>41.1</v>
      </c>
      <c r="R108" t="n" s="6920">
        <v>8.0</v>
      </c>
      <c r="S108" t="n" s="6921">
        <v>87.68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266.0</v>
      </c>
      <c r="AC108" t="n" s="6931">
        <v>37.65</v>
      </c>
      <c r="AD108" t="n" s="6932">
        <v>4.3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455</v>
      </c>
      <c r="B109" t="s" s="6939">
        <v>456</v>
      </c>
      <c r="C109" t="s" s="6940">
        <v>457</v>
      </c>
      <c r="D109" t="s" s="6941">
        <v>458</v>
      </c>
      <c r="E109" t="s" s="6942">
        <v>454</v>
      </c>
      <c r="F109" t="n" s="8089">
        <v>41944.0</v>
      </c>
      <c r="G109" t="s" s="8090">
        <v>0</v>
      </c>
      <c r="H109" t="n" s="6945">
        <v>1300.0</v>
      </c>
      <c r="I109" t="n" s="6946">
        <v>100.0</v>
      </c>
      <c r="J109" t="n" s="6947">
        <v>0.0</v>
      </c>
      <c r="K109" t="n" s="6948">
        <v>600.0</v>
      </c>
      <c r="L109" t="n" s="6949">
        <v>0.0</v>
      </c>
      <c r="M109" t="n" s="6950">
        <v>10.0</v>
      </c>
      <c r="N109" t="n" s="6951">
        <v>0.0</v>
      </c>
      <c r="O109" t="n" s="6952">
        <v>0.0</v>
      </c>
      <c r="P109" t="n" s="6953">
        <v>0.0</v>
      </c>
      <c r="Q109" t="n" s="6954">
        <v>0.0</v>
      </c>
      <c r="R109" t="n" s="6955">
        <v>0.0</v>
      </c>
      <c r="S109" t="n" s="6956">
        <v>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260.0</v>
      </c>
      <c r="AC109" t="n" s="6966">
        <v>34.15</v>
      </c>
      <c r="AD109" t="n" s="6967">
        <v>3.9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459</v>
      </c>
      <c r="B110" t="s" s="6974">
        <v>460</v>
      </c>
      <c r="C110" t="s" s="6975">
        <v>461</v>
      </c>
      <c r="D110" t="s" s="6976">
        <v>462</v>
      </c>
      <c r="E110" t="s" s="6977">
        <v>454</v>
      </c>
      <c r="F110" t="n" s="8091">
        <v>41944.0</v>
      </c>
      <c r="G110" t="s" s="8092">
        <v>0</v>
      </c>
      <c r="H110" t="n" s="6980">
        <v>1200.0</v>
      </c>
      <c r="I110" t="n" s="6981">
        <v>100.0</v>
      </c>
      <c r="J110" t="n" s="6982">
        <v>0.0</v>
      </c>
      <c r="K110" t="n" s="6983">
        <v>1300.0</v>
      </c>
      <c r="L110" t="n" s="6984">
        <v>0.0</v>
      </c>
      <c r="M110" t="n" s="6985">
        <v>21.0</v>
      </c>
      <c r="N110" t="n" s="6986">
        <v>0.0</v>
      </c>
      <c r="O110" t="n" s="6987">
        <v>0.0</v>
      </c>
      <c r="P110" t="n" s="6988">
        <v>0.0</v>
      </c>
      <c r="Q110" t="n" s="6989">
        <v>0.0</v>
      </c>
      <c r="R110" t="n" s="6990">
        <v>8.0</v>
      </c>
      <c r="S110" t="n" s="6991">
        <v>92.32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338.0</v>
      </c>
      <c r="AC110" t="n" s="7001">
        <v>46.35</v>
      </c>
      <c r="AD110" t="n" s="7002">
        <v>5.3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463</v>
      </c>
      <c r="B111" t="s" s="7009">
        <v>464</v>
      </c>
      <c r="C111" t="s" s="7010">
        <v>465</v>
      </c>
      <c r="D111" t="s" s="7011">
        <v>466</v>
      </c>
      <c r="E111" t="s" s="7012">
        <v>454</v>
      </c>
      <c r="F111" t="n" s="8093">
        <v>41944.0</v>
      </c>
      <c r="G111" t="s" s="8094">
        <v>0</v>
      </c>
      <c r="H111" t="n" s="7015">
        <v>1180.0</v>
      </c>
      <c r="I111" t="n" s="7016">
        <v>100.0</v>
      </c>
      <c r="J111" t="n" s="7017">
        <v>0.0</v>
      </c>
      <c r="K111" t="n" s="7018">
        <v>1600.0</v>
      </c>
      <c r="L111" t="n" s="7019">
        <v>0.0</v>
      </c>
      <c r="M111" t="n" s="7020">
        <v>29.8</v>
      </c>
      <c r="N111" t="n" s="7021">
        <v>0.0</v>
      </c>
      <c r="O111" t="n" s="7022">
        <v>0.0</v>
      </c>
      <c r="P111" t="n" s="7023">
        <v>8.0</v>
      </c>
      <c r="Q111" t="n" s="7024">
        <v>68.08</v>
      </c>
      <c r="R111" t="n" s="7025">
        <v>8.0</v>
      </c>
      <c r="S111" t="n" s="7026">
        <v>90.8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375.0</v>
      </c>
      <c r="AC111" t="n" s="7036">
        <v>53.35</v>
      </c>
      <c r="AD111" t="n" s="7037">
        <v>6.1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467</v>
      </c>
      <c r="B112" t="s" s="7044">
        <v>468</v>
      </c>
      <c r="C112" t="s" s="7045">
        <v>469</v>
      </c>
      <c r="D112" t="s" s="7046">
        <v>470</v>
      </c>
      <c r="E112" t="s" s="7047">
        <v>454</v>
      </c>
      <c r="F112" t="n" s="8095">
        <v>41944.0</v>
      </c>
      <c r="G112" t="s" s="8096">
        <v>0</v>
      </c>
      <c r="H112" t="n" s="7050">
        <v>3420.0</v>
      </c>
      <c r="I112" t="n" s="7051">
        <v>0.0</v>
      </c>
      <c r="J112" t="n" s="7052">
        <v>0.0</v>
      </c>
      <c r="K112" t="n" s="7053">
        <v>1900.0</v>
      </c>
      <c r="L112" t="n" s="7054">
        <v>300.0</v>
      </c>
      <c r="M112" t="n" s="7055">
        <v>481.77000000000004</v>
      </c>
      <c r="N112" t="n" s="7056">
        <v>0.0</v>
      </c>
      <c r="O112" t="n" s="7057">
        <v>0.0</v>
      </c>
      <c r="P112" t="n" s="7058">
        <v>0.0</v>
      </c>
      <c r="Q112" t="n" s="7059">
        <v>0.0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741.0</v>
      </c>
      <c r="AC112" t="n" s="7071">
        <v>69.05</v>
      </c>
      <c r="AD112" t="n" s="7072">
        <v>7.9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471</v>
      </c>
      <c r="B113" t="s" s="7079">
        <v>472</v>
      </c>
      <c r="C113" t="s" s="7080">
        <v>473</v>
      </c>
      <c r="D113" t="s" s="7081">
        <v>474</v>
      </c>
      <c r="E113" t="s" s="7082">
        <v>454</v>
      </c>
      <c r="F113" t="n" s="8097">
        <v>41944.0</v>
      </c>
      <c r="G113" t="s" s="8098">
        <v>0</v>
      </c>
      <c r="H113" t="n" s="7085">
        <v>1200.0</v>
      </c>
      <c r="I113" t="n" s="7086">
        <v>100.0</v>
      </c>
      <c r="J113" t="n" s="7087">
        <v>0.0</v>
      </c>
      <c r="K113" t="n" s="7088">
        <v>300.0</v>
      </c>
      <c r="L113" t="n" s="7089">
        <v>0.0</v>
      </c>
      <c r="M113" t="n" s="7090">
        <v>10.0</v>
      </c>
      <c r="N113" t="n" s="7091">
        <v>0.0</v>
      </c>
      <c r="O113" t="n" s="7092">
        <v>0.0</v>
      </c>
      <c r="P113" t="n" s="7093">
        <v>7.0</v>
      </c>
      <c r="Q113" t="n" s="7094">
        <v>60.55</v>
      </c>
      <c r="R113" t="n" s="7095">
        <v>8.0</v>
      </c>
      <c r="S113" t="n" s="7096">
        <v>92.32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208.0</v>
      </c>
      <c r="AC113" t="n" s="7106">
        <v>30.65</v>
      </c>
      <c r="AD113" t="n" s="7107">
        <v>3.5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475</v>
      </c>
      <c r="B114" t="s" s="7114">
        <v>476</v>
      </c>
      <c r="C114" t="s" s="7115">
        <v>477</v>
      </c>
      <c r="D114" t="s" s="7116">
        <v>478</v>
      </c>
      <c r="E114" t="s" s="7117">
        <v>454</v>
      </c>
      <c r="F114" t="n" s="8099">
        <v>41944.0</v>
      </c>
      <c r="G114" t="s" s="8100">
        <v>0</v>
      </c>
      <c r="H114" t="n" s="7120">
        <v>1390.0</v>
      </c>
      <c r="I114" t="n" s="7121">
        <v>100.0</v>
      </c>
      <c r="J114" t="n" s="7122">
        <v>0.0</v>
      </c>
      <c r="K114" t="n" s="7123">
        <v>1850.0</v>
      </c>
      <c r="L114" t="n" s="7124">
        <v>0.0</v>
      </c>
      <c r="M114" t="n" s="7125">
        <v>32.0</v>
      </c>
      <c r="N114" t="n" s="7126">
        <v>0.0</v>
      </c>
      <c r="O114" t="n" s="7127">
        <v>0.0</v>
      </c>
      <c r="P114" t="n" s="7128">
        <v>1.0</v>
      </c>
      <c r="Q114" t="n" s="7129">
        <v>10.02</v>
      </c>
      <c r="R114" t="n" s="7130">
        <v>8.0</v>
      </c>
      <c r="S114" t="n" s="7131">
        <v>106.96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435.0</v>
      </c>
      <c r="AC114" t="n" s="7141">
        <v>60.35</v>
      </c>
      <c r="AD114" t="n" s="7142">
        <v>6.9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479</v>
      </c>
      <c r="B115" t="s" s="7149">
        <v>480</v>
      </c>
      <c r="C115" t="s" s="7150">
        <v>481</v>
      </c>
      <c r="D115" t="s" s="7151">
        <v>482</v>
      </c>
      <c r="E115" t="s" s="7152">
        <v>454</v>
      </c>
      <c r="F115" t="n" s="8101">
        <v>41944.0</v>
      </c>
      <c r="G115" t="s" s="8102">
        <v>0</v>
      </c>
      <c r="H115" t="n" s="7155">
        <v>1160.0</v>
      </c>
      <c r="I115" t="n" s="7156">
        <v>100.0</v>
      </c>
      <c r="J115" t="n" s="7157">
        <v>0.0</v>
      </c>
      <c r="K115" t="n" s="7158">
        <v>650.0</v>
      </c>
      <c r="L115" t="n" s="7159">
        <v>0.0</v>
      </c>
      <c r="M115" t="n" s="7160">
        <v>16.3</v>
      </c>
      <c r="N115" t="n" s="7161">
        <v>0.0</v>
      </c>
      <c r="O115" t="n" s="7162">
        <v>0.0</v>
      </c>
      <c r="P115" t="n" s="7163">
        <v>6.0</v>
      </c>
      <c r="Q115" t="n" s="7164">
        <v>50.22</v>
      </c>
      <c r="R115" t="n" s="7165">
        <v>8.0</v>
      </c>
      <c r="S115" t="n" s="7166">
        <v>89.2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250.0</v>
      </c>
      <c r="AC115" t="n" s="7176">
        <v>35.85</v>
      </c>
      <c r="AD115" t="n" s="7177">
        <v>4.1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483</v>
      </c>
      <c r="B116" t="s" s="7184">
        <v>484</v>
      </c>
      <c r="C116" t="s" s="7185">
        <v>485</v>
      </c>
      <c r="D116" t="s" s="7186">
        <v>486</v>
      </c>
      <c r="E116" t="s" s="7187">
        <v>454</v>
      </c>
      <c r="F116" t="n" s="8103">
        <v>41944.0</v>
      </c>
      <c r="G116" t="s" s="8104">
        <v>0</v>
      </c>
      <c r="H116" t="n" s="7190">
        <v>1130.0</v>
      </c>
      <c r="I116" t="n" s="7191">
        <v>100.0</v>
      </c>
      <c r="J116" t="n" s="7192">
        <v>0.0</v>
      </c>
      <c r="K116" t="n" s="7193">
        <v>1000.0</v>
      </c>
      <c r="L116" t="n" s="7194">
        <v>0.0</v>
      </c>
      <c r="M116" t="n" s="7195">
        <v>10.0</v>
      </c>
      <c r="N116" t="n" s="7196">
        <v>0.0</v>
      </c>
      <c r="O116" t="n" s="7197">
        <v>0.0</v>
      </c>
      <c r="P116" t="n" s="7198">
        <v>8.0</v>
      </c>
      <c r="Q116" t="n" s="7199">
        <v>65.2</v>
      </c>
      <c r="R116" t="n" s="7200">
        <v>8.0</v>
      </c>
      <c r="S116" t="n" s="7201">
        <v>86.96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292.0</v>
      </c>
      <c r="AC116" t="n" s="7211">
        <v>41.15</v>
      </c>
      <c r="AD116" t="n" s="7212">
        <v>4.7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487</v>
      </c>
      <c r="B117" t="s" s="7219">
        <v>488</v>
      </c>
      <c r="C117" t="s" s="7220">
        <v>489</v>
      </c>
      <c r="D117" t="s" s="7221">
        <v>490</v>
      </c>
      <c r="E117" t="s" s="7222">
        <v>454</v>
      </c>
      <c r="F117" t="n" s="8105">
        <v>41944.0</v>
      </c>
      <c r="G117" t="s" s="8106">
        <v>0</v>
      </c>
      <c r="H117" t="n" s="7225">
        <v>1170.0</v>
      </c>
      <c r="I117" t="n" s="7226">
        <v>100.0</v>
      </c>
      <c r="J117" t="n" s="7227">
        <v>0.0</v>
      </c>
      <c r="K117" t="n" s="7228">
        <v>1020.0</v>
      </c>
      <c r="L117" t="n" s="7229">
        <v>0.0</v>
      </c>
      <c r="M117" t="n" s="7230">
        <v>10.0</v>
      </c>
      <c r="N117" t="n" s="7231">
        <v>0.0</v>
      </c>
      <c r="O117" t="n" s="7232">
        <v>0.0</v>
      </c>
      <c r="P117" t="n" s="7233">
        <v>0.0</v>
      </c>
      <c r="Q117" t="n" s="7234">
        <v>0.0</v>
      </c>
      <c r="R117" t="n" s="7235">
        <v>8.0</v>
      </c>
      <c r="S117" t="n" s="7236">
        <v>90.0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299.0</v>
      </c>
      <c r="AC117" t="n" s="7246">
        <v>41.15</v>
      </c>
      <c r="AD117" t="n" s="7247">
        <v>4.7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491</v>
      </c>
      <c r="B118" t="s" s="7254">
        <v>492</v>
      </c>
      <c r="C118" t="s" s="7255">
        <v>493</v>
      </c>
      <c r="D118" t="s" s="7256">
        <v>494</v>
      </c>
      <c r="E118" t="s" s="7257">
        <v>454</v>
      </c>
      <c r="F118" t="n" s="8107">
        <v>42125.0</v>
      </c>
      <c r="G118" t="s" s="8108">
        <v>0</v>
      </c>
      <c r="H118" t="n" s="7260">
        <v>1150.0</v>
      </c>
      <c r="I118" t="n" s="7261">
        <v>100.0</v>
      </c>
      <c r="J118" t="n" s="7262">
        <v>0.0</v>
      </c>
      <c r="K118" t="n" s="7263">
        <v>1300.0</v>
      </c>
      <c r="L118" t="n" s="7264">
        <v>0.0</v>
      </c>
      <c r="M118" t="n" s="7265">
        <v>0.0</v>
      </c>
      <c r="N118" t="n" s="7266">
        <v>0.0</v>
      </c>
      <c r="O118" t="n" s="7267">
        <v>0.0</v>
      </c>
      <c r="P118" t="n" s="7268">
        <v>2.0</v>
      </c>
      <c r="Q118" t="n" s="7269">
        <v>16.58</v>
      </c>
      <c r="R118" t="n" s="7270">
        <v>8.0</v>
      </c>
      <c r="S118" t="n" s="7271">
        <v>88.48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333.0</v>
      </c>
      <c r="AC118" t="n" s="7281">
        <v>46.35</v>
      </c>
      <c r="AD118" t="n" s="7282">
        <v>5.3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495</v>
      </c>
      <c r="B119" t="s" s="7289">
        <v>496</v>
      </c>
      <c r="C119" t="s" s="7290">
        <v>497</v>
      </c>
      <c r="D119" t="s" s="7291">
        <v>498</v>
      </c>
      <c r="E119" t="s" s="7292">
        <v>454</v>
      </c>
      <c r="F119" t="n" s="8109">
        <v>42125.0</v>
      </c>
      <c r="G119" t="s" s="8110">
        <v>0</v>
      </c>
      <c r="H119" t="n" s="7295">
        <v>1590.0</v>
      </c>
      <c r="I119" t="n" s="7296">
        <v>100.0</v>
      </c>
      <c r="J119" t="n" s="7297">
        <v>0.0</v>
      </c>
      <c r="K119" t="n" s="7298">
        <v>300.0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91.76</v>
      </c>
      <c r="R119" t="n" s="7305">
        <v>8.0</v>
      </c>
      <c r="S119" t="n" s="7306">
        <v>122.32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260.0</v>
      </c>
      <c r="AC119" t="n" s="7316">
        <v>39.35</v>
      </c>
      <c r="AD119" t="n" s="7317">
        <v>4.5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499</v>
      </c>
      <c r="B120" t="s" s="7324">
        <v>500</v>
      </c>
      <c r="C120" t="s" s="7325">
        <v>501</v>
      </c>
      <c r="D120" t="s" s="7326">
        <v>502</v>
      </c>
      <c r="E120" t="s" s="7327">
        <v>454</v>
      </c>
      <c r="F120" t="n" s="8111">
        <v>42658.0</v>
      </c>
      <c r="G120" t="s" s="8112">
        <v>0</v>
      </c>
      <c r="H120" t="n" s="7330">
        <v>1100.0</v>
      </c>
      <c r="I120" t="n" s="7331">
        <v>100.0</v>
      </c>
      <c r="J120" t="n" s="7332">
        <v>0.0</v>
      </c>
      <c r="K120" t="n" s="7333">
        <v>500.0</v>
      </c>
      <c r="L120" t="n" s="7334">
        <v>0.0</v>
      </c>
      <c r="M120" t="n" s="7335">
        <v>10.0</v>
      </c>
      <c r="N120" t="n" s="7336">
        <v>0.0</v>
      </c>
      <c r="O120" t="n" s="7337">
        <v>0.0</v>
      </c>
      <c r="P120" t="n" s="7338">
        <v>8.0</v>
      </c>
      <c r="Q120" t="n" s="7339">
        <v>63.44</v>
      </c>
      <c r="R120" t="n" s="7340">
        <v>8.0</v>
      </c>
      <c r="S120" t="n" s="7341">
        <v>84.64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221.0</v>
      </c>
      <c r="AC120" t="n" s="7351">
        <v>32.35</v>
      </c>
      <c r="AD120" t="n" s="7352">
        <v>3.7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503</v>
      </c>
      <c r="B121" t="s" s="7359">
        <v>504</v>
      </c>
      <c r="C121" t="s" s="7360">
        <v>505</v>
      </c>
      <c r="D121" t="s" s="7361">
        <v>506</v>
      </c>
      <c r="E121" t="s" s="7362">
        <v>454</v>
      </c>
      <c r="F121" t="n" s="8113">
        <v>43313.0</v>
      </c>
      <c r="G121" t="s" s="8114">
        <v>0</v>
      </c>
      <c r="H121" t="n" s="7365">
        <v>1300.0</v>
      </c>
      <c r="I121" t="n" s="7366">
        <v>100.0</v>
      </c>
      <c r="J121" t="n" s="7367">
        <v>0.0</v>
      </c>
      <c r="K121" t="n" s="7368">
        <v>1400.0</v>
      </c>
      <c r="L121" t="n" s="7369">
        <v>0.0</v>
      </c>
      <c r="M121" t="n" s="7370">
        <v>39.7</v>
      </c>
      <c r="N121" t="n" s="7371">
        <v>0.0</v>
      </c>
      <c r="O121" t="n" s="7372">
        <v>0.0</v>
      </c>
      <c r="P121" t="n" s="7373">
        <v>7.0</v>
      </c>
      <c r="Q121" t="n" s="7374">
        <v>65.66</v>
      </c>
      <c r="R121" t="n" s="7375">
        <v>8.0</v>
      </c>
      <c r="S121" t="n" s="7376">
        <v>100.0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364.0</v>
      </c>
      <c r="AC121" t="n" s="7386">
        <v>51.65</v>
      </c>
      <c r="AD121" t="n" s="7387">
        <v>5.9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507</v>
      </c>
      <c r="B122" t="s" s="7394">
        <v>508</v>
      </c>
      <c r="C122" t="s" s="7395">
        <v>509</v>
      </c>
      <c r="D122" t="s" s="7396">
        <v>510</v>
      </c>
      <c r="E122" t="s" s="7397">
        <v>454</v>
      </c>
      <c r="F122" t="n" s="8115">
        <v>43529.0</v>
      </c>
      <c r="G122" t="s" s="8116">
        <v>0</v>
      </c>
      <c r="H122" t="n" s="7400">
        <v>1400.0</v>
      </c>
      <c r="I122" t="n" s="7401">
        <v>100.0</v>
      </c>
      <c r="J122" t="n" s="7402">
        <v>0.0</v>
      </c>
      <c r="K122" t="n" s="7403">
        <v>1650.0</v>
      </c>
      <c r="L122" t="n" s="7404">
        <v>0.0</v>
      </c>
      <c r="M122" t="n" s="7405">
        <v>25.5</v>
      </c>
      <c r="N122" t="n" s="7406">
        <v>0.0</v>
      </c>
      <c r="O122" t="n" s="7407">
        <v>0.0</v>
      </c>
      <c r="P122" t="n" s="7408">
        <v>8.0</v>
      </c>
      <c r="Q122" t="n" s="7409">
        <v>80.8</v>
      </c>
      <c r="R122" t="n" s="7410">
        <v>8.0</v>
      </c>
      <c r="S122" t="n" s="7411">
        <v>107.68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411.0</v>
      </c>
      <c r="AC122" t="n" s="7421">
        <v>58.65</v>
      </c>
      <c r="AD122" t="n" s="7422">
        <v>6.7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511</v>
      </c>
      <c r="B123" t="s" s="7429">
        <v>512</v>
      </c>
      <c r="C123" t="s" s="7430">
        <v>513</v>
      </c>
      <c r="D123" t="s" s="7431">
        <v>514</v>
      </c>
      <c r="E123" t="s" s="7432">
        <v>454</v>
      </c>
      <c r="F123" t="n" s="8117">
        <v>43572.0</v>
      </c>
      <c r="G123" t="s" s="8118">
        <v>0</v>
      </c>
      <c r="H123" t="n" s="7435">
        <v>1100.0</v>
      </c>
      <c r="I123" t="n" s="7436">
        <v>100.0</v>
      </c>
      <c r="J123" t="n" s="7437">
        <v>0.0</v>
      </c>
      <c r="K123" t="n" s="7438">
        <v>500.0</v>
      </c>
      <c r="L123" t="n" s="7439">
        <v>0.0</v>
      </c>
      <c r="M123" t="n" s="7440">
        <v>10.0</v>
      </c>
      <c r="N123" t="n" s="7441">
        <v>0.0</v>
      </c>
      <c r="O123" t="n" s="7442">
        <v>0.0</v>
      </c>
      <c r="P123" t="n" s="7443">
        <v>8.0</v>
      </c>
      <c r="Q123" t="n" s="7444">
        <v>63.44</v>
      </c>
      <c r="R123" t="n" s="7445">
        <v>8.0</v>
      </c>
      <c r="S123" t="n" s="7446">
        <v>84.64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221.0</v>
      </c>
      <c r="AC123" t="n" s="7456">
        <v>32.35</v>
      </c>
      <c r="AD123" t="n" s="7457">
        <v>3.7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515</v>
      </c>
      <c r="B124" t="s" s="7464">
        <v>516</v>
      </c>
      <c r="C124" t="s" s="7465">
        <v>517</v>
      </c>
      <c r="D124" t="s" s="7466">
        <v>518</v>
      </c>
      <c r="E124" t="s" s="7467">
        <v>519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650.0</v>
      </c>
      <c r="L124" t="n" s="7474">
        <v>0.0</v>
      </c>
      <c r="M124" t="n" s="7475">
        <v>20.4</v>
      </c>
      <c r="N124" t="n" s="7476">
        <v>0.0</v>
      </c>
      <c r="O124" t="n" s="7477">
        <v>0.0</v>
      </c>
      <c r="P124" t="n" s="7478">
        <v>1.0</v>
      </c>
      <c r="Q124" t="n" s="7479">
        <v>9.59</v>
      </c>
      <c r="R124" t="n" s="7480">
        <v>8.0</v>
      </c>
      <c r="S124" t="n" s="7481">
        <v>102.32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271.0</v>
      </c>
      <c r="AC124" t="n" s="7491">
        <v>37.65</v>
      </c>
      <c r="AD124" t="n" s="7492">
        <v>4.3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520</v>
      </c>
      <c r="B125" t="s" s="7499">
        <v>521</v>
      </c>
      <c r="C125" t="s" s="7500">
        <v>522</v>
      </c>
      <c r="D125" t="s" s="7501">
        <v>523</v>
      </c>
      <c r="E125" t="s" s="7502">
        <v>519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850.0</v>
      </c>
      <c r="L125" t="n" s="7509">
        <v>0.0</v>
      </c>
      <c r="M125" t="n" s="7510">
        <v>10.0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8.0</v>
      </c>
      <c r="S125" t="n" s="7516">
        <v>93.04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281.0</v>
      </c>
      <c r="AC125" t="n" s="7526">
        <v>39.35</v>
      </c>
      <c r="AD125" t="n" s="7527">
        <v>4.5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524</v>
      </c>
      <c r="B126" t="s" s="7534">
        <v>525</v>
      </c>
      <c r="C126" t="s" s="7535">
        <v>526</v>
      </c>
      <c r="D126" t="s" s="7536">
        <v>527</v>
      </c>
      <c r="E126" t="s" s="7537">
        <v>519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8.0</v>
      </c>
      <c r="S126" t="n" s="7551">
        <v>103.84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190.0</v>
      </c>
      <c r="AC126" t="n" s="7561">
        <v>27.15</v>
      </c>
      <c r="AD126" t="n" s="7562">
        <v>3.1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528</v>
      </c>
      <c r="B127" t="s" s="7569">
        <v>529</v>
      </c>
      <c r="C127" t="s" s="7570">
        <v>530</v>
      </c>
      <c r="D127" t="s" s="7571">
        <v>531</v>
      </c>
      <c r="E127" t="s" s="7572">
        <v>519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28.0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8.0</v>
      </c>
      <c r="S127" t="n" s="7586">
        <v>116.96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35.85</v>
      </c>
      <c r="AD127" t="n" s="7597">
        <v>4.1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532</v>
      </c>
      <c r="B128" t="s" s="7604">
        <v>533</v>
      </c>
      <c r="C128" t="s" s="7605">
        <v>534</v>
      </c>
      <c r="D128" t="s" s="7606">
        <v>535</v>
      </c>
      <c r="E128" t="s" s="7607">
        <v>519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800.0</v>
      </c>
      <c r="L128" t="n" s="7614">
        <v>0.0</v>
      </c>
      <c r="M128" t="n" s="7615">
        <v>10.0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8.0</v>
      </c>
      <c r="S128" t="n" s="7621">
        <v>101.52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289.0</v>
      </c>
      <c r="AC128" t="n" s="7631">
        <v>41.15</v>
      </c>
      <c r="AD128" t="n" s="7632">
        <v>4.7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536</v>
      </c>
      <c r="B129" t="s" s="7639">
        <v>537</v>
      </c>
      <c r="C129" t="s" s="7640">
        <v>538</v>
      </c>
      <c r="D129" t="s" s="7641">
        <v>539</v>
      </c>
      <c r="E129" t="s" s="7642">
        <v>519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250.0</v>
      </c>
      <c r="L129" t="n" s="7649">
        <v>0.0</v>
      </c>
      <c r="M129" t="n" s="7650">
        <v>0.0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8.0</v>
      </c>
      <c r="S129" t="n" s="7656">
        <v>91.52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201.0</v>
      </c>
      <c r="AC129" t="n" s="7666">
        <v>28.85</v>
      </c>
      <c r="AD129" t="n" s="7667">
        <v>3.3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540</v>
      </c>
      <c r="B130" t="s" s="7674">
        <v>541</v>
      </c>
      <c r="C130" t="s" s="7675">
        <v>542</v>
      </c>
      <c r="D130" t="s" s="7676">
        <v>543</v>
      </c>
      <c r="E130" t="s" s="7677">
        <v>519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2400.0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8.0</v>
      </c>
      <c r="S130" t="n" s="7691">
        <v>106.16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505.0</v>
      </c>
      <c r="AC130" t="n" s="7701">
        <v>69.05</v>
      </c>
      <c r="AD130" t="n" s="7702">
        <v>7.9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544</v>
      </c>
      <c r="B131" t="s" s="7709">
        <v>545</v>
      </c>
      <c r="C131" t="s" s="7710">
        <v>546</v>
      </c>
      <c r="D131" t="s" s="7711">
        <v>547</v>
      </c>
      <c r="E131" t="s" s="7712">
        <v>519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250.0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0.0</v>
      </c>
      <c r="Q131" t="n" s="7724">
        <v>0.0</v>
      </c>
      <c r="R131" t="n" s="7725">
        <v>8.0</v>
      </c>
      <c r="S131" t="n" s="7726">
        <v>84.64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190.0</v>
      </c>
      <c r="AC131" t="n" s="7736">
        <v>27.15</v>
      </c>
      <c r="AD131" t="n" s="7737">
        <v>3.1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548</v>
      </c>
      <c r="B132" t="s" s="7744">
        <v>549</v>
      </c>
      <c r="C132" t="s" s="7745">
        <v>550</v>
      </c>
      <c r="D132" t="s" s="7746">
        <v>551</v>
      </c>
      <c r="E132" t="s" s="7747">
        <v>519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0.0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552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n" s="8249">
        <v>43733.0</v>
      </c>
      <c r="H8" t="n" s="8250">
        <v>1120.0</v>
      </c>
      <c r="I8" t="n" s="8251">
        <v>80.0</v>
      </c>
      <c r="J8" t="n" s="8252">
        <v>-12.9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0.5</v>
      </c>
      <c r="Q8" t="n" s="8259">
        <v>5.05</v>
      </c>
      <c r="R8" t="n" s="8260">
        <v>8.0</v>
      </c>
      <c r="S8" t="n" s="8261">
        <v>107.68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-180.64</v>
      </c>
      <c r="Y8" t="n" s="8267">
        <v>0.0</v>
      </c>
      <c r="Z8" t="n" s="8268">
        <v>0.0</v>
      </c>
      <c r="AA8" s="8269">
        <f>h8+i8+j8+k8+l8+m8+n8+o8+w8+x8+y8+z8</f>
      </c>
      <c r="AB8" t="n" s="8270">
        <v>159.0</v>
      </c>
      <c r="AC8" t="n" s="8271">
        <v>23.65</v>
      </c>
      <c r="AD8" t="n" s="8272">
        <v>2.7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47</v>
      </c>
    </row>
    <row r="9" ht="15.0" customHeight="true">
      <c r="A9" t="s" s="8278">
        <v>48</v>
      </c>
      <c r="B9" t="s" s="8279">
        <v>49</v>
      </c>
      <c r="C9" t="s" s="8280">
        <v>50</v>
      </c>
      <c r="D9" t="s" s="8281">
        <v>51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1809.84</v>
      </c>
      <c r="L9" t="n" s="8289">
        <v>0.0</v>
      </c>
      <c r="M9" t="n" s="8290">
        <v>85.0</v>
      </c>
      <c r="N9" t="n" s="8291">
        <v>0.0</v>
      </c>
      <c r="O9" t="n" s="8292">
        <v>0.0</v>
      </c>
      <c r="P9" t="n" s="8293">
        <v>17.0</v>
      </c>
      <c r="Q9" t="n" s="8294">
        <v>180.2</v>
      </c>
      <c r="R9" t="n" s="8295">
        <v>8.0</v>
      </c>
      <c r="S9" t="n" s="8296">
        <v>113.04</v>
      </c>
      <c r="T9" t="n" s="8297">
        <v>4.5</v>
      </c>
      <c r="U9" t="n" s="8298">
        <v>95.4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440.0</v>
      </c>
      <c r="AC9" t="n" s="8306">
        <v>67.35</v>
      </c>
      <c r="AD9" t="n" s="8307">
        <v>7.7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52</v>
      </c>
      <c r="B10" t="s" s="8314">
        <v>53</v>
      </c>
      <c r="C10" t="s" s="8315">
        <v>54</v>
      </c>
      <c r="D10" t="s" s="8316">
        <v>55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1700.0</v>
      </c>
      <c r="L10" t="n" s="8324">
        <v>0.0</v>
      </c>
      <c r="M10" t="n" s="8325">
        <v>10.0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419.0</v>
      </c>
      <c r="AC10" t="n" s="8341">
        <v>56.85</v>
      </c>
      <c r="AD10" t="n" s="8342">
        <v>6.5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56</v>
      </c>
      <c r="B11" t="s" s="8349">
        <v>57</v>
      </c>
      <c r="C11" t="s" s="8350">
        <v>58</v>
      </c>
      <c r="D11" t="s" s="8351">
        <v>59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100.0</v>
      </c>
      <c r="J11" t="n" s="8357">
        <v>0.0</v>
      </c>
      <c r="K11" t="n" s="8358">
        <v>2400.0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0.0</v>
      </c>
      <c r="Q11" t="n" s="8364">
        <v>0.0</v>
      </c>
      <c r="R11" t="n" s="8365">
        <v>8.0</v>
      </c>
      <c r="S11" t="n" s="8366">
        <v>103.84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502.0</v>
      </c>
      <c r="AC11" t="n" s="8376">
        <v>69.05</v>
      </c>
      <c r="AD11" t="n" s="8377">
        <v>7.9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60</v>
      </c>
      <c r="B12" t="s" s="8384">
        <v>61</v>
      </c>
      <c r="C12" t="s" s="8385">
        <v>62</v>
      </c>
      <c r="D12" t="s" s="8386">
        <v>63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64</v>
      </c>
      <c r="B13" t="s" s="8419">
        <v>65</v>
      </c>
      <c r="C13" t="s" s="8420">
        <v>66</v>
      </c>
      <c r="D13" t="s" s="8421">
        <v>67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1400.0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9.0</v>
      </c>
      <c r="Q13" t="n" s="8434">
        <v>110.97</v>
      </c>
      <c r="R13" t="n" s="8435">
        <v>8.0</v>
      </c>
      <c r="S13" t="n" s="8436">
        <v>131.52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419.0</v>
      </c>
      <c r="AC13" t="n" s="8446">
        <v>60.35</v>
      </c>
      <c r="AD13" t="n" s="8447">
        <v>6.9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68</v>
      </c>
      <c r="B14" t="s" s="8454">
        <v>69</v>
      </c>
      <c r="C14" t="s" s="8455">
        <v>70</v>
      </c>
      <c r="D14" t="s" s="8456">
        <v>71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638.17</v>
      </c>
      <c r="L14" t="n" s="8464">
        <v>0.0</v>
      </c>
      <c r="M14" t="n" s="8465">
        <v>91.0</v>
      </c>
      <c r="N14" t="n" s="8466">
        <v>0.0</v>
      </c>
      <c r="O14" t="n" s="8467">
        <v>0.0</v>
      </c>
      <c r="P14" t="n" s="8468">
        <v>20.5</v>
      </c>
      <c r="Q14" t="n" s="8469">
        <v>211.36</v>
      </c>
      <c r="R14" t="n" s="8470">
        <v>8.0</v>
      </c>
      <c r="S14" t="n" s="8471">
        <v>110.0</v>
      </c>
      <c r="T14" t="n" s="8472">
        <v>4.5</v>
      </c>
      <c r="U14" t="n" s="8473">
        <v>92.84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284.0</v>
      </c>
      <c r="AC14" t="n" s="8481">
        <v>46.35</v>
      </c>
      <c r="AD14" t="n" s="8482">
        <v>5.3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72</v>
      </c>
      <c r="B15" t="s" s="8489">
        <v>73</v>
      </c>
      <c r="C15" t="s" s="8490">
        <v>74</v>
      </c>
      <c r="D15" t="s" s="8491">
        <v>75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1933.77</v>
      </c>
      <c r="L15" t="n" s="8499">
        <v>0.0</v>
      </c>
      <c r="M15" t="n" s="8500">
        <v>98.4</v>
      </c>
      <c r="N15" t="n" s="8501">
        <v>0.0</v>
      </c>
      <c r="O15" t="n" s="8502">
        <v>0.0</v>
      </c>
      <c r="P15" t="n" s="8503">
        <v>22.0</v>
      </c>
      <c r="Q15" t="n" s="8504">
        <v>239.58</v>
      </c>
      <c r="R15" t="n" s="8505">
        <v>8.0</v>
      </c>
      <c r="S15" t="n" s="8506">
        <v>116.16</v>
      </c>
      <c r="T15" t="n" s="8507">
        <v>4.5</v>
      </c>
      <c r="U15" t="n" s="8508">
        <v>98.01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463.0</v>
      </c>
      <c r="AC15" t="n" s="8516">
        <v>69.05</v>
      </c>
      <c r="AD15" t="n" s="8517">
        <v>7.9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76</v>
      </c>
      <c r="B16" t="s" s="8524">
        <v>77</v>
      </c>
      <c r="C16" t="s" s="8525">
        <v>78</v>
      </c>
      <c r="D16" t="s" s="8526">
        <v>79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1000.0</v>
      </c>
      <c r="L16" t="n" s="8534">
        <v>0.0</v>
      </c>
      <c r="M16" t="n" s="8535">
        <v>0.0</v>
      </c>
      <c r="N16" t="n" s="8536">
        <v>0.0</v>
      </c>
      <c r="O16" t="n" s="8537">
        <v>0.0</v>
      </c>
      <c r="P16" t="n" s="8538">
        <v>4.0</v>
      </c>
      <c r="Q16" t="n" s="8539">
        <v>40.08</v>
      </c>
      <c r="R16" t="n" s="8540">
        <v>8.0</v>
      </c>
      <c r="S16" t="n" s="8541">
        <v>106.96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325.0</v>
      </c>
      <c r="AC16" t="n" s="8551">
        <v>46.35</v>
      </c>
      <c r="AD16" t="n" s="8552">
        <v>5.3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80</v>
      </c>
      <c r="B17" t="s" s="8559">
        <v>81</v>
      </c>
      <c r="C17" t="s" s="8560">
        <v>82</v>
      </c>
      <c r="D17" t="s" s="8561">
        <v>83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822.99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14.0</v>
      </c>
      <c r="Q17" t="n" s="8574">
        <v>146.44</v>
      </c>
      <c r="R17" t="n" s="8575">
        <v>8.0</v>
      </c>
      <c r="S17" t="n" s="8576">
        <v>111.52</v>
      </c>
      <c r="T17" t="n" s="8577">
        <v>4.5</v>
      </c>
      <c r="U17" t="n" s="8578">
        <v>94.1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310.0</v>
      </c>
      <c r="AC17" t="n" s="8586">
        <v>48.15</v>
      </c>
      <c r="AD17" t="n" s="8587">
        <v>5.5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84</v>
      </c>
      <c r="B18" t="s" s="8594">
        <v>85</v>
      </c>
      <c r="C18" t="s" s="8595">
        <v>86</v>
      </c>
      <c r="D18" t="s" s="8596">
        <v>87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300.0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24.0</v>
      </c>
      <c r="Q18" t="n" s="8609">
        <v>251.04</v>
      </c>
      <c r="R18" t="n" s="8610">
        <v>8.0</v>
      </c>
      <c r="S18" t="n" s="8611">
        <v>111.52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242.0</v>
      </c>
      <c r="AC18" t="n" s="8621">
        <v>39.35</v>
      </c>
      <c r="AD18" t="n" s="8622">
        <v>4.5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88</v>
      </c>
      <c r="B19" t="s" s="8629">
        <v>89</v>
      </c>
      <c r="C19" t="s" s="8630">
        <v>90</v>
      </c>
      <c r="D19" t="s" s="8631">
        <v>91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741.82</v>
      </c>
      <c r="L19" t="n" s="8639">
        <v>0.0</v>
      </c>
      <c r="M19" t="n" s="8640">
        <v>51.4</v>
      </c>
      <c r="N19" t="n" s="8641">
        <v>0.0</v>
      </c>
      <c r="O19" t="n" s="8642">
        <v>0.0</v>
      </c>
      <c r="P19" t="n" s="8643">
        <v>17.0</v>
      </c>
      <c r="Q19" t="n" s="8644">
        <v>198.56</v>
      </c>
      <c r="R19" t="n" s="8645">
        <v>8.0</v>
      </c>
      <c r="S19" t="n" s="8646">
        <v>124.64</v>
      </c>
      <c r="T19" t="n" s="8647">
        <v>4.5</v>
      </c>
      <c r="U19" t="n" s="8648">
        <v>105.17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323.0</v>
      </c>
      <c r="AC19" t="n" s="8656">
        <v>51.65</v>
      </c>
      <c r="AD19" t="n" s="8657">
        <v>5.9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92</v>
      </c>
      <c r="B20" t="s" s="8664">
        <v>93</v>
      </c>
      <c r="C20" t="s" s="8665">
        <v>94</v>
      </c>
      <c r="D20" t="s" s="8666">
        <v>95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806.47</v>
      </c>
      <c r="L20" t="n" s="8674">
        <v>0.0</v>
      </c>
      <c r="M20" t="n" s="8675">
        <v>93.4</v>
      </c>
      <c r="N20" t="n" s="8676">
        <v>0.0</v>
      </c>
      <c r="O20" t="n" s="8677">
        <v>0.0</v>
      </c>
      <c r="P20" t="n" s="8678">
        <v>17.5</v>
      </c>
      <c r="Q20" t="n" s="8679">
        <v>208.25</v>
      </c>
      <c r="R20" t="n" s="8680">
        <v>8.0</v>
      </c>
      <c r="S20" t="n" s="8681">
        <v>126.96</v>
      </c>
      <c r="T20" t="n" s="8682">
        <v>4.5</v>
      </c>
      <c r="U20" t="n" s="8683">
        <v>107.1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333.0</v>
      </c>
      <c r="AC20" t="n" s="8691">
        <v>53.35</v>
      </c>
      <c r="AD20" t="n" s="8692">
        <v>6.1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96</v>
      </c>
      <c r="B21" t="s" s="8699">
        <v>97</v>
      </c>
      <c r="C21" t="s" s="8700">
        <v>98</v>
      </c>
      <c r="D21" t="s" s="8701">
        <v>99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900.0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6.0</v>
      </c>
      <c r="Q21" t="n" s="8714">
        <v>57.96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305.0</v>
      </c>
      <c r="AC21" t="n" s="8726">
        <v>41.15</v>
      </c>
      <c r="AD21" t="n" s="8727">
        <v>4.7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100</v>
      </c>
      <c r="B22" t="s" s="8734">
        <v>101</v>
      </c>
      <c r="C22" t="s" s="8735">
        <v>102</v>
      </c>
      <c r="D22" t="s" s="8736">
        <v>103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850.0</v>
      </c>
      <c r="L22" t="n" s="8744">
        <v>0.0</v>
      </c>
      <c r="M22" t="n" s="8745">
        <v>27.78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8.0</v>
      </c>
      <c r="S22" t="n" s="8751">
        <v>110.8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312.0</v>
      </c>
      <c r="AC22" t="n" s="8761">
        <v>44.65</v>
      </c>
      <c r="AD22" t="n" s="8762">
        <v>5.1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104</v>
      </c>
      <c r="B23" t="s" s="8769">
        <v>105</v>
      </c>
      <c r="C23" t="s" s="8770">
        <v>106</v>
      </c>
      <c r="D23" t="s" s="8771">
        <v>107</v>
      </c>
      <c r="E23" t="s" s="8772">
        <v>46</v>
      </c>
      <c r="F23" t="n" s="8773">
        <v>41944.0</v>
      </c>
      <c r="G23" t="n" s="8774">
        <v>43713.0</v>
      </c>
      <c r="H23" t="n" s="8775">
        <v>236.67</v>
      </c>
      <c r="I23" t="n" s="8776">
        <v>16.67</v>
      </c>
      <c r="J23" t="n" s="8777">
        <v>-32.29</v>
      </c>
      <c r="K23" t="n" s="8778">
        <v>1400.0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0.0</v>
      </c>
      <c r="Q23" t="n" s="8784">
        <v>0.0</v>
      </c>
      <c r="R23" t="n" s="8785">
        <v>8.0</v>
      </c>
      <c r="S23" t="n" s="8786">
        <v>109.2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-458.1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154.0</v>
      </c>
      <c r="AC23" t="n" s="8796">
        <v>21.85</v>
      </c>
      <c r="AD23" t="n" s="8797">
        <v>2.5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108</v>
      </c>
    </row>
    <row r="24" ht="15.0" customHeight="true">
      <c r="A24" t="s" s="8803">
        <v>109</v>
      </c>
      <c r="B24" t="s" s="8804">
        <v>110</v>
      </c>
      <c r="C24" t="s" s="8805">
        <v>111</v>
      </c>
      <c r="D24" t="s" s="8806">
        <v>112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100.0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3.0</v>
      </c>
      <c r="Q24" t="n" s="8819">
        <v>29.64</v>
      </c>
      <c r="R24" t="n" s="8820">
        <v>8.0</v>
      </c>
      <c r="S24" t="n" s="8821">
        <v>105.36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206.0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113</v>
      </c>
      <c r="B25" t="s" s="8839">
        <v>114</v>
      </c>
      <c r="C25" t="s" s="8840">
        <v>115</v>
      </c>
      <c r="D25" t="s" s="8841">
        <v>116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1353.72</v>
      </c>
      <c r="L25" t="n" s="8849">
        <v>0.0</v>
      </c>
      <c r="M25" t="n" s="8850">
        <v>115.0</v>
      </c>
      <c r="N25" t="n" s="8851">
        <v>0.0</v>
      </c>
      <c r="O25" t="n" s="8852">
        <v>0.0</v>
      </c>
      <c r="P25" t="n" s="8853">
        <v>18.5</v>
      </c>
      <c r="Q25" t="n" s="8854">
        <v>205.54</v>
      </c>
      <c r="R25" t="n" s="8855">
        <v>8.0</v>
      </c>
      <c r="S25" t="n" s="8856">
        <v>118.48</v>
      </c>
      <c r="T25" t="n" s="8857">
        <v>4.5</v>
      </c>
      <c r="U25" t="n" s="8858">
        <v>99.95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390.0</v>
      </c>
      <c r="AC25" t="n" s="8866">
        <v>60.35</v>
      </c>
      <c r="AD25" t="n" s="8867">
        <v>6.9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117</v>
      </c>
      <c r="B26" t="s" s="8874">
        <v>118</v>
      </c>
      <c r="C26" t="s" s="8875">
        <v>119</v>
      </c>
      <c r="D26" t="s" s="8876">
        <v>120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800.0</v>
      </c>
      <c r="L26" t="n" s="8884">
        <v>0.0</v>
      </c>
      <c r="M26" t="n" s="8885">
        <v>36.55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0.0</v>
      </c>
      <c r="S26" t="n" s="8891">
        <v>0.0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312.0</v>
      </c>
      <c r="AC26" t="n" s="8901">
        <v>41.15</v>
      </c>
      <c r="AD26" t="n" s="8902">
        <v>4.7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121</v>
      </c>
      <c r="B27" t="s" s="8909">
        <v>122</v>
      </c>
      <c r="C27" t="s" s="8910">
        <v>123</v>
      </c>
      <c r="D27" t="s" s="8911">
        <v>124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1020.0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8.0</v>
      </c>
      <c r="S27" t="n" s="8926">
        <v>107.68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328.0</v>
      </c>
      <c r="AC27" t="n" s="8936">
        <v>46.35</v>
      </c>
      <c r="AD27" t="n" s="8937">
        <v>5.3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125</v>
      </c>
      <c r="B28" t="s" s="8944">
        <v>126</v>
      </c>
      <c r="C28" t="s" s="8945">
        <v>127</v>
      </c>
      <c r="D28" t="s" s="8946">
        <v>128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765.85</v>
      </c>
      <c r="L28" t="n" s="8954">
        <v>0.0</v>
      </c>
      <c r="M28" t="n" s="8955">
        <v>98.2</v>
      </c>
      <c r="N28" t="n" s="8956">
        <v>0.0</v>
      </c>
      <c r="O28" t="n" s="8957">
        <v>0.0</v>
      </c>
      <c r="P28" t="n" s="8958">
        <v>18.0</v>
      </c>
      <c r="Q28" t="n" s="8959">
        <v>253.08</v>
      </c>
      <c r="R28" t="n" s="8960">
        <v>8.0</v>
      </c>
      <c r="S28" t="n" s="8961">
        <v>150.0</v>
      </c>
      <c r="T28" t="n" s="8962">
        <v>4.5</v>
      </c>
      <c r="U28" t="n" s="8963">
        <v>126.59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367.0</v>
      </c>
      <c r="AC28" t="n" s="8971">
        <v>60.35</v>
      </c>
      <c r="AD28" t="n" s="8972">
        <v>6.9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129</v>
      </c>
      <c r="B29" t="s" s="8979">
        <v>130</v>
      </c>
      <c r="C29" t="s" s="8980">
        <v>131</v>
      </c>
      <c r="D29" t="s" s="8981">
        <v>132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0.0</v>
      </c>
      <c r="J29" t="n" s="8987">
        <v>-87.1</v>
      </c>
      <c r="K29" t="n" s="8988">
        <v>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0.0</v>
      </c>
      <c r="AC29" t="n" s="9006">
        <v>0.0</v>
      </c>
      <c r="AD29" t="n" s="9007">
        <v>0.0</v>
      </c>
      <c r="AE29" t="n" s="9008">
        <v>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133</v>
      </c>
      <c r="B30" t="s" s="9014">
        <v>134</v>
      </c>
      <c r="C30" t="s" s="9015">
        <v>135</v>
      </c>
      <c r="D30" t="s" s="9016">
        <v>136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100.0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9.0</v>
      </c>
      <c r="Q30" t="n" s="9029">
        <v>94.77</v>
      </c>
      <c r="R30" t="n" s="9030">
        <v>8.0</v>
      </c>
      <c r="S30" t="n" s="9031">
        <v>112.32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216.0</v>
      </c>
      <c r="AC30" t="n" s="9041">
        <v>32.35</v>
      </c>
      <c r="AD30" t="n" s="9042">
        <v>3.7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137</v>
      </c>
      <c r="B31" t="s" s="9049">
        <v>138</v>
      </c>
      <c r="C31" t="s" s="9050">
        <v>139</v>
      </c>
      <c r="D31" t="s" s="9051">
        <v>140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1400.0</v>
      </c>
      <c r="L31" t="n" s="9059">
        <v>0.0</v>
      </c>
      <c r="M31" t="n" s="9060">
        <v>10.0</v>
      </c>
      <c r="N31" t="n" s="9061">
        <v>0.0</v>
      </c>
      <c r="O31" t="n" s="9062">
        <v>0.0</v>
      </c>
      <c r="P31" t="n" s="9063">
        <v>0.0</v>
      </c>
      <c r="Q31" t="n" s="9064">
        <v>0.0</v>
      </c>
      <c r="R31" t="n" s="9065">
        <v>8.0</v>
      </c>
      <c r="S31" t="n" s="9066">
        <v>100.0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364.0</v>
      </c>
      <c r="AC31" t="n" s="9076">
        <v>49.85</v>
      </c>
      <c r="AD31" t="n" s="9077">
        <v>5.7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141</v>
      </c>
      <c r="B32" t="s" s="9084">
        <v>142</v>
      </c>
      <c r="C32" t="s" s="9085">
        <v>143</v>
      </c>
      <c r="D32" t="s" s="9086">
        <v>144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300.0</v>
      </c>
      <c r="L32" t="n" s="9094">
        <v>0.0</v>
      </c>
      <c r="M32" t="n" s="9095">
        <v>44.2</v>
      </c>
      <c r="N32" t="n" s="9096">
        <v>0.0</v>
      </c>
      <c r="O32" t="n" s="9097">
        <v>0.0</v>
      </c>
      <c r="P32" t="n" s="9098">
        <v>7.0</v>
      </c>
      <c r="Q32" t="n" s="9099">
        <v>70.14</v>
      </c>
      <c r="R32" t="n" s="9100">
        <v>8.0</v>
      </c>
      <c r="S32" t="n" s="9101">
        <v>106.96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234.0</v>
      </c>
      <c r="AC32" t="n" s="9111">
        <v>34.15</v>
      </c>
      <c r="AD32" t="n" s="9112">
        <v>3.9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145</v>
      </c>
      <c r="B33" t="s" s="9119">
        <v>146</v>
      </c>
      <c r="C33" t="s" s="9120">
        <v>147</v>
      </c>
      <c r="D33" t="s" s="9121">
        <v>148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300.0</v>
      </c>
      <c r="L33" t="n" s="9129">
        <v>0.0</v>
      </c>
      <c r="M33" t="n" s="9130">
        <v>10.0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8.0</v>
      </c>
      <c r="S33" t="n" s="9136">
        <v>94.64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214.0</v>
      </c>
      <c r="AC33" t="n" s="9146">
        <v>30.65</v>
      </c>
      <c r="AD33" t="n" s="9147">
        <v>3.5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149</v>
      </c>
      <c r="B34" t="s" s="9154">
        <v>150</v>
      </c>
      <c r="C34" t="s" s="9155">
        <v>151</v>
      </c>
      <c r="D34" t="s" s="9156">
        <v>152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100.0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8.0</v>
      </c>
      <c r="S34" t="n" s="9171">
        <v>94.64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188.0</v>
      </c>
      <c r="AC34" t="n" s="9181">
        <v>27.15</v>
      </c>
      <c r="AD34" t="n" s="9182">
        <v>3.1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153</v>
      </c>
      <c r="B35" t="s" s="9189">
        <v>154</v>
      </c>
      <c r="C35" t="s" s="9190">
        <v>155</v>
      </c>
      <c r="D35" t="s" s="9191">
        <v>156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100.0</v>
      </c>
      <c r="L35" t="n" s="9199">
        <v>0.0</v>
      </c>
      <c r="M35" t="n" s="9200">
        <v>10.0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8.0</v>
      </c>
      <c r="S35" t="n" s="9206">
        <v>94.64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188.0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157</v>
      </c>
      <c r="B36" t="s" s="9224">
        <v>158</v>
      </c>
      <c r="C36" t="s" s="9225">
        <v>159</v>
      </c>
      <c r="D36" t="s" s="9226">
        <v>160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1500.0</v>
      </c>
      <c r="L36" t="n" s="9234">
        <v>0.0</v>
      </c>
      <c r="M36" t="n" s="9235">
        <v>16.0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8.0</v>
      </c>
      <c r="S36" t="n" s="9241">
        <v>100.0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377.0</v>
      </c>
      <c r="AC36" t="n" s="9251">
        <v>53.35</v>
      </c>
      <c r="AD36" t="n" s="9252">
        <v>6.1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161</v>
      </c>
      <c r="B37" t="s" s="9259">
        <v>162</v>
      </c>
      <c r="C37" t="s" s="9260">
        <v>163</v>
      </c>
      <c r="D37" t="s" s="9261">
        <v>164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2086.68</v>
      </c>
      <c r="L37" t="n" s="9269">
        <v>0.0</v>
      </c>
      <c r="M37" t="n" s="9270">
        <v>85.0</v>
      </c>
      <c r="N37" t="n" s="9271">
        <v>0.0</v>
      </c>
      <c r="O37" t="n" s="9272">
        <v>0.0</v>
      </c>
      <c r="P37" t="n" s="9273">
        <v>20.0</v>
      </c>
      <c r="Q37" t="n" s="9274">
        <v>202.0</v>
      </c>
      <c r="R37" t="n" s="9275">
        <v>8.0</v>
      </c>
      <c r="S37" t="n" s="9276">
        <v>107.68</v>
      </c>
      <c r="T37" t="n" s="9277">
        <v>4.5</v>
      </c>
      <c r="U37" t="n" s="9278">
        <v>90.86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468.0</v>
      </c>
      <c r="AC37" t="n" s="9286">
        <v>69.05</v>
      </c>
      <c r="AD37" t="n" s="9287">
        <v>7.9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165</v>
      </c>
      <c r="B38" t="s" s="9294">
        <v>166</v>
      </c>
      <c r="C38" t="s" s="9295">
        <v>167</v>
      </c>
      <c r="D38" t="s" s="9296">
        <v>168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300.0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23.0</v>
      </c>
      <c r="Q38" t="n" s="9309">
        <v>215.74</v>
      </c>
      <c r="R38" t="n" s="9310">
        <v>8.0</v>
      </c>
      <c r="S38" t="n" s="9311">
        <v>100.0</v>
      </c>
      <c r="T38" t="n" s="9312">
        <v>0.0</v>
      </c>
      <c r="U38" t="n" s="9313">
        <v>0.0</v>
      </c>
      <c r="V38" t="n" s="9314">
        <v>0.0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221.0</v>
      </c>
      <c r="AC38" t="n" s="9321">
        <v>35.85</v>
      </c>
      <c r="AD38" t="n" s="9322">
        <v>4.1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169</v>
      </c>
      <c r="B39" t="s" s="9329">
        <v>170</v>
      </c>
      <c r="C39" t="s" s="9330">
        <v>171</v>
      </c>
      <c r="D39" t="s" s="9331">
        <v>172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2105.78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15.5</v>
      </c>
      <c r="Q39" t="n" s="9344">
        <v>145.39</v>
      </c>
      <c r="R39" t="n" s="9345">
        <v>8.0</v>
      </c>
      <c r="S39" t="n" s="9346">
        <v>100.0</v>
      </c>
      <c r="T39" t="n" s="9347">
        <v>4.5</v>
      </c>
      <c r="U39" t="n" s="9348">
        <v>84.38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458.0</v>
      </c>
      <c r="AC39" t="n" s="9356">
        <v>67.35</v>
      </c>
      <c r="AD39" t="n" s="9357">
        <v>7.7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173</v>
      </c>
      <c r="B40" t="s" s="9364">
        <v>174</v>
      </c>
      <c r="C40" t="s" s="9365">
        <v>175</v>
      </c>
      <c r="D40" t="s" s="9366">
        <v>176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829.62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18.0</v>
      </c>
      <c r="Q40" t="n" s="9379">
        <v>181.8</v>
      </c>
      <c r="R40" t="n" s="9380">
        <v>8.0</v>
      </c>
      <c r="S40" t="n" s="9381">
        <v>107.68</v>
      </c>
      <c r="T40" t="n" s="9382">
        <v>4.5</v>
      </c>
      <c r="U40" t="n" s="9383">
        <v>90.86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305.0</v>
      </c>
      <c r="AC40" t="n" s="9391">
        <v>48.15</v>
      </c>
      <c r="AD40" t="n" s="9392">
        <v>5.5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177</v>
      </c>
      <c r="B41" t="s" s="9399">
        <v>178</v>
      </c>
      <c r="C41" t="s" s="9400">
        <v>179</v>
      </c>
      <c r="D41" t="s" s="9401">
        <v>180</v>
      </c>
      <c r="E41" t="s" s="9402">
        <v>46</v>
      </c>
      <c r="F41" t="n" s="9403">
        <v>43539.0</v>
      </c>
      <c r="G41" t="s" s="9404">
        <v>0</v>
      </c>
      <c r="H41" t="n" s="9405">
        <v>1400.0</v>
      </c>
      <c r="I41" t="n" s="9406">
        <v>100.0</v>
      </c>
      <c r="J41" t="n" s="9407">
        <v>-3.23</v>
      </c>
      <c r="K41" t="n" s="9408">
        <v>500.0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8.0</v>
      </c>
      <c r="S41" t="n" s="9416">
        <v>107.68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0.0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260.0</v>
      </c>
      <c r="AC41" t="n" s="9426">
        <v>37.65</v>
      </c>
      <c r="AD41" t="n" s="9427">
        <v>4.3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0</v>
      </c>
    </row>
    <row r="42" ht="15.0" customHeight="true">
      <c r="A42" t="s" s="9433">
        <v>181</v>
      </c>
      <c r="B42" t="s" s="9434">
        <v>182</v>
      </c>
      <c r="C42" t="s" s="9435">
        <v>183</v>
      </c>
      <c r="D42" t="s" s="9436">
        <v>184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1850.0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28.0</v>
      </c>
      <c r="Q42" t="n" s="9449">
        <v>262.64</v>
      </c>
      <c r="R42" t="n" s="9450">
        <v>8.0</v>
      </c>
      <c r="S42" t="n" s="9451">
        <v>100.0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424.0</v>
      </c>
      <c r="AC42" t="n" s="9461">
        <v>63.85</v>
      </c>
      <c r="AD42" t="n" s="9462">
        <v>7.3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185</v>
      </c>
      <c r="B43" t="s" s="9469">
        <v>186</v>
      </c>
      <c r="C43" t="s" s="9470">
        <v>187</v>
      </c>
      <c r="D43" t="s" s="9471">
        <v>188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764.93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17.0</v>
      </c>
      <c r="Q43" t="n" s="9484">
        <v>171.7</v>
      </c>
      <c r="R43" t="n" s="9485">
        <v>8.0</v>
      </c>
      <c r="S43" t="n" s="9486">
        <v>107.68</v>
      </c>
      <c r="T43" t="n" s="9487">
        <v>4.5</v>
      </c>
      <c r="U43" t="n" s="9488">
        <v>90.86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297.0</v>
      </c>
      <c r="AC43" t="n" s="9496">
        <v>46.35</v>
      </c>
      <c r="AD43" t="n" s="9497">
        <v>5.3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189</v>
      </c>
      <c r="B44" t="s" s="9504">
        <v>190</v>
      </c>
      <c r="C44" t="s" s="9505">
        <v>191</v>
      </c>
      <c r="D44" t="s" s="9506">
        <v>192</v>
      </c>
      <c r="E44" t="s" s="9507">
        <v>46</v>
      </c>
      <c r="F44" t="n" s="9508">
        <v>43690.0</v>
      </c>
      <c r="G44" t="s" s="9509">
        <v>0</v>
      </c>
      <c r="H44" t="n" s="9510">
        <v>2419.35</v>
      </c>
      <c r="I44" t="n" s="9511">
        <v>100.0</v>
      </c>
      <c r="J44" t="n" s="9512">
        <v>0.0</v>
      </c>
      <c r="K44" t="n" s="9513">
        <v>214.51</v>
      </c>
      <c r="L44" t="n" s="9514">
        <v>0.0</v>
      </c>
      <c r="M44" t="n" s="9515">
        <v>0.0</v>
      </c>
      <c r="N44" t="n" s="9516">
        <v>0.0</v>
      </c>
      <c r="O44" t="n" s="9517">
        <v>0.0</v>
      </c>
      <c r="P44" t="n" s="9518">
        <v>1.0</v>
      </c>
      <c r="Q44" t="n" s="9519">
        <v>10.82</v>
      </c>
      <c r="R44" t="n" s="9520">
        <v>8.0</v>
      </c>
      <c r="S44" t="n" s="9521">
        <v>115.36</v>
      </c>
      <c r="T44" t="n" s="9522">
        <v>0.0</v>
      </c>
      <c r="U44" t="n" s="9523">
        <v>0.0</v>
      </c>
      <c r="V44" t="n" s="9524">
        <v>0.0</v>
      </c>
      <c r="W44" s="9525">
        <f>q44+s44+u44+v44</f>
      </c>
      <c r="X44" t="n" s="9526">
        <v>0.0</v>
      </c>
      <c r="Y44" t="n" s="9527">
        <v>919.35</v>
      </c>
      <c r="Z44" t="n" s="9528">
        <v>61.29</v>
      </c>
      <c r="AA44" s="9529">
        <f>h44+i44+j44+k44+l44+m44+n44+o44+w44+x44+y44+z44</f>
      </c>
      <c r="AB44" t="n" s="9530">
        <v>357.0</v>
      </c>
      <c r="AC44" t="n" s="9531">
        <v>49.85</v>
      </c>
      <c r="AD44" t="n" s="9532">
        <v>5.7</v>
      </c>
      <c r="AE44" t="n" s="9533">
        <v>80.0</v>
      </c>
      <c r="AF44" s="9534">
        <f>ROUND((aa44+ab44+ac44+ad44+ae44),2)</f>
      </c>
      <c r="AG44" s="9535">
        <f>ae44*0.06</f>
      </c>
      <c r="AH44" s="9536">
        <f>af44+ag44</f>
      </c>
      <c r="AI44" t="s" s="9537">
        <v>0</v>
      </c>
    </row>
    <row r="45" ht="15.0" customHeight="true">
      <c r="A45" t="s" s="9538">
        <v>0</v>
      </c>
      <c r="B45" t="s" s="9539">
        <v>0</v>
      </c>
      <c r="C45" t="s" s="9540">
        <v>0</v>
      </c>
      <c r="D45" t="s" s="9541">
        <v>0</v>
      </c>
      <c r="E45" t="s" s="9542">
        <v>0</v>
      </c>
      <c r="F45" t="s" s="9543">
        <v>0</v>
      </c>
      <c r="G45" t="s" s="9544">
        <v>0</v>
      </c>
      <c r="H45" s="9545">
        <f>SUM(h8:h44)</f>
      </c>
      <c r="I45" s="9546">
        <f>SUM(i8:i44)</f>
      </c>
      <c r="J45" s="9547">
        <f>SUM(j8:j44)</f>
      </c>
      <c r="K45" s="9548">
        <f>SUM(k8:k44)</f>
      </c>
      <c r="L45" s="9549">
        <f>SUM(l8:l44)</f>
      </c>
      <c r="M45" s="9550">
        <f>SUM(m8:m44)</f>
      </c>
      <c r="N45" s="9551">
        <f>SUM(n8:n44)</f>
      </c>
      <c r="O45" s="9552">
        <f>SUM(o8:o44)</f>
      </c>
      <c r="P45" s="9553">
        <f>SUM(p8:p44)</f>
      </c>
      <c r="Q45" s="9554">
        <f>SUM(q8:q44)</f>
      </c>
      <c r="R45" s="9555">
        <f>SUM(r8:r44)</f>
      </c>
      <c r="S45" s="9556">
        <f>SUM(s8:s44)</f>
      </c>
      <c r="T45" s="9557">
        <f>SUM(t8:t44)</f>
      </c>
      <c r="U45" s="9558">
        <f>SUM(u8:u44)</f>
      </c>
      <c r="V45" s="9559">
        <f>SUM(v8:v44)</f>
      </c>
      <c r="W45" s="9560">
        <f>SUM(w8:w44)</f>
      </c>
      <c r="X45" s="9561">
        <f>SUM(x8:x44)</f>
      </c>
      <c r="Y45" s="9562">
        <f>SUM(y8:y44)</f>
      </c>
      <c r="Z45" s="9563">
        <f>SUM(z8:z44)</f>
      </c>
      <c r="AA45" s="9564">
        <f>SUM(aa8:aa44)</f>
      </c>
      <c r="AB45" s="9565">
        <f>SUM(ab8:ab44)</f>
      </c>
      <c r="AC45" s="9566">
        <f>SUM(ac8:ac44)</f>
      </c>
      <c r="AD45" s="9567">
        <f>SUM(ad8:ad44)</f>
      </c>
      <c r="AE45" s="9568">
        <f>SUM(ae8:ae44)</f>
      </c>
      <c r="AF45" s="9569">
        <f>SUM(af8:af44)</f>
      </c>
      <c r="AG45" s="9570">
        <f>SUM(ag8:ag44)</f>
      </c>
      <c r="AH45" s="9571">
        <f>SUM(ah8:ah44)</f>
      </c>
      <c r="AI45" t="s" s="9572">
        <v>0</v>
      </c>
    </row>
    <row r="46" ht="15.0" customHeight="true"/>
    <row r="47" ht="15.0" customHeight="true">
      <c r="A47" t="s" s="9573">
        <v>0</v>
      </c>
      <c r="B47" t="s" s="9574">
        <v>0</v>
      </c>
      <c r="C47" t="s" s="9575">
        <v>552</v>
      </c>
    </row>
    <row r="48" ht="15.0" customHeight="true">
      <c r="C48" s="9576">
        <f>COUNTA(A8:A44)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77">
        <v>0</v>
      </c>
      <c r="B1" t="s" s="9578">
        <v>0</v>
      </c>
      <c r="C1" t="s" s="9579">
        <v>1</v>
      </c>
    </row>
    <row r="2" ht="15.0" customHeight="true">
      <c r="A2" t="s" s="9580">
        <v>0</v>
      </c>
      <c r="B2" t="s" s="9581">
        <v>0</v>
      </c>
      <c r="C2" t="s" s="9582">
        <v>2</v>
      </c>
    </row>
    <row r="3" ht="15.0" customHeight="true">
      <c r="A3" t="s" s="9583">
        <v>0</v>
      </c>
      <c r="B3" t="s" s="9584">
        <v>0</v>
      </c>
      <c r="C3" t="s" s="9585">
        <v>3</v>
      </c>
    </row>
    <row r="4" ht="15.0" customHeight="true">
      <c r="A4" t="s" s="9586">
        <v>0</v>
      </c>
      <c r="B4" t="s" s="9587">
        <v>0</v>
      </c>
      <c r="C4" t="s" s="9588">
        <v>4</v>
      </c>
      <c r="D4" t="s" s="9589">
        <v>0</v>
      </c>
      <c r="E4" t="s" s="9590">
        <v>0</v>
      </c>
      <c r="F4" t="s" s="9591">
        <v>0</v>
      </c>
      <c r="G4" t="s" s="9592">
        <v>0</v>
      </c>
      <c r="H4" t="s" s="9593">
        <v>0</v>
      </c>
      <c r="I4" t="s" s="9594">
        <v>0</v>
      </c>
      <c r="J4" t="s" s="9595">
        <v>0</v>
      </c>
      <c r="K4" t="s" s="9596">
        <v>0</v>
      </c>
      <c r="L4" t="s" s="9597">
        <v>0</v>
      </c>
      <c r="M4" t="s" s="9598">
        <v>0</v>
      </c>
      <c r="N4" t="s" s="9599">
        <v>0</v>
      </c>
      <c r="O4" t="s" s="9600">
        <v>0</v>
      </c>
      <c r="P4" t="s" s="9601">
        <v>0</v>
      </c>
      <c r="Q4" t="s" s="9602">
        <v>0</v>
      </c>
      <c r="R4" t="s" s="9603">
        <v>0</v>
      </c>
      <c r="S4" t="s" s="9604">
        <v>0</v>
      </c>
      <c r="T4" t="s" s="9605">
        <v>0</v>
      </c>
      <c r="U4" t="s" s="9606">
        <v>0</v>
      </c>
      <c r="V4" t="s" s="9607">
        <v>0</v>
      </c>
      <c r="W4" t="s" s="9608">
        <v>0</v>
      </c>
      <c r="X4" t="s" s="9609">
        <v>0</v>
      </c>
      <c r="Y4" t="s" s="9610">
        <v>0</v>
      </c>
      <c r="Z4" t="s" s="9611">
        <v>0</v>
      </c>
      <c r="AA4" t="s" s="9612">
        <v>0</v>
      </c>
      <c r="AB4" t="s" s="9613">
        <v>0</v>
      </c>
      <c r="AC4" t="s" s="9614">
        <v>5</v>
      </c>
      <c r="AD4" t="n" s="9615">
        <v>2019.0</v>
      </c>
    </row>
    <row r="5" ht="15.0" customHeight="true">
      <c r="A5" t="s" s="9616">
        <v>0</v>
      </c>
      <c r="B5" t="s" s="9617">
        <v>0</v>
      </c>
      <c r="C5" t="s" s="9618">
        <v>0</v>
      </c>
      <c r="D5" t="s" s="9619">
        <v>0</v>
      </c>
      <c r="E5" t="s" s="9620">
        <v>0</v>
      </c>
      <c r="F5" t="s" s="9621">
        <v>0</v>
      </c>
      <c r="G5" t="s" s="9622">
        <v>0</v>
      </c>
      <c r="H5" t="s" s="9623">
        <v>0</v>
      </c>
      <c r="I5" t="s" s="9624">
        <v>0</v>
      </c>
      <c r="J5" t="s" s="9625">
        <v>0</v>
      </c>
      <c r="K5" t="s" s="9626">
        <v>0</v>
      </c>
      <c r="L5" t="s" s="9627">
        <v>0</v>
      </c>
      <c r="M5" t="s" s="9628">
        <v>0</v>
      </c>
      <c r="N5" t="s" s="9629">
        <v>0</v>
      </c>
      <c r="O5" t="s" s="9630">
        <v>0</v>
      </c>
      <c r="P5" t="s" s="9631">
        <v>0</v>
      </c>
      <c r="Q5" t="s" s="9632">
        <v>0</v>
      </c>
      <c r="R5" t="s" s="9633">
        <v>0</v>
      </c>
      <c r="S5" t="s" s="9634">
        <v>0</v>
      </c>
      <c r="T5" t="s" s="9635">
        <v>0</v>
      </c>
      <c r="U5" t="s" s="9636">
        <v>0</v>
      </c>
      <c r="V5" t="s" s="9637">
        <v>0</v>
      </c>
      <c r="W5" t="s" s="9638">
        <v>0</v>
      </c>
      <c r="X5" t="s" s="9639">
        <v>0</v>
      </c>
      <c r="Y5" t="s" s="9640">
        <v>0</v>
      </c>
      <c r="Z5" t="s" s="9641">
        <v>0</v>
      </c>
      <c r="AA5" t="s" s="9642">
        <v>0</v>
      </c>
      <c r="AB5" t="s" s="9643">
        <v>0</v>
      </c>
      <c r="AC5" t="s" s="9644">
        <v>6</v>
      </c>
      <c r="AD5" t="n" s="9645">
        <v>2019.0</v>
      </c>
    </row>
    <row r="6" ht="15.0" customHeight="true"/>
    <row r="7" ht="35.0" customHeight="true">
      <c r="A7" t="s" s="9646">
        <v>7</v>
      </c>
      <c r="B7" t="s" s="9647">
        <v>8</v>
      </c>
      <c r="C7" t="s" s="9648">
        <v>9</v>
      </c>
      <c r="D7" t="s" s="9649">
        <v>10</v>
      </c>
      <c r="E7" t="s" s="9650">
        <v>11</v>
      </c>
      <c r="F7" t="s" s="9651">
        <v>12</v>
      </c>
      <c r="G7" t="s" s="9652">
        <v>13</v>
      </c>
      <c r="H7" t="s" s="9653">
        <v>14</v>
      </c>
      <c r="I7" t="s" s="9654">
        <v>15</v>
      </c>
      <c r="J7" t="s" s="9655">
        <v>16</v>
      </c>
      <c r="K7" t="s" s="9656">
        <v>17</v>
      </c>
      <c r="L7" t="s" s="9657">
        <v>18</v>
      </c>
      <c r="M7" t="s" s="9658">
        <v>19</v>
      </c>
      <c r="N7" t="s" s="9659">
        <v>20</v>
      </c>
      <c r="O7" t="s" s="9660">
        <v>21</v>
      </c>
      <c r="P7" t="s" s="9661">
        <v>22</v>
      </c>
      <c r="Q7" t="s" s="9662">
        <v>23</v>
      </c>
      <c r="R7" t="s" s="9663">
        <v>24</v>
      </c>
      <c r="S7" t="s" s="9664">
        <v>25</v>
      </c>
      <c r="T7" t="s" s="9665">
        <v>26</v>
      </c>
      <c r="U7" t="s" s="9666">
        <v>27</v>
      </c>
      <c r="V7" t="s" s="9667">
        <v>28</v>
      </c>
      <c r="W7" t="s" s="9668">
        <v>29</v>
      </c>
      <c r="X7" t="s" s="9669">
        <v>30</v>
      </c>
      <c r="Y7" t="s" s="9670">
        <v>31</v>
      </c>
      <c r="Z7" t="s" s="9671">
        <v>32</v>
      </c>
      <c r="AA7" t="s" s="9672">
        <v>33</v>
      </c>
      <c r="AB7" t="s" s="9673">
        <v>34</v>
      </c>
      <c r="AC7" t="s" s="9674">
        <v>35</v>
      </c>
      <c r="AD7" t="s" s="9675">
        <v>36</v>
      </c>
      <c r="AE7" t="s" s="9676">
        <v>37</v>
      </c>
      <c r="AF7" t="s" s="9677">
        <v>38</v>
      </c>
      <c r="AG7" t="s" s="9678">
        <v>39</v>
      </c>
      <c r="AH7" t="s" s="9679">
        <v>40</v>
      </c>
      <c r="AI7" t="s" s="9680">
        <v>41</v>
      </c>
    </row>
    <row r="8" ht="15.0" customHeight="true">
      <c r="A8" t="s" s="9681">
        <v>193</v>
      </c>
      <c r="B8" t="s" s="9682">
        <v>194</v>
      </c>
      <c r="C8" t="s" s="9683">
        <v>195</v>
      </c>
      <c r="D8" t="s" s="9684">
        <v>196</v>
      </c>
      <c r="E8" t="s" s="9685">
        <v>197</v>
      </c>
      <c r="F8" t="n" s="9686">
        <v>41944.0</v>
      </c>
      <c r="G8" t="s" s="9687">
        <v>0</v>
      </c>
      <c r="H8" t="n" s="9688">
        <v>1370.0</v>
      </c>
      <c r="I8" t="n" s="9689">
        <v>100.0</v>
      </c>
      <c r="J8" t="n" s="9690">
        <v>0.0</v>
      </c>
      <c r="K8" t="n" s="9691">
        <v>650.0</v>
      </c>
      <c r="L8" t="n" s="9692">
        <v>0.0</v>
      </c>
      <c r="M8" t="n" s="9693">
        <v>10.0</v>
      </c>
      <c r="N8" t="n" s="9694">
        <v>0.0</v>
      </c>
      <c r="O8" t="n" s="9695">
        <v>0.0</v>
      </c>
      <c r="P8" t="n" s="9696">
        <v>0.0</v>
      </c>
      <c r="Q8" t="n" s="9697">
        <v>0.0</v>
      </c>
      <c r="R8" t="n" s="9698">
        <v>8.0</v>
      </c>
      <c r="S8" t="n" s="9699">
        <v>105.36</v>
      </c>
      <c r="T8" t="n" s="9700">
        <v>0.0</v>
      </c>
      <c r="U8" t="n" s="9701">
        <v>0.0</v>
      </c>
      <c r="V8" t="n" s="9702">
        <v>0.0</v>
      </c>
      <c r="W8" s="9703">
        <f>q8+s8+u8+v8</f>
      </c>
      <c r="X8" t="n" s="9704">
        <v>0.0</v>
      </c>
      <c r="Y8" t="n" s="9705">
        <v>0.0</v>
      </c>
      <c r="Z8" t="n" s="9706">
        <v>0.0</v>
      </c>
      <c r="AA8" s="9707">
        <f>h8+i8+j8+k8+l8+m8+n8+o8+w8+x8+y8+z8</f>
      </c>
      <c r="AB8" t="n" s="9708">
        <v>276.0</v>
      </c>
      <c r="AC8" t="n" s="9709">
        <v>39.35</v>
      </c>
      <c r="AD8" t="n" s="9710">
        <v>4.5</v>
      </c>
      <c r="AE8" t="n" s="9711">
        <v>80.0</v>
      </c>
      <c r="AF8" s="9712">
        <f>ROUND((aa8+ab8+ac8+ad8+ae8),2)</f>
      </c>
      <c r="AG8" s="9713">
        <f>ae8*0.06</f>
      </c>
      <c r="AH8" s="9714">
        <f>af8+ag8</f>
      </c>
      <c r="AI8" t="s" s="9715">
        <v>0</v>
      </c>
    </row>
    <row r="9" ht="15.0" customHeight="true">
      <c r="A9" t="s" s="9716">
        <v>198</v>
      </c>
      <c r="B9" t="s" s="9717">
        <v>199</v>
      </c>
      <c r="C9" t="s" s="9718">
        <v>200</v>
      </c>
      <c r="D9" t="s" s="9719">
        <v>201</v>
      </c>
      <c r="E9" t="s" s="9720">
        <v>197</v>
      </c>
      <c r="F9" t="n" s="9721">
        <v>41944.0</v>
      </c>
      <c r="G9" t="s" s="9722">
        <v>0</v>
      </c>
      <c r="H9" t="n" s="9723">
        <v>2110.0</v>
      </c>
      <c r="I9" t="n" s="9724">
        <v>100.0</v>
      </c>
      <c r="J9" t="n" s="9725">
        <v>0.0</v>
      </c>
      <c r="K9" t="n" s="9726">
        <v>300.0</v>
      </c>
      <c r="L9" t="n" s="9727">
        <v>0.0</v>
      </c>
      <c r="M9" t="n" s="9728">
        <v>0.0</v>
      </c>
      <c r="N9" t="n" s="9729">
        <v>0.0</v>
      </c>
      <c r="O9" t="n" s="9730">
        <v>0.0</v>
      </c>
      <c r="P9" t="n" s="9731">
        <v>8.0</v>
      </c>
      <c r="Q9" t="n" s="9732">
        <v>115.36</v>
      </c>
      <c r="R9" t="n" s="9733">
        <v>8.0</v>
      </c>
      <c r="S9" t="n" s="9734">
        <v>153.84</v>
      </c>
      <c r="T9" t="n" s="9735">
        <v>0.0</v>
      </c>
      <c r="U9" t="n" s="9736">
        <v>0.0</v>
      </c>
      <c r="V9" t="n" s="9737">
        <v>0.0</v>
      </c>
      <c r="W9" s="9738">
        <f>q9+s9+u9+v9</f>
      </c>
      <c r="X9" t="n" s="9739">
        <v>0.0</v>
      </c>
      <c r="Y9" t="n" s="9740">
        <v>0.0</v>
      </c>
      <c r="Z9" t="n" s="9741">
        <v>0.0</v>
      </c>
      <c r="AA9" s="9742">
        <f>h9+i9+j9+k9+l9+m9+n9+o9+w9+x9+y9+z9</f>
      </c>
      <c r="AB9" t="n" s="9743">
        <v>101.0</v>
      </c>
      <c r="AC9" t="n" s="9744">
        <v>34.4</v>
      </c>
      <c r="AD9" t="n" s="9745">
        <v>0.0</v>
      </c>
      <c r="AE9" t="n" s="9746">
        <v>80.0</v>
      </c>
      <c r="AF9" s="9747">
        <f>ROUND((aa9+ab9+ac9+ad9+ae9),2)</f>
      </c>
      <c r="AG9" s="9748">
        <f>ae9*0.06</f>
      </c>
      <c r="AH9" s="9749">
        <f>af9+ag9</f>
      </c>
      <c r="AI9" t="s" s="9750">
        <v>0</v>
      </c>
    </row>
    <row r="10" ht="15.0" customHeight="true">
      <c r="A10" t="s" s="9751">
        <v>202</v>
      </c>
      <c r="B10" t="s" s="9752">
        <v>203</v>
      </c>
      <c r="C10" t="s" s="9753">
        <v>204</v>
      </c>
      <c r="D10" t="s" s="9754">
        <v>205</v>
      </c>
      <c r="E10" t="s" s="9755">
        <v>197</v>
      </c>
      <c r="F10" t="n" s="9756">
        <v>41944.0</v>
      </c>
      <c r="G10" t="s" s="9757">
        <v>0</v>
      </c>
      <c r="H10" t="n" s="9758">
        <v>1360.0</v>
      </c>
      <c r="I10" t="n" s="9759">
        <v>100.0</v>
      </c>
      <c r="J10" t="n" s="9760">
        <v>0.0</v>
      </c>
      <c r="K10" t="n" s="9761">
        <v>200.0</v>
      </c>
      <c r="L10" t="n" s="9762">
        <v>0.0</v>
      </c>
      <c r="M10" t="n" s="9763">
        <v>10.0</v>
      </c>
      <c r="N10" t="n" s="9764">
        <v>0.0</v>
      </c>
      <c r="O10" t="n" s="9765">
        <v>0.0</v>
      </c>
      <c r="P10" t="n" s="9766">
        <v>0.0</v>
      </c>
      <c r="Q10" t="n" s="9767">
        <v>0.0</v>
      </c>
      <c r="R10" t="n" s="9768">
        <v>8.0</v>
      </c>
      <c r="S10" t="n" s="9769">
        <v>104.64</v>
      </c>
      <c r="T10" t="n" s="9770">
        <v>0.0</v>
      </c>
      <c r="U10" t="n" s="9771">
        <v>0.0</v>
      </c>
      <c r="V10" t="n" s="9772">
        <v>0.0</v>
      </c>
      <c r="W10" s="9773">
        <f>q10+s10+u10+v10</f>
      </c>
      <c r="X10" t="n" s="9774">
        <v>0.0</v>
      </c>
      <c r="Y10" t="n" s="9775">
        <v>0.0</v>
      </c>
      <c r="Z10" t="n" s="9776">
        <v>0.0</v>
      </c>
      <c r="AA10" s="9777">
        <f>h10+i10+j10+k10+l10+m10+n10+o10+w10+x10+y10+z10</f>
      </c>
      <c r="AB10" t="n" s="9778">
        <v>216.0</v>
      </c>
      <c r="AC10" t="n" s="9779">
        <v>30.65</v>
      </c>
      <c r="AD10" t="n" s="9780">
        <v>3.5</v>
      </c>
      <c r="AE10" t="n" s="9781">
        <v>80.0</v>
      </c>
      <c r="AF10" s="9782">
        <f>ROUND((aa10+ab10+ac10+ad10+ae10),2)</f>
      </c>
      <c r="AG10" s="9783">
        <f>ae10*0.06</f>
      </c>
      <c r="AH10" s="9784">
        <f>af10+ag10</f>
      </c>
      <c r="AI10" t="s" s="9785">
        <v>0</v>
      </c>
    </row>
    <row r="11" ht="15.0" customHeight="true">
      <c r="A11" t="s" s="9786">
        <v>206</v>
      </c>
      <c r="B11" t="s" s="9787">
        <v>207</v>
      </c>
      <c r="C11" t="s" s="9788">
        <v>208</v>
      </c>
      <c r="D11" t="s" s="9789">
        <v>209</v>
      </c>
      <c r="E11" t="s" s="9790">
        <v>197</v>
      </c>
      <c r="F11" t="n" s="9791">
        <v>41944.0</v>
      </c>
      <c r="G11" t="s" s="9792">
        <v>0</v>
      </c>
      <c r="H11" t="n" s="9793">
        <v>1360.0</v>
      </c>
      <c r="I11" t="n" s="9794">
        <v>100.0</v>
      </c>
      <c r="J11" t="n" s="9795">
        <v>0.0</v>
      </c>
      <c r="K11" t="n" s="9796">
        <v>500.0</v>
      </c>
      <c r="L11" t="n" s="9797">
        <v>0.0</v>
      </c>
      <c r="M11" t="n" s="9798">
        <v>10.0</v>
      </c>
      <c r="N11" t="n" s="9799">
        <v>0.0</v>
      </c>
      <c r="O11" t="n" s="9800">
        <v>0.0</v>
      </c>
      <c r="P11" t="n" s="9801">
        <v>5.0</v>
      </c>
      <c r="Q11" t="n" s="9802">
        <v>49.05</v>
      </c>
      <c r="R11" t="n" s="9803">
        <v>8.0</v>
      </c>
      <c r="S11" t="n" s="9804">
        <v>104.64</v>
      </c>
      <c r="T11" t="n" s="9805">
        <v>0.0</v>
      </c>
      <c r="U11" t="n" s="9806">
        <v>0.0</v>
      </c>
      <c r="V11" t="n" s="9807">
        <v>0.0</v>
      </c>
      <c r="W11" s="9808">
        <f>q11+s11+u11+v11</f>
      </c>
      <c r="X11" t="n" s="9809">
        <v>0.0</v>
      </c>
      <c r="Y11" t="n" s="9810">
        <v>0.0</v>
      </c>
      <c r="Z11" t="n" s="9811">
        <v>0.0</v>
      </c>
      <c r="AA11" s="9812">
        <f>h11+i11+j11+k11+l11+m11+n11+o11+w11+x11+y11+z11</f>
      </c>
      <c r="AB11" t="n" s="9813">
        <v>255.0</v>
      </c>
      <c r="AC11" t="n" s="9814">
        <v>37.65</v>
      </c>
      <c r="AD11" t="n" s="9815">
        <v>4.3</v>
      </c>
      <c r="AE11" t="n" s="9816">
        <v>80.0</v>
      </c>
      <c r="AF11" s="9817">
        <f>ROUND((aa11+ab11+ac11+ad11+ae11),2)</f>
      </c>
      <c r="AG11" s="9818">
        <f>ae11*0.06</f>
      </c>
      <c r="AH11" s="9819">
        <f>af11+ag11</f>
      </c>
      <c r="AI11" t="s" s="9820">
        <v>0</v>
      </c>
    </row>
    <row r="12" ht="15.0" customHeight="true">
      <c r="A12" t="s" s="9821">
        <v>210</v>
      </c>
      <c r="B12" t="s" s="9822">
        <v>211</v>
      </c>
      <c r="C12" t="s" s="9823">
        <v>212</v>
      </c>
      <c r="D12" t="s" s="9824">
        <v>213</v>
      </c>
      <c r="E12" t="s" s="9825">
        <v>197</v>
      </c>
      <c r="F12" t="n" s="9826">
        <v>41944.0</v>
      </c>
      <c r="G12" t="s" s="9827">
        <v>0</v>
      </c>
      <c r="H12" t="n" s="9828">
        <v>1390.0</v>
      </c>
      <c r="I12" t="n" s="9829">
        <v>100.0</v>
      </c>
      <c r="J12" t="n" s="9830">
        <v>0.0</v>
      </c>
      <c r="K12" t="n" s="9831">
        <v>1850.0</v>
      </c>
      <c r="L12" t="n" s="9832">
        <v>0.0</v>
      </c>
      <c r="M12" t="n" s="9833">
        <v>10.0</v>
      </c>
      <c r="N12" t="n" s="9834">
        <v>0.0</v>
      </c>
      <c r="O12" t="n" s="9835">
        <v>0.0</v>
      </c>
      <c r="P12" t="n" s="9836">
        <v>0.0</v>
      </c>
      <c r="Q12" t="n" s="9837">
        <v>0.0</v>
      </c>
      <c r="R12" t="n" s="9838">
        <v>8.0</v>
      </c>
      <c r="S12" t="n" s="9839">
        <v>106.96</v>
      </c>
      <c r="T12" t="n" s="9840">
        <v>0.0</v>
      </c>
      <c r="U12" t="n" s="9841">
        <v>0.0</v>
      </c>
      <c r="V12" t="n" s="9842">
        <v>0.0</v>
      </c>
      <c r="W12" s="9843">
        <f>q12+s12+u12+v12</f>
      </c>
      <c r="X12" t="n" s="9844">
        <v>0.0</v>
      </c>
      <c r="Y12" t="n" s="9845">
        <v>0.0</v>
      </c>
      <c r="Z12" t="n" s="9846">
        <v>0.0</v>
      </c>
      <c r="AA12" s="9847">
        <f>h12+i12+j12+k12+l12+m12+n12+o12+w12+x12+y12+z12</f>
      </c>
      <c r="AB12" t="n" s="9848">
        <v>435.0</v>
      </c>
      <c r="AC12" t="n" s="9849">
        <v>60.35</v>
      </c>
      <c r="AD12" t="n" s="9850">
        <v>6.9</v>
      </c>
      <c r="AE12" t="n" s="9851">
        <v>80.0</v>
      </c>
      <c r="AF12" s="9852">
        <f>ROUND((aa12+ab12+ac12+ad12+ae12),2)</f>
      </c>
      <c r="AG12" s="9853">
        <f>ae12*0.06</f>
      </c>
      <c r="AH12" s="9854">
        <f>af12+ag12</f>
      </c>
      <c r="AI12" t="s" s="9855">
        <v>0</v>
      </c>
    </row>
    <row r="13" ht="15.0" customHeight="true">
      <c r="A13" t="s" s="9856">
        <v>214</v>
      </c>
      <c r="B13" t="s" s="9857">
        <v>215</v>
      </c>
      <c r="C13" t="s" s="9858">
        <v>216</v>
      </c>
      <c r="D13" t="s" s="9859">
        <v>217</v>
      </c>
      <c r="E13" t="s" s="9860">
        <v>197</v>
      </c>
      <c r="F13" t="n" s="9861">
        <v>41944.0</v>
      </c>
      <c r="G13" t="s" s="9862">
        <v>0</v>
      </c>
      <c r="H13" t="n" s="9863">
        <v>1540.0</v>
      </c>
      <c r="I13" t="n" s="9864">
        <v>100.0</v>
      </c>
      <c r="J13" t="n" s="9865">
        <v>0.0</v>
      </c>
      <c r="K13" t="n" s="9866">
        <v>650.0</v>
      </c>
      <c r="L13" t="n" s="9867">
        <v>0.0</v>
      </c>
      <c r="M13" t="n" s="9868">
        <v>10.0</v>
      </c>
      <c r="N13" t="n" s="9869">
        <v>0.0</v>
      </c>
      <c r="O13" t="n" s="9870">
        <v>0.0</v>
      </c>
      <c r="P13" t="n" s="9871">
        <v>0.0</v>
      </c>
      <c r="Q13" t="n" s="9872">
        <v>0.0</v>
      </c>
      <c r="R13" t="n" s="9873">
        <v>8.0</v>
      </c>
      <c r="S13" t="n" s="9874">
        <v>118.48</v>
      </c>
      <c r="T13" t="n" s="9875">
        <v>0.0</v>
      </c>
      <c r="U13" t="n" s="9876">
        <v>0.0</v>
      </c>
      <c r="V13" t="n" s="9877">
        <v>0.0</v>
      </c>
      <c r="W13" s="9878">
        <f>q13+s13+u13+v13</f>
      </c>
      <c r="X13" t="n" s="9879">
        <v>0.0</v>
      </c>
      <c r="Y13" t="n" s="9880">
        <v>0.0</v>
      </c>
      <c r="Z13" t="n" s="9881">
        <v>0.0</v>
      </c>
      <c r="AA13" s="9882">
        <f>h13+i13+j13+k13+l13+m13+n13+o13+w13+x13+y13+z13</f>
      </c>
      <c r="AB13" t="n" s="9883">
        <v>299.0</v>
      </c>
      <c r="AC13" t="n" s="9884">
        <v>42.85</v>
      </c>
      <c r="AD13" t="n" s="9885">
        <v>4.9</v>
      </c>
      <c r="AE13" t="n" s="9886">
        <v>80.0</v>
      </c>
      <c r="AF13" s="9887">
        <f>ROUND((aa13+ab13+ac13+ad13+ae13),2)</f>
      </c>
      <c r="AG13" s="9888">
        <f>ae13*0.06</f>
      </c>
      <c r="AH13" s="9889">
        <f>af13+ag13</f>
      </c>
      <c r="AI13" t="s" s="9890">
        <v>0</v>
      </c>
    </row>
    <row r="14" ht="15.0" customHeight="true">
      <c r="A14" t="s" s="9891">
        <v>218</v>
      </c>
      <c r="B14" t="s" s="9892">
        <v>219</v>
      </c>
      <c r="C14" t="s" s="9893">
        <v>220</v>
      </c>
      <c r="D14" t="s" s="9894">
        <v>221</v>
      </c>
      <c r="E14" t="s" s="9895">
        <v>197</v>
      </c>
      <c r="F14" t="n" s="9896">
        <v>41944.0</v>
      </c>
      <c r="G14" t="s" s="9897">
        <v>0</v>
      </c>
      <c r="H14" t="n" s="9898">
        <v>1460.0</v>
      </c>
      <c r="I14" t="n" s="9899">
        <v>100.0</v>
      </c>
      <c r="J14" t="n" s="9900">
        <v>0.0</v>
      </c>
      <c r="K14" t="n" s="9901">
        <v>420.0</v>
      </c>
      <c r="L14" t="n" s="9902">
        <v>0.0</v>
      </c>
      <c r="M14" t="n" s="9903">
        <v>15.48</v>
      </c>
      <c r="N14" t="n" s="9904">
        <v>0.0</v>
      </c>
      <c r="O14" t="n" s="9905">
        <v>0.0</v>
      </c>
      <c r="P14" t="n" s="9906">
        <v>0.0</v>
      </c>
      <c r="Q14" t="n" s="9907">
        <v>0.0</v>
      </c>
      <c r="R14" t="n" s="9908">
        <v>8.0</v>
      </c>
      <c r="S14" t="n" s="9909">
        <v>112.32</v>
      </c>
      <c r="T14" t="n" s="9910">
        <v>0.0</v>
      </c>
      <c r="U14" t="n" s="9911">
        <v>0.0</v>
      </c>
      <c r="V14" t="n" s="9912">
        <v>0.0</v>
      </c>
      <c r="W14" s="9913">
        <f>q14+s14+u14+v14</f>
      </c>
      <c r="X14" t="n" s="9914">
        <v>0.0</v>
      </c>
      <c r="Y14" t="n" s="9915">
        <v>0.0</v>
      </c>
      <c r="Z14" t="n" s="9916">
        <v>0.0</v>
      </c>
      <c r="AA14" s="9917">
        <f>h14+i14+j14+k14+l14+m14+n14+o14+w14+x14+y14+z14</f>
      </c>
      <c r="AB14" t="n" s="9918">
        <v>258.0</v>
      </c>
      <c r="AC14" t="n" s="9919">
        <v>35.85</v>
      </c>
      <c r="AD14" t="n" s="9920">
        <v>4.1</v>
      </c>
      <c r="AE14" t="n" s="9921">
        <v>80.0</v>
      </c>
      <c r="AF14" s="9922">
        <f>ROUND((aa14+ab14+ac14+ad14+ae14),2)</f>
      </c>
      <c r="AG14" s="9923">
        <f>ae14*0.06</f>
      </c>
      <c r="AH14" s="9924">
        <f>af14+ag14</f>
      </c>
      <c r="AI14" t="s" s="9925">
        <v>0</v>
      </c>
    </row>
    <row r="15" ht="15.0" customHeight="true">
      <c r="A15" t="s" s="9926">
        <v>222</v>
      </c>
      <c r="B15" t="s" s="9927">
        <v>223</v>
      </c>
      <c r="C15" t="s" s="9928">
        <v>224</v>
      </c>
      <c r="D15" t="s" s="9929">
        <v>225</v>
      </c>
      <c r="E15" t="s" s="9930">
        <v>197</v>
      </c>
      <c r="F15" t="n" s="9931">
        <v>42684.0</v>
      </c>
      <c r="G15" t="s" s="9932">
        <v>0</v>
      </c>
      <c r="H15" t="n" s="9933">
        <v>1350.0</v>
      </c>
      <c r="I15" t="n" s="9934">
        <v>100.0</v>
      </c>
      <c r="J15" t="n" s="9935">
        <v>0.0</v>
      </c>
      <c r="K15" t="n" s="9936">
        <v>850.0</v>
      </c>
      <c r="L15" t="n" s="9937">
        <v>0.0</v>
      </c>
      <c r="M15" t="n" s="9938">
        <v>18.25</v>
      </c>
      <c r="N15" t="n" s="9939">
        <v>0.0</v>
      </c>
      <c r="O15" t="n" s="9940">
        <v>0.0</v>
      </c>
      <c r="P15" t="n" s="9941">
        <v>0.0</v>
      </c>
      <c r="Q15" t="n" s="9942">
        <v>0.0</v>
      </c>
      <c r="R15" t="n" s="9943">
        <v>8.0</v>
      </c>
      <c r="S15" t="n" s="9944">
        <v>103.84</v>
      </c>
      <c r="T15" t="n" s="9945">
        <v>0.0</v>
      </c>
      <c r="U15" t="n" s="9946">
        <v>0.0</v>
      </c>
      <c r="V15" t="n" s="9947">
        <v>0.0</v>
      </c>
      <c r="W15" s="9948">
        <f>q15+s15+u15+v15</f>
      </c>
      <c r="X15" t="n" s="9949">
        <v>0.0</v>
      </c>
      <c r="Y15" t="n" s="9950">
        <v>0.0</v>
      </c>
      <c r="Z15" t="n" s="9951">
        <v>0.0</v>
      </c>
      <c r="AA15" s="9952">
        <f>h15+i15+j15+k15+l15+m15+n15+o15+w15+x15+y15+z15</f>
      </c>
      <c r="AB15" t="n" s="9953">
        <v>299.0</v>
      </c>
      <c r="AC15" t="n" s="9954">
        <v>42.85</v>
      </c>
      <c r="AD15" t="n" s="9955">
        <v>4.9</v>
      </c>
      <c r="AE15" t="n" s="9956">
        <v>80.0</v>
      </c>
      <c r="AF15" s="9957">
        <f>ROUND((aa15+ab15+ac15+ad15+ae15),2)</f>
      </c>
      <c r="AG15" s="9958">
        <f>ae15*0.06</f>
      </c>
      <c r="AH15" s="9959">
        <f>af15+ag15</f>
      </c>
      <c r="AI15" t="s" s="9960">
        <v>0</v>
      </c>
    </row>
    <row r="16" ht="15.0" customHeight="true">
      <c r="A16" t="s" s="9961">
        <v>226</v>
      </c>
      <c r="B16" t="s" s="9962">
        <v>227</v>
      </c>
      <c r="C16" t="s" s="9963">
        <v>228</v>
      </c>
      <c r="D16" t="s" s="9964">
        <v>229</v>
      </c>
      <c r="E16" t="s" s="9965">
        <v>197</v>
      </c>
      <c r="F16" t="n" s="9966">
        <v>42767.0</v>
      </c>
      <c r="G16" t="s" s="9967">
        <v>0</v>
      </c>
      <c r="H16" t="n" s="9968">
        <v>1350.0</v>
      </c>
      <c r="I16" t="n" s="9969">
        <v>100.0</v>
      </c>
      <c r="J16" t="n" s="9970">
        <v>0.0</v>
      </c>
      <c r="K16" t="n" s="9971">
        <v>100.0</v>
      </c>
      <c r="L16" t="n" s="9972">
        <v>0.0</v>
      </c>
      <c r="M16" t="n" s="9973">
        <v>18.3</v>
      </c>
      <c r="N16" t="n" s="9974">
        <v>0.0</v>
      </c>
      <c r="O16" t="n" s="9975">
        <v>0.0</v>
      </c>
      <c r="P16" t="n" s="9976">
        <v>0.0</v>
      </c>
      <c r="Q16" t="n" s="9977">
        <v>0.0</v>
      </c>
      <c r="R16" t="n" s="9978">
        <v>0.0</v>
      </c>
      <c r="S16" t="n" s="9979">
        <v>0.0</v>
      </c>
      <c r="T16" t="n" s="9980">
        <v>0.0</v>
      </c>
      <c r="U16" t="n" s="9981">
        <v>0.0</v>
      </c>
      <c r="V16" t="n" s="9982">
        <v>0.0</v>
      </c>
      <c r="W16" s="9983">
        <f>q16+s16+u16+v16</f>
      </c>
      <c r="X16" t="n" s="9984">
        <v>0.0</v>
      </c>
      <c r="Y16" t="n" s="9985">
        <v>0.0</v>
      </c>
      <c r="Z16" t="n" s="9986">
        <v>0.0</v>
      </c>
      <c r="AA16" s="9987">
        <f>h16+i16+j16+k16+l16+m16+n16+o16+w16+x16+y16+z16</f>
      </c>
      <c r="AB16" t="n" s="9988">
        <v>203.0</v>
      </c>
      <c r="AC16" t="n" s="9989">
        <v>27.15</v>
      </c>
      <c r="AD16" t="n" s="9990">
        <v>3.1</v>
      </c>
      <c r="AE16" t="n" s="9991">
        <v>80.0</v>
      </c>
      <c r="AF16" s="9992">
        <f>ROUND((aa16+ab16+ac16+ad16+ae16),2)</f>
      </c>
      <c r="AG16" s="9993">
        <f>ae16*0.06</f>
      </c>
      <c r="AH16" s="9994">
        <f>af16+ag16</f>
      </c>
      <c r="AI16" t="s" s="9995">
        <v>0</v>
      </c>
    </row>
    <row r="17" ht="15.0" customHeight="true">
      <c r="A17" t="s" s="9996">
        <v>230</v>
      </c>
      <c r="B17" t="s" s="9997">
        <v>231</v>
      </c>
      <c r="C17" t="s" s="9998">
        <v>232</v>
      </c>
      <c r="D17" t="s" s="9999">
        <v>233</v>
      </c>
      <c r="E17" t="s" s="10000">
        <v>197</v>
      </c>
      <c r="F17" t="n" s="10001">
        <v>42990.0</v>
      </c>
      <c r="G17" t="s" s="10002">
        <v>0</v>
      </c>
      <c r="H17" t="n" s="10003">
        <v>1260.0</v>
      </c>
      <c r="I17" t="n" s="10004">
        <v>100.0</v>
      </c>
      <c r="J17" t="n" s="10005">
        <v>0.0</v>
      </c>
      <c r="K17" t="n" s="10006">
        <v>80.0</v>
      </c>
      <c r="L17" t="n" s="10007">
        <v>0.0</v>
      </c>
      <c r="M17" t="n" s="10008">
        <v>18.5</v>
      </c>
      <c r="N17" t="n" s="10009">
        <v>0.0</v>
      </c>
      <c r="O17" t="n" s="10010">
        <v>0.0</v>
      </c>
      <c r="P17" t="n" s="10011">
        <v>0.0</v>
      </c>
      <c r="Q17" t="n" s="10012">
        <v>0.0</v>
      </c>
      <c r="R17" t="n" s="10013">
        <v>8.0</v>
      </c>
      <c r="S17" t="n" s="10014">
        <v>96.96</v>
      </c>
      <c r="T17" t="n" s="10015">
        <v>0.0</v>
      </c>
      <c r="U17" t="n" s="10016">
        <v>0.0</v>
      </c>
      <c r="V17" t="n" s="10017">
        <v>0.0</v>
      </c>
      <c r="W17" s="10018">
        <f>q17+s17+u17+v17</f>
      </c>
      <c r="X17" t="n" s="10019">
        <v>0.0</v>
      </c>
      <c r="Y17" t="n" s="10020">
        <v>0.0</v>
      </c>
      <c r="Z17" t="n" s="10021">
        <v>0.0</v>
      </c>
      <c r="AA17" s="10022">
        <f>h17+i17+j17+k17+l17+m17+n17+o17+w17+x17+y17+z17</f>
      </c>
      <c r="AB17" t="n" s="10023">
        <v>188.0</v>
      </c>
      <c r="AC17" t="n" s="10024">
        <v>27.15</v>
      </c>
      <c r="AD17" t="n" s="10025">
        <v>3.1</v>
      </c>
      <c r="AE17" t="n" s="10026">
        <v>80.0</v>
      </c>
      <c r="AF17" s="10027">
        <f>ROUND((aa17+ab17+ac17+ad17+ae17),2)</f>
      </c>
      <c r="AG17" s="10028">
        <f>ae17*0.06</f>
      </c>
      <c r="AH17" s="10029">
        <f>af17+ag17</f>
      </c>
      <c r="AI17" t="s" s="10030">
        <v>0</v>
      </c>
    </row>
    <row r="18" ht="15.0" customHeight="true">
      <c r="A18" t="s" s="10031">
        <v>234</v>
      </c>
      <c r="B18" t="s" s="10032">
        <v>235</v>
      </c>
      <c r="C18" t="s" s="10033">
        <v>236</v>
      </c>
      <c r="D18" t="s" s="10034">
        <v>237</v>
      </c>
      <c r="E18" t="s" s="10035">
        <v>197</v>
      </c>
      <c r="F18" t="n" s="10036">
        <v>43540.0</v>
      </c>
      <c r="G18" t="s" s="10037">
        <v>0</v>
      </c>
      <c r="H18" t="n" s="10038">
        <v>1200.0</v>
      </c>
      <c r="I18" t="n" s="10039">
        <v>100.0</v>
      </c>
      <c r="J18" t="n" s="10040">
        <v>0.0</v>
      </c>
      <c r="K18" t="n" s="10041">
        <v>300.0</v>
      </c>
      <c r="L18" t="n" s="10042">
        <v>0.0</v>
      </c>
      <c r="M18" t="n" s="10043">
        <v>0.0</v>
      </c>
      <c r="N18" t="n" s="10044">
        <v>0.0</v>
      </c>
      <c r="O18" t="n" s="10045">
        <v>0.0</v>
      </c>
      <c r="P18" t="n" s="10046">
        <v>0.0</v>
      </c>
      <c r="Q18" t="n" s="10047">
        <v>0.0</v>
      </c>
      <c r="R18" t="n" s="10048">
        <v>8.0</v>
      </c>
      <c r="S18" t="n" s="10049">
        <v>92.32</v>
      </c>
      <c r="T18" t="n" s="10050">
        <v>0.0</v>
      </c>
      <c r="U18" t="n" s="10051">
        <v>0.0</v>
      </c>
      <c r="V18" t="n" s="10052">
        <v>0.0</v>
      </c>
      <c r="W18" s="10053">
        <f>q18+s18+u18+v18</f>
      </c>
      <c r="X18" t="n" s="10054">
        <v>0.0</v>
      </c>
      <c r="Y18" t="n" s="10055">
        <v>0.0</v>
      </c>
      <c r="Z18" t="n" s="10056">
        <v>0.0</v>
      </c>
      <c r="AA18" s="10057">
        <f>h18+i18+j18+k18+l18+m18+n18+o18+w18+x18+y18+z18</f>
      </c>
      <c r="AB18" t="n" s="10058">
        <v>208.0</v>
      </c>
      <c r="AC18" t="n" s="10059">
        <v>28.85</v>
      </c>
      <c r="AD18" t="n" s="10060">
        <v>3.3</v>
      </c>
      <c r="AE18" t="n" s="10061">
        <v>80.0</v>
      </c>
      <c r="AF18" s="10062">
        <f>ROUND((aa18+ab18+ac18+ad18+ae18),2)</f>
      </c>
      <c r="AG18" s="10063">
        <f>ae18*0.06</f>
      </c>
      <c r="AH18" s="10064">
        <f>af18+ag18</f>
      </c>
      <c r="AI18" t="s" s="10065">
        <v>0</v>
      </c>
    </row>
    <row r="19" ht="15.0" customHeight="true">
      <c r="A19" t="s" s="10066">
        <v>0</v>
      </c>
      <c r="B19" t="s" s="10067">
        <v>0</v>
      </c>
      <c r="C19" t="s" s="10068">
        <v>0</v>
      </c>
      <c r="D19" t="s" s="10069">
        <v>0</v>
      </c>
      <c r="E19" t="s" s="10070">
        <v>0</v>
      </c>
      <c r="F19" t="s" s="10071">
        <v>0</v>
      </c>
      <c r="G19" t="s" s="10072">
        <v>0</v>
      </c>
      <c r="H19" s="10073">
        <f>SUM(h8:h18)</f>
      </c>
      <c r="I19" s="10074">
        <f>SUM(i8:i18)</f>
      </c>
      <c r="J19" s="10075">
        <f>SUM(j8:j18)</f>
      </c>
      <c r="K19" s="10076">
        <f>SUM(k8:k18)</f>
      </c>
      <c r="L19" s="10077">
        <f>SUM(l8:l18)</f>
      </c>
      <c r="M19" s="10078">
        <f>SUM(m8:m18)</f>
      </c>
      <c r="N19" s="10079">
        <f>SUM(n8:n18)</f>
      </c>
      <c r="O19" s="10080">
        <f>SUM(o8:o18)</f>
      </c>
      <c r="P19" s="10081">
        <f>SUM(p8:p18)</f>
      </c>
      <c r="Q19" s="10082">
        <f>SUM(q8:q18)</f>
      </c>
      <c r="R19" s="10083">
        <f>SUM(r8:r18)</f>
      </c>
      <c r="S19" s="10084">
        <f>SUM(s8:s18)</f>
      </c>
      <c r="T19" s="10085">
        <f>SUM(t8:t18)</f>
      </c>
      <c r="U19" s="10086">
        <f>SUM(u8:u18)</f>
      </c>
      <c r="V19" s="10087">
        <f>SUM(v8:v18)</f>
      </c>
      <c r="W19" s="10088">
        <f>SUM(w8:w18)</f>
      </c>
      <c r="X19" s="10089">
        <f>SUM(x8:x18)</f>
      </c>
      <c r="Y19" s="10090">
        <f>SUM(y8:y18)</f>
      </c>
      <c r="Z19" s="10091">
        <f>SUM(z8:z18)</f>
      </c>
      <c r="AA19" s="10092">
        <f>SUM(aa8:aa18)</f>
      </c>
      <c r="AB19" s="10093">
        <f>SUM(ab8:ab18)</f>
      </c>
      <c r="AC19" s="10094">
        <f>SUM(ac8:ac18)</f>
      </c>
      <c r="AD19" s="10095">
        <f>SUM(ad8:ad18)</f>
      </c>
      <c r="AE19" s="10096">
        <f>SUM(ae8:ae18)</f>
      </c>
      <c r="AF19" s="10097">
        <f>SUM(af8:af18)</f>
      </c>
      <c r="AG19" s="10098">
        <f>SUM(ag8:ag18)</f>
      </c>
      <c r="AH19" s="10099">
        <f>SUM(ah8:ah18)</f>
      </c>
      <c r="AI19" t="s" s="10100">
        <v>0</v>
      </c>
    </row>
    <row r="20" ht="15.0" customHeight="true"/>
    <row r="21" ht="15.0" customHeight="true">
      <c r="A21" t="s" s="10101">
        <v>0</v>
      </c>
      <c r="B21" t="s" s="10102">
        <v>0</v>
      </c>
      <c r="C21" t="s" s="10103">
        <v>552</v>
      </c>
    </row>
    <row r="22" ht="15.0" customHeight="true">
      <c r="C22" s="10104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05">
        <v>0</v>
      </c>
      <c r="B1" t="s" s="10106">
        <v>0</v>
      </c>
      <c r="C1" t="s" s="10107">
        <v>1</v>
      </c>
    </row>
    <row r="2" ht="15.0" customHeight="true">
      <c r="A2" t="s" s="10108">
        <v>0</v>
      </c>
      <c r="B2" t="s" s="10109">
        <v>0</v>
      </c>
      <c r="C2" t="s" s="10110">
        <v>2</v>
      </c>
    </row>
    <row r="3" ht="15.0" customHeight="true">
      <c r="A3" t="s" s="10111">
        <v>0</v>
      </c>
      <c r="B3" t="s" s="10112">
        <v>0</v>
      </c>
      <c r="C3" t="s" s="10113">
        <v>3</v>
      </c>
    </row>
    <row r="4" ht="15.0" customHeight="true">
      <c r="A4" t="s" s="10114">
        <v>0</v>
      </c>
      <c r="B4" t="s" s="10115">
        <v>0</v>
      </c>
      <c r="C4" t="s" s="10116">
        <v>4</v>
      </c>
      <c r="D4" t="s" s="10117">
        <v>0</v>
      </c>
      <c r="E4" t="s" s="10118">
        <v>0</v>
      </c>
      <c r="F4" t="s" s="10119">
        <v>0</v>
      </c>
      <c r="G4" t="s" s="10120">
        <v>0</v>
      </c>
      <c r="H4" t="s" s="10121">
        <v>0</v>
      </c>
      <c r="I4" t="s" s="10122">
        <v>0</v>
      </c>
      <c r="J4" t="s" s="10123">
        <v>0</v>
      </c>
      <c r="K4" t="s" s="10124">
        <v>0</v>
      </c>
      <c r="L4" t="s" s="10125">
        <v>0</v>
      </c>
      <c r="M4" t="s" s="10126">
        <v>0</v>
      </c>
      <c r="N4" t="s" s="10127">
        <v>0</v>
      </c>
      <c r="O4" t="s" s="10128">
        <v>0</v>
      </c>
      <c r="P4" t="s" s="10129">
        <v>0</v>
      </c>
      <c r="Q4" t="s" s="10130">
        <v>0</v>
      </c>
      <c r="R4" t="s" s="10131">
        <v>0</v>
      </c>
      <c r="S4" t="s" s="10132">
        <v>0</v>
      </c>
      <c r="T4" t="s" s="10133">
        <v>0</v>
      </c>
      <c r="U4" t="s" s="10134">
        <v>0</v>
      </c>
      <c r="V4" t="s" s="10135">
        <v>0</v>
      </c>
      <c r="W4" t="s" s="10136">
        <v>0</v>
      </c>
      <c r="X4" t="s" s="10137">
        <v>0</v>
      </c>
      <c r="Y4" t="s" s="10138">
        <v>0</v>
      </c>
      <c r="Z4" t="s" s="10139">
        <v>0</v>
      </c>
      <c r="AA4" t="s" s="10140">
        <v>0</v>
      </c>
      <c r="AB4" t="s" s="10141">
        <v>0</v>
      </c>
      <c r="AC4" t="s" s="10142">
        <v>5</v>
      </c>
      <c r="AD4" t="n" s="10143">
        <v>2019.0</v>
      </c>
    </row>
    <row r="5" ht="15.0" customHeight="true">
      <c r="A5" t="s" s="10144">
        <v>0</v>
      </c>
      <c r="B5" t="s" s="10145">
        <v>0</v>
      </c>
      <c r="C5" t="s" s="10146">
        <v>0</v>
      </c>
      <c r="D5" t="s" s="10147">
        <v>0</v>
      </c>
      <c r="E5" t="s" s="10148">
        <v>0</v>
      </c>
      <c r="F5" t="s" s="10149">
        <v>0</v>
      </c>
      <c r="G5" t="s" s="10150">
        <v>0</v>
      </c>
      <c r="H5" t="s" s="10151">
        <v>0</v>
      </c>
      <c r="I5" t="s" s="10152">
        <v>0</v>
      </c>
      <c r="J5" t="s" s="10153">
        <v>0</v>
      </c>
      <c r="K5" t="s" s="10154">
        <v>0</v>
      </c>
      <c r="L5" t="s" s="10155">
        <v>0</v>
      </c>
      <c r="M5" t="s" s="10156">
        <v>0</v>
      </c>
      <c r="N5" t="s" s="10157">
        <v>0</v>
      </c>
      <c r="O5" t="s" s="10158">
        <v>0</v>
      </c>
      <c r="P5" t="s" s="10159">
        <v>0</v>
      </c>
      <c r="Q5" t="s" s="10160">
        <v>0</v>
      </c>
      <c r="R5" t="s" s="10161">
        <v>0</v>
      </c>
      <c r="S5" t="s" s="10162">
        <v>0</v>
      </c>
      <c r="T5" t="s" s="10163">
        <v>0</v>
      </c>
      <c r="U5" t="s" s="10164">
        <v>0</v>
      </c>
      <c r="V5" t="s" s="10165">
        <v>0</v>
      </c>
      <c r="W5" t="s" s="10166">
        <v>0</v>
      </c>
      <c r="X5" t="s" s="10167">
        <v>0</v>
      </c>
      <c r="Y5" t="s" s="10168">
        <v>0</v>
      </c>
      <c r="Z5" t="s" s="10169">
        <v>0</v>
      </c>
      <c r="AA5" t="s" s="10170">
        <v>0</v>
      </c>
      <c r="AB5" t="s" s="10171">
        <v>0</v>
      </c>
      <c r="AC5" t="s" s="10172">
        <v>6</v>
      </c>
      <c r="AD5" t="n" s="10173">
        <v>2019.0</v>
      </c>
    </row>
    <row r="6" ht="15.0" customHeight="true"/>
    <row r="7" ht="35.0" customHeight="true">
      <c r="A7" t="s" s="10174">
        <v>7</v>
      </c>
      <c r="B7" t="s" s="10175">
        <v>8</v>
      </c>
      <c r="C7" t="s" s="10176">
        <v>9</v>
      </c>
      <c r="D7" t="s" s="10177">
        <v>10</v>
      </c>
      <c r="E7" t="s" s="10178">
        <v>11</v>
      </c>
      <c r="F7" t="s" s="10179">
        <v>12</v>
      </c>
      <c r="G7" t="s" s="10180">
        <v>13</v>
      </c>
      <c r="H7" t="s" s="10181">
        <v>14</v>
      </c>
      <c r="I7" t="s" s="10182">
        <v>15</v>
      </c>
      <c r="J7" t="s" s="10183">
        <v>16</v>
      </c>
      <c r="K7" t="s" s="10184">
        <v>17</v>
      </c>
      <c r="L7" t="s" s="10185">
        <v>18</v>
      </c>
      <c r="M7" t="s" s="10186">
        <v>19</v>
      </c>
      <c r="N7" t="s" s="10187">
        <v>20</v>
      </c>
      <c r="O7" t="s" s="10188">
        <v>21</v>
      </c>
      <c r="P7" t="s" s="10189">
        <v>22</v>
      </c>
      <c r="Q7" t="s" s="10190">
        <v>23</v>
      </c>
      <c r="R7" t="s" s="10191">
        <v>24</v>
      </c>
      <c r="S7" t="s" s="10192">
        <v>25</v>
      </c>
      <c r="T7" t="s" s="10193">
        <v>26</v>
      </c>
      <c r="U7" t="s" s="10194">
        <v>27</v>
      </c>
      <c r="V7" t="s" s="10195">
        <v>28</v>
      </c>
      <c r="W7" t="s" s="10196">
        <v>29</v>
      </c>
      <c r="X7" t="s" s="10197">
        <v>30</v>
      </c>
      <c r="Y7" t="s" s="10198">
        <v>31</v>
      </c>
      <c r="Z7" t="s" s="10199">
        <v>32</v>
      </c>
      <c r="AA7" t="s" s="10200">
        <v>33</v>
      </c>
      <c r="AB7" t="s" s="10201">
        <v>34</v>
      </c>
      <c r="AC7" t="s" s="10202">
        <v>35</v>
      </c>
      <c r="AD7" t="s" s="10203">
        <v>36</v>
      </c>
      <c r="AE7" t="s" s="10204">
        <v>37</v>
      </c>
      <c r="AF7" t="s" s="10205">
        <v>38</v>
      </c>
      <c r="AG7" t="s" s="10206">
        <v>39</v>
      </c>
      <c r="AH7" t="s" s="10207">
        <v>40</v>
      </c>
      <c r="AI7" t="s" s="10208">
        <v>41</v>
      </c>
    </row>
    <row r="8" ht="15.0" customHeight="true">
      <c r="A8" t="s" s="10209">
        <v>238</v>
      </c>
      <c r="B8" t="s" s="10210">
        <v>239</v>
      </c>
      <c r="C8" t="s" s="10211">
        <v>240</v>
      </c>
      <c r="D8" t="s" s="10212">
        <v>241</v>
      </c>
      <c r="E8" t="s" s="10213">
        <v>242</v>
      </c>
      <c r="F8" t="n" s="10214">
        <v>41944.0</v>
      </c>
      <c r="G8" t="s" s="10215">
        <v>0</v>
      </c>
      <c r="H8" t="n" s="10216">
        <v>1460.0</v>
      </c>
      <c r="I8" t="n" s="10217">
        <v>100.0</v>
      </c>
      <c r="J8" t="n" s="10218">
        <v>0.0</v>
      </c>
      <c r="K8" t="n" s="10219">
        <v>1000.0</v>
      </c>
      <c r="L8" t="n" s="10220">
        <v>0.0</v>
      </c>
      <c r="M8" t="n" s="10221">
        <v>10.0</v>
      </c>
      <c r="N8" t="n" s="10222">
        <v>0.0</v>
      </c>
      <c r="O8" t="n" s="10223">
        <v>0.0</v>
      </c>
      <c r="P8" t="n" s="10224">
        <v>0.0</v>
      </c>
      <c r="Q8" t="n" s="10225">
        <v>0.0</v>
      </c>
      <c r="R8" t="n" s="10226">
        <v>8.0</v>
      </c>
      <c r="S8" t="n" s="10227">
        <v>112.32</v>
      </c>
      <c r="T8" t="n" s="10228">
        <v>0.0</v>
      </c>
      <c r="U8" t="n" s="10229">
        <v>0.0</v>
      </c>
      <c r="V8" t="n" s="10230">
        <v>0.0</v>
      </c>
      <c r="W8" s="10231">
        <f>q8+s8+u8+v8</f>
      </c>
      <c r="X8" t="n" s="10232">
        <v>0.0</v>
      </c>
      <c r="Y8" t="n" s="10233">
        <v>0.0</v>
      </c>
      <c r="Z8" t="n" s="10234">
        <v>0.0</v>
      </c>
      <c r="AA8" s="10235">
        <f>h8+i8+j8+k8+l8+m8+n8+o8+w8+x8+y8+z8</f>
      </c>
      <c r="AB8" t="n" s="10236">
        <v>333.0</v>
      </c>
      <c r="AC8" t="n" s="10237">
        <v>46.35</v>
      </c>
      <c r="AD8" t="n" s="10238">
        <v>5.3</v>
      </c>
      <c r="AE8" t="n" s="10239">
        <v>80.0</v>
      </c>
      <c r="AF8" s="10240">
        <f>ROUND((aa8+ab8+ac8+ad8+ae8),2)</f>
      </c>
      <c r="AG8" s="10241">
        <f>ae8*0.06</f>
      </c>
      <c r="AH8" s="10242">
        <f>af8+ag8</f>
      </c>
      <c r="AI8" t="s" s="10243">
        <v>0</v>
      </c>
    </row>
    <row r="9" ht="15.0" customHeight="true">
      <c r="A9" t="s" s="10244">
        <v>243</v>
      </c>
      <c r="B9" t="s" s="10245">
        <v>244</v>
      </c>
      <c r="C9" t="s" s="10246">
        <v>245</v>
      </c>
      <c r="D9" t="s" s="10247">
        <v>246</v>
      </c>
      <c r="E9" t="s" s="10248">
        <v>242</v>
      </c>
      <c r="F9" t="n" s="10249">
        <v>41944.0</v>
      </c>
      <c r="G9" t="s" s="10250">
        <v>0</v>
      </c>
      <c r="H9" t="n" s="10251">
        <v>1390.0</v>
      </c>
      <c r="I9" t="n" s="10252">
        <v>100.0</v>
      </c>
      <c r="J9" t="n" s="10253">
        <v>0.0</v>
      </c>
      <c r="K9" t="n" s="10254">
        <v>1000.0</v>
      </c>
      <c r="L9" t="n" s="10255">
        <v>0.0</v>
      </c>
      <c r="M9" t="n" s="10256">
        <v>25.0</v>
      </c>
      <c r="N9" t="n" s="10257">
        <v>0.0</v>
      </c>
      <c r="O9" t="n" s="10258">
        <v>0.0</v>
      </c>
      <c r="P9" t="n" s="10259">
        <v>4.0</v>
      </c>
      <c r="Q9" t="n" s="10260">
        <v>40.08</v>
      </c>
      <c r="R9" t="n" s="10261">
        <v>8.0</v>
      </c>
      <c r="S9" t="n" s="10262">
        <v>106.96</v>
      </c>
      <c r="T9" t="n" s="10263">
        <v>0.0</v>
      </c>
      <c r="U9" t="n" s="10264">
        <v>0.0</v>
      </c>
      <c r="V9" t="n" s="10265">
        <v>0.0</v>
      </c>
      <c r="W9" s="10266">
        <f>q9+s9+u9+v9</f>
      </c>
      <c r="X9" t="n" s="10267">
        <v>0.0</v>
      </c>
      <c r="Y9" t="n" s="10268">
        <v>0.0</v>
      </c>
      <c r="Z9" t="n" s="10269">
        <v>0.0</v>
      </c>
      <c r="AA9" s="10270">
        <f>h9+i9+j9+k9+l9+m9+n9+o9+w9+x9+y9+z9</f>
      </c>
      <c r="AB9" t="n" s="10271">
        <v>325.0</v>
      </c>
      <c r="AC9" t="n" s="10272">
        <v>46.35</v>
      </c>
      <c r="AD9" t="n" s="10273">
        <v>5.3</v>
      </c>
      <c r="AE9" t="n" s="10274">
        <v>80.0</v>
      </c>
      <c r="AF9" s="10275">
        <f>ROUND((aa9+ab9+ac9+ad9+ae9),2)</f>
      </c>
      <c r="AG9" s="10276">
        <f>ae9*0.06</f>
      </c>
      <c r="AH9" s="10277">
        <f>af9+ag9</f>
      </c>
      <c r="AI9" t="s" s="10278">
        <v>0</v>
      </c>
    </row>
    <row r="10" ht="15.0" customHeight="true">
      <c r="A10" t="s" s="10279">
        <v>247</v>
      </c>
      <c r="B10" t="s" s="10280">
        <v>248</v>
      </c>
      <c r="C10" t="s" s="10281">
        <v>249</v>
      </c>
      <c r="D10" t="s" s="10282">
        <v>250</v>
      </c>
      <c r="E10" t="s" s="10283">
        <v>242</v>
      </c>
      <c r="F10" t="n" s="10284">
        <v>41944.0</v>
      </c>
      <c r="G10" t="s" s="10285">
        <v>0</v>
      </c>
      <c r="H10" t="n" s="10286">
        <v>1410.0</v>
      </c>
      <c r="I10" t="n" s="10287">
        <v>100.0</v>
      </c>
      <c r="J10" t="n" s="10288">
        <v>0.0</v>
      </c>
      <c r="K10" t="n" s="10289">
        <v>650.0</v>
      </c>
      <c r="L10" t="n" s="10290">
        <v>0.0</v>
      </c>
      <c r="M10" t="n" s="10291">
        <v>10.0</v>
      </c>
      <c r="N10" t="n" s="10292">
        <v>0.0</v>
      </c>
      <c r="O10" t="n" s="10293">
        <v>0.0</v>
      </c>
      <c r="P10" t="n" s="10294">
        <v>7.0</v>
      </c>
      <c r="Q10" t="n" s="10295">
        <v>71.19</v>
      </c>
      <c r="R10" t="n" s="10296">
        <v>8.0</v>
      </c>
      <c r="S10" t="n" s="10297">
        <v>108.48</v>
      </c>
      <c r="T10" t="n" s="10298">
        <v>0.0</v>
      </c>
      <c r="U10" t="n" s="10299">
        <v>0.0</v>
      </c>
      <c r="V10" t="n" s="10300">
        <v>0.0</v>
      </c>
      <c r="W10" s="10301">
        <f>q10+s10+u10+v10</f>
      </c>
      <c r="X10" t="n" s="10302">
        <v>0.0</v>
      </c>
      <c r="Y10" t="n" s="10303">
        <v>0.0</v>
      </c>
      <c r="Z10" t="n" s="10304">
        <v>0.0</v>
      </c>
      <c r="AA10" s="10305">
        <f>h10+i10+j10+k10+l10+m10+n10+o10+w10+x10+y10+z10</f>
      </c>
      <c r="AB10" t="n" s="10306">
        <v>281.0</v>
      </c>
      <c r="AC10" t="n" s="10307">
        <v>41.15</v>
      </c>
      <c r="AD10" t="n" s="10308">
        <v>4.7</v>
      </c>
      <c r="AE10" t="n" s="10309">
        <v>80.0</v>
      </c>
      <c r="AF10" s="10310">
        <f>ROUND((aa10+ab10+ac10+ad10+ae10),2)</f>
      </c>
      <c r="AG10" s="10311">
        <f>ae10*0.06</f>
      </c>
      <c r="AH10" s="10312">
        <f>af10+ag10</f>
      </c>
      <c r="AI10" t="s" s="10313">
        <v>0</v>
      </c>
    </row>
    <row r="11" ht="15.0" customHeight="true">
      <c r="A11" t="s" s="10314">
        <v>251</v>
      </c>
      <c r="B11" t="s" s="10315">
        <v>252</v>
      </c>
      <c r="C11" t="s" s="10316">
        <v>253</v>
      </c>
      <c r="D11" t="s" s="10317">
        <v>254</v>
      </c>
      <c r="E11" t="s" s="10318">
        <v>242</v>
      </c>
      <c r="F11" t="n" s="10319">
        <v>41944.0</v>
      </c>
      <c r="G11" t="s" s="10320">
        <v>0</v>
      </c>
      <c r="H11" t="n" s="10321">
        <v>1390.0</v>
      </c>
      <c r="I11" t="n" s="10322">
        <v>100.0</v>
      </c>
      <c r="J11" t="n" s="10323">
        <v>0.0</v>
      </c>
      <c r="K11" t="n" s="10324">
        <v>1000.0</v>
      </c>
      <c r="L11" t="n" s="10325">
        <v>0.0</v>
      </c>
      <c r="M11" t="n" s="10326">
        <v>10.0</v>
      </c>
      <c r="N11" t="n" s="10327">
        <v>0.0</v>
      </c>
      <c r="O11" t="n" s="10328">
        <v>0.0</v>
      </c>
      <c r="P11" t="n" s="10329">
        <v>6.0</v>
      </c>
      <c r="Q11" t="n" s="10330">
        <v>60.12</v>
      </c>
      <c r="R11" t="n" s="10331">
        <v>8.0</v>
      </c>
      <c r="S11" t="n" s="10332">
        <v>106.96</v>
      </c>
      <c r="T11" t="n" s="10333">
        <v>0.0</v>
      </c>
      <c r="U11" t="n" s="10334">
        <v>0.0</v>
      </c>
      <c r="V11" t="n" s="10335">
        <v>0.0</v>
      </c>
      <c r="W11" s="10336">
        <f>q11+s11+u11+v11</f>
      </c>
      <c r="X11" t="n" s="10337">
        <v>0.0</v>
      </c>
      <c r="Y11" t="n" s="10338">
        <v>0.0</v>
      </c>
      <c r="Z11" t="n" s="10339">
        <v>0.0</v>
      </c>
      <c r="AA11" s="10340">
        <f>h11+i11+j11+k11+l11+m11+n11+o11+w11+x11+y11+z11</f>
      </c>
      <c r="AB11" t="n" s="10341">
        <v>325.0</v>
      </c>
      <c r="AC11" t="n" s="10342">
        <v>46.35</v>
      </c>
      <c r="AD11" t="n" s="10343">
        <v>5.3</v>
      </c>
      <c r="AE11" t="n" s="10344">
        <v>80.0</v>
      </c>
      <c r="AF11" s="10345">
        <f>ROUND((aa11+ab11+ac11+ad11+ae11),2)</f>
      </c>
      <c r="AG11" s="10346">
        <f>ae11*0.06</f>
      </c>
      <c r="AH11" s="10347">
        <f>af11+ag11</f>
      </c>
      <c r="AI11" t="s" s="10348">
        <v>0</v>
      </c>
    </row>
    <row r="12" ht="15.0" customHeight="true">
      <c r="A12" t="s" s="10349">
        <v>255</v>
      </c>
      <c r="B12" t="s" s="10350">
        <v>256</v>
      </c>
      <c r="C12" t="s" s="10351">
        <v>257</v>
      </c>
      <c r="D12" t="s" s="10352">
        <v>258</v>
      </c>
      <c r="E12" t="s" s="10353">
        <v>242</v>
      </c>
      <c r="F12" t="n" s="10354">
        <v>42179.0</v>
      </c>
      <c r="G12" t="s" s="10355">
        <v>0</v>
      </c>
      <c r="H12" t="n" s="10356">
        <v>1350.0</v>
      </c>
      <c r="I12" t="n" s="10357">
        <v>100.0</v>
      </c>
      <c r="J12" t="n" s="10358">
        <v>0.0</v>
      </c>
      <c r="K12" t="n" s="10359">
        <v>1000.0</v>
      </c>
      <c r="L12" t="n" s="10360">
        <v>0.0</v>
      </c>
      <c r="M12" t="n" s="10361">
        <v>10.0</v>
      </c>
      <c r="N12" t="n" s="10362">
        <v>0.0</v>
      </c>
      <c r="O12" t="n" s="10363">
        <v>0.0</v>
      </c>
      <c r="P12" t="n" s="10364">
        <v>8.0</v>
      </c>
      <c r="Q12" t="n" s="10365">
        <v>77.92</v>
      </c>
      <c r="R12" t="n" s="10366">
        <v>8.0</v>
      </c>
      <c r="S12" t="n" s="10367">
        <v>103.84</v>
      </c>
      <c r="T12" t="n" s="10368">
        <v>0.0</v>
      </c>
      <c r="U12" t="n" s="10369">
        <v>0.0</v>
      </c>
      <c r="V12" t="n" s="10370">
        <v>0.0</v>
      </c>
      <c r="W12" s="10371">
        <f>q12+s12+u12+v12</f>
      </c>
      <c r="X12" t="n" s="10372">
        <v>0.0</v>
      </c>
      <c r="Y12" t="n" s="10373">
        <v>0.0</v>
      </c>
      <c r="Z12" t="n" s="10374">
        <v>0.0</v>
      </c>
      <c r="AA12" s="10375">
        <f>h12+i12+j12+k12+l12+m12+n12+o12+w12+x12+y12+z12</f>
      </c>
      <c r="AB12" t="n" s="10376">
        <v>320.0</v>
      </c>
      <c r="AC12" t="n" s="10377">
        <v>46.35</v>
      </c>
      <c r="AD12" t="n" s="10378">
        <v>5.3</v>
      </c>
      <c r="AE12" t="n" s="10379">
        <v>80.0</v>
      </c>
      <c r="AF12" s="10380">
        <f>ROUND((aa12+ab12+ac12+ad12+ae12),2)</f>
      </c>
      <c r="AG12" s="10381">
        <f>ae12*0.06</f>
      </c>
      <c r="AH12" s="10382">
        <f>af12+ag12</f>
      </c>
      <c r="AI12" t="s" s="10383">
        <v>0</v>
      </c>
    </row>
    <row r="13" ht="15.0" customHeight="true">
      <c r="A13" t="s" s="10384">
        <v>259</v>
      </c>
      <c r="B13" t="s" s="10385">
        <v>260</v>
      </c>
      <c r="C13" t="s" s="10386">
        <v>261</v>
      </c>
      <c r="D13" t="s" s="10387">
        <v>262</v>
      </c>
      <c r="E13" t="s" s="10388">
        <v>242</v>
      </c>
      <c r="F13" t="n" s="10389">
        <v>42488.0</v>
      </c>
      <c r="G13" t="s" s="10390">
        <v>0</v>
      </c>
      <c r="H13" t="n" s="10391">
        <v>1460.0</v>
      </c>
      <c r="I13" t="n" s="10392">
        <v>100.0</v>
      </c>
      <c r="J13" t="n" s="10393">
        <v>0.0</v>
      </c>
      <c r="K13" t="n" s="10394">
        <v>1000.0</v>
      </c>
      <c r="L13" t="n" s="10395">
        <v>0.0</v>
      </c>
      <c r="M13" t="n" s="10396">
        <v>22.0</v>
      </c>
      <c r="N13" t="n" s="10397">
        <v>0.0</v>
      </c>
      <c r="O13" t="n" s="10398">
        <v>0.0</v>
      </c>
      <c r="P13" t="n" s="10399">
        <v>7.0</v>
      </c>
      <c r="Q13" t="n" s="10400">
        <v>73.71</v>
      </c>
      <c r="R13" t="n" s="10401">
        <v>8.0</v>
      </c>
      <c r="S13" t="n" s="10402">
        <v>112.32</v>
      </c>
      <c r="T13" t="n" s="10403">
        <v>0.0</v>
      </c>
      <c r="U13" t="n" s="10404">
        <v>0.0</v>
      </c>
      <c r="V13" t="n" s="10405">
        <v>0.0</v>
      </c>
      <c r="W13" s="10406">
        <f>q13+s13+u13+v13</f>
      </c>
      <c r="X13" t="n" s="10407">
        <v>0.0</v>
      </c>
      <c r="Y13" t="n" s="10408">
        <v>0.0</v>
      </c>
      <c r="Z13" t="n" s="10409">
        <v>0.0</v>
      </c>
      <c r="AA13" s="10410">
        <f>h13+i13+j13+k13+l13+m13+n13+o13+w13+x13+y13+z13</f>
      </c>
      <c r="AB13" t="n" s="10411">
        <v>333.0</v>
      </c>
      <c r="AC13" t="n" s="10412">
        <v>48.15</v>
      </c>
      <c r="AD13" t="n" s="10413">
        <v>5.5</v>
      </c>
      <c r="AE13" t="n" s="10414">
        <v>80.0</v>
      </c>
      <c r="AF13" s="10415">
        <f>ROUND((aa13+ab13+ac13+ad13+ae13),2)</f>
      </c>
      <c r="AG13" s="10416">
        <f>ae13*0.06</f>
      </c>
      <c r="AH13" s="10417">
        <f>af13+ag13</f>
      </c>
      <c r="AI13" t="s" s="10418">
        <v>0</v>
      </c>
    </row>
    <row r="14" ht="15.0" customHeight="true">
      <c r="A14" t="s" s="10419">
        <v>263</v>
      </c>
      <c r="B14" t="s" s="10420">
        <v>264</v>
      </c>
      <c r="C14" t="s" s="10421">
        <v>265</v>
      </c>
      <c r="D14" t="s" s="10422">
        <v>266</v>
      </c>
      <c r="E14" t="s" s="10423">
        <v>242</v>
      </c>
      <c r="F14" t="n" s="10424">
        <v>42583.0</v>
      </c>
      <c r="G14" t="s" s="10425">
        <v>0</v>
      </c>
      <c r="H14" t="n" s="10426">
        <v>1350.0</v>
      </c>
      <c r="I14" t="n" s="10427">
        <v>100.0</v>
      </c>
      <c r="J14" t="n" s="10428">
        <v>0.0</v>
      </c>
      <c r="K14" t="n" s="10429">
        <v>1000.0</v>
      </c>
      <c r="L14" t="n" s="10430">
        <v>0.0</v>
      </c>
      <c r="M14" t="n" s="10431">
        <v>10.0</v>
      </c>
      <c r="N14" t="n" s="10432">
        <v>0.0</v>
      </c>
      <c r="O14" t="n" s="10433">
        <v>0.0</v>
      </c>
      <c r="P14" t="n" s="10434">
        <v>7.0</v>
      </c>
      <c r="Q14" t="n" s="10435">
        <v>68.18</v>
      </c>
      <c r="R14" t="n" s="10436">
        <v>8.0</v>
      </c>
      <c r="S14" t="n" s="10437">
        <v>103.84</v>
      </c>
      <c r="T14" t="n" s="10438">
        <v>0.0</v>
      </c>
      <c r="U14" t="n" s="10439">
        <v>0.0</v>
      </c>
      <c r="V14" t="n" s="10440">
        <v>0.0</v>
      </c>
      <c r="W14" s="10441">
        <f>q14+s14+u14+v14</f>
      </c>
      <c r="X14" t="n" s="10442">
        <v>0.0</v>
      </c>
      <c r="Y14" t="n" s="10443">
        <v>0.0</v>
      </c>
      <c r="Z14" t="n" s="10444">
        <v>0.0</v>
      </c>
      <c r="AA14" s="10445">
        <f>h14+i14+j14+k14+l14+m14+n14+o14+w14+x14+y14+z14</f>
      </c>
      <c r="AB14" t="n" s="10446">
        <v>320.0</v>
      </c>
      <c r="AC14" t="n" s="10447">
        <v>46.35</v>
      </c>
      <c r="AD14" t="n" s="10448">
        <v>5.3</v>
      </c>
      <c r="AE14" t="n" s="10449">
        <v>80.0</v>
      </c>
      <c r="AF14" s="10450">
        <f>ROUND((aa14+ab14+ac14+ad14+ae14),2)</f>
      </c>
      <c r="AG14" s="10451">
        <f>ae14*0.06</f>
      </c>
      <c r="AH14" s="10452">
        <f>af14+ag14</f>
      </c>
      <c r="AI14" t="s" s="10453">
        <v>0</v>
      </c>
    </row>
    <row r="15" ht="15.0" customHeight="true">
      <c r="A15" t="s" s="10454">
        <v>267</v>
      </c>
      <c r="B15" t="s" s="10455">
        <v>268</v>
      </c>
      <c r="C15" t="s" s="10456">
        <v>269</v>
      </c>
      <c r="D15" t="s" s="10457">
        <v>270</v>
      </c>
      <c r="E15" t="s" s="10458">
        <v>242</v>
      </c>
      <c r="F15" t="n" s="10459">
        <v>42761.0</v>
      </c>
      <c r="G15" t="s" s="10460">
        <v>0</v>
      </c>
      <c r="H15" t="n" s="10461">
        <v>1320.0</v>
      </c>
      <c r="I15" t="n" s="10462">
        <v>100.0</v>
      </c>
      <c r="J15" t="n" s="10463">
        <v>0.0</v>
      </c>
      <c r="K15" t="n" s="10464">
        <v>850.0</v>
      </c>
      <c r="L15" t="n" s="10465">
        <v>0.0</v>
      </c>
      <c r="M15" t="n" s="10466">
        <v>0.0</v>
      </c>
      <c r="N15" t="n" s="10467">
        <v>0.0</v>
      </c>
      <c r="O15" t="n" s="10468">
        <v>0.0</v>
      </c>
      <c r="P15" t="n" s="10469">
        <v>8.0</v>
      </c>
      <c r="Q15" t="n" s="10470">
        <v>76.16</v>
      </c>
      <c r="R15" t="n" s="10471">
        <v>8.0</v>
      </c>
      <c r="S15" t="n" s="10472">
        <v>101.52</v>
      </c>
      <c r="T15" t="n" s="10473">
        <v>0.0</v>
      </c>
      <c r="U15" t="n" s="10474">
        <v>0.0</v>
      </c>
      <c r="V15" t="n" s="10475">
        <v>0.0</v>
      </c>
      <c r="W15" s="10476">
        <f>q15+s15+u15+v15</f>
      </c>
      <c r="X15" t="n" s="10477">
        <v>0.0</v>
      </c>
      <c r="Y15" t="n" s="10478">
        <v>0.0</v>
      </c>
      <c r="Z15" t="n" s="10479">
        <v>0.0</v>
      </c>
      <c r="AA15" s="10480">
        <f>h15+i15+j15+k15+l15+m15+n15+o15+w15+x15+y15+z15</f>
      </c>
      <c r="AB15" t="n" s="10481">
        <v>297.0</v>
      </c>
      <c r="AC15" t="n" s="10482">
        <v>42.85</v>
      </c>
      <c r="AD15" t="n" s="10483">
        <v>4.9</v>
      </c>
      <c r="AE15" t="n" s="10484">
        <v>80.0</v>
      </c>
      <c r="AF15" s="10485">
        <f>ROUND((aa15+ab15+ac15+ad15+ae15),2)</f>
      </c>
      <c r="AG15" s="10486">
        <f>ae15*0.06</f>
      </c>
      <c r="AH15" s="10487">
        <f>af15+ag15</f>
      </c>
      <c r="AI15" t="s" s="10488">
        <v>0</v>
      </c>
    </row>
    <row r="16" ht="15.0" customHeight="true">
      <c r="A16" t="s" s="10489">
        <v>271</v>
      </c>
      <c r="B16" t="s" s="10490">
        <v>272</v>
      </c>
      <c r="C16" t="s" s="10491">
        <v>273</v>
      </c>
      <c r="D16" t="s" s="10492">
        <v>274</v>
      </c>
      <c r="E16" t="s" s="10493">
        <v>242</v>
      </c>
      <c r="F16" t="n" s="10494">
        <v>42781.0</v>
      </c>
      <c r="G16" t="s" s="10495">
        <v>0</v>
      </c>
      <c r="H16" t="n" s="10496">
        <v>1320.0</v>
      </c>
      <c r="I16" t="n" s="10497">
        <v>100.0</v>
      </c>
      <c r="J16" t="n" s="10498">
        <v>0.0</v>
      </c>
      <c r="K16" t="n" s="10499">
        <v>1000.0</v>
      </c>
      <c r="L16" t="n" s="10500">
        <v>0.0</v>
      </c>
      <c r="M16" t="n" s="10501">
        <v>10.0</v>
      </c>
      <c r="N16" t="n" s="10502">
        <v>0.0</v>
      </c>
      <c r="O16" t="n" s="10503">
        <v>0.0</v>
      </c>
      <c r="P16" t="n" s="10504">
        <v>8.0</v>
      </c>
      <c r="Q16" t="n" s="10505">
        <v>76.16</v>
      </c>
      <c r="R16" t="n" s="10506">
        <v>8.0</v>
      </c>
      <c r="S16" t="n" s="10507">
        <v>101.52</v>
      </c>
      <c r="T16" t="n" s="10508">
        <v>0.0</v>
      </c>
      <c r="U16" t="n" s="10509">
        <v>0.0</v>
      </c>
      <c r="V16" t="n" s="10510">
        <v>0.0</v>
      </c>
      <c r="W16" s="10511">
        <f>q16+s16+u16+v16</f>
      </c>
      <c r="X16" t="n" s="10512">
        <v>0.0</v>
      </c>
      <c r="Y16" t="n" s="10513">
        <v>0.0</v>
      </c>
      <c r="Z16" t="n" s="10514">
        <v>0.0</v>
      </c>
      <c r="AA16" s="10515">
        <f>h16+i16+j16+k16+l16+m16+n16+o16+w16+x16+y16+z16</f>
      </c>
      <c r="AB16" t="n" s="10516">
        <v>315.0</v>
      </c>
      <c r="AC16" t="n" s="10517">
        <v>44.65</v>
      </c>
      <c r="AD16" t="n" s="10518">
        <v>5.1</v>
      </c>
      <c r="AE16" t="n" s="10519">
        <v>80.0</v>
      </c>
      <c r="AF16" s="10520">
        <f>ROUND((aa16+ab16+ac16+ad16+ae16),2)</f>
      </c>
      <c r="AG16" s="10521">
        <f>ae16*0.06</f>
      </c>
      <c r="AH16" s="10522">
        <f>af16+ag16</f>
      </c>
      <c r="AI16" t="s" s="10523">
        <v>0</v>
      </c>
    </row>
    <row r="17" ht="15.0" customHeight="true">
      <c r="A17" t="s" s="10524">
        <v>275</v>
      </c>
      <c r="B17" t="s" s="10525">
        <v>276</v>
      </c>
      <c r="C17" t="s" s="10526">
        <v>277</v>
      </c>
      <c r="D17" t="s" s="10527">
        <v>278</v>
      </c>
      <c r="E17" t="s" s="10528">
        <v>242</v>
      </c>
      <c r="F17" t="n" s="10529">
        <v>43101.0</v>
      </c>
      <c r="G17" t="s" s="10530">
        <v>0</v>
      </c>
      <c r="H17" t="n" s="10531">
        <v>1290.0</v>
      </c>
      <c r="I17" t="n" s="10532">
        <v>100.0</v>
      </c>
      <c r="J17" t="n" s="10533">
        <v>0.0</v>
      </c>
      <c r="K17" t="n" s="10534">
        <v>1000.0</v>
      </c>
      <c r="L17" t="n" s="10535">
        <v>0.0</v>
      </c>
      <c r="M17" t="n" s="10536">
        <v>0.0</v>
      </c>
      <c r="N17" t="n" s="10537">
        <v>0.0</v>
      </c>
      <c r="O17" t="n" s="10538">
        <v>0.0</v>
      </c>
      <c r="P17" t="n" s="10539">
        <v>8.0</v>
      </c>
      <c r="Q17" t="n" s="10540">
        <v>74.4</v>
      </c>
      <c r="R17" t="n" s="10541">
        <v>8.0</v>
      </c>
      <c r="S17" t="n" s="10542">
        <v>99.2</v>
      </c>
      <c r="T17" t="n" s="10543">
        <v>0.0</v>
      </c>
      <c r="U17" t="n" s="10544">
        <v>0.0</v>
      </c>
      <c r="V17" t="n" s="10545">
        <v>0.0</v>
      </c>
      <c r="W17" s="10546">
        <f>q17+s17+u17+v17</f>
      </c>
      <c r="X17" t="n" s="10547">
        <v>0.0</v>
      </c>
      <c r="Y17" t="n" s="10548">
        <v>0.0</v>
      </c>
      <c r="Z17" t="n" s="10549">
        <v>0.0</v>
      </c>
      <c r="AA17" s="10550">
        <f>h17+i17+j17+k17+l17+m17+n17+o17+w17+x17+y17+z17</f>
      </c>
      <c r="AB17" t="n" s="10551">
        <v>312.0</v>
      </c>
      <c r="AC17" t="n" s="10552">
        <v>44.65</v>
      </c>
      <c r="AD17" t="n" s="10553">
        <v>5.1</v>
      </c>
      <c r="AE17" t="n" s="10554">
        <v>80.0</v>
      </c>
      <c r="AF17" s="10555">
        <f>ROUND((aa17+ab17+ac17+ad17+ae17),2)</f>
      </c>
      <c r="AG17" s="10556">
        <f>ae17*0.06</f>
      </c>
      <c r="AH17" s="10557">
        <f>af17+ag17</f>
      </c>
      <c r="AI17" t="s" s="10558">
        <v>0</v>
      </c>
    </row>
    <row r="18" ht="15.0" customHeight="true">
      <c r="A18" t="s" s="10559">
        <v>279</v>
      </c>
      <c r="B18" t="s" s="10560">
        <v>280</v>
      </c>
      <c r="C18" t="s" s="10561">
        <v>281</v>
      </c>
      <c r="D18" t="s" s="10562">
        <v>282</v>
      </c>
      <c r="E18" t="s" s="10563">
        <v>242</v>
      </c>
      <c r="F18" t="n" s="10564">
        <v>43269.0</v>
      </c>
      <c r="G18" t="s" s="10565">
        <v>0</v>
      </c>
      <c r="H18" t="n" s="10566">
        <v>1250.0</v>
      </c>
      <c r="I18" t="n" s="10567">
        <v>100.0</v>
      </c>
      <c r="J18" t="n" s="10568">
        <v>0.0</v>
      </c>
      <c r="K18" t="n" s="10569">
        <v>850.0</v>
      </c>
      <c r="L18" t="n" s="10570">
        <v>0.0</v>
      </c>
      <c r="M18" t="n" s="10571">
        <v>0.0</v>
      </c>
      <c r="N18" t="n" s="10572">
        <v>0.0</v>
      </c>
      <c r="O18" t="n" s="10573">
        <v>0.0</v>
      </c>
      <c r="P18" t="n" s="10574">
        <v>8.0</v>
      </c>
      <c r="Q18" t="n" s="10575">
        <v>72.08</v>
      </c>
      <c r="R18" t="n" s="10576">
        <v>8.0</v>
      </c>
      <c r="S18" t="n" s="10577">
        <v>96.16</v>
      </c>
      <c r="T18" t="n" s="10578">
        <v>0.0</v>
      </c>
      <c r="U18" t="n" s="10579">
        <v>0.0</v>
      </c>
      <c r="V18" t="n" s="10580">
        <v>0.0</v>
      </c>
      <c r="W18" s="10581">
        <f>q18+s18+u18+v18</f>
      </c>
      <c r="X18" t="n" s="10582">
        <v>0.0</v>
      </c>
      <c r="Y18" t="n" s="10583">
        <v>0.0</v>
      </c>
      <c r="Z18" t="n" s="10584">
        <v>0.0</v>
      </c>
      <c r="AA18" s="10585">
        <f>h18+i18+j18+k18+l18+m18+n18+o18+w18+x18+y18+z18</f>
      </c>
      <c r="AB18" t="n" s="10586">
        <v>286.0</v>
      </c>
      <c r="AC18" t="n" s="10587">
        <v>41.15</v>
      </c>
      <c r="AD18" t="n" s="10588">
        <v>4.7</v>
      </c>
      <c r="AE18" t="n" s="10589">
        <v>80.0</v>
      </c>
      <c r="AF18" s="10590">
        <f>ROUND((aa18+ab18+ac18+ad18+ae18),2)</f>
      </c>
      <c r="AG18" s="10591">
        <f>ae18*0.06</f>
      </c>
      <c r="AH18" s="10592">
        <f>af18+ag18</f>
      </c>
      <c r="AI18" t="s" s="10593">
        <v>0</v>
      </c>
    </row>
    <row r="19" ht="15.0" customHeight="true">
      <c r="A19" t="s" s="10594">
        <v>283</v>
      </c>
      <c r="B19" t="s" s="10595">
        <v>284</v>
      </c>
      <c r="C19" t="s" s="10596">
        <v>285</v>
      </c>
      <c r="D19" t="s" s="10597">
        <v>286</v>
      </c>
      <c r="E19" t="s" s="10598">
        <v>242</v>
      </c>
      <c r="F19" t="n" s="10599">
        <v>43269.0</v>
      </c>
      <c r="G19" t="s" s="10600">
        <v>0</v>
      </c>
      <c r="H19" t="n" s="10601">
        <v>1240.0</v>
      </c>
      <c r="I19" t="n" s="10602">
        <v>100.0</v>
      </c>
      <c r="J19" t="n" s="10603">
        <v>0.0</v>
      </c>
      <c r="K19" t="n" s="10604">
        <v>850.0</v>
      </c>
      <c r="L19" t="n" s="10605">
        <v>0.0</v>
      </c>
      <c r="M19" t="n" s="10606">
        <v>0.0</v>
      </c>
      <c r="N19" t="n" s="10607">
        <v>0.0</v>
      </c>
      <c r="O19" t="n" s="10608">
        <v>0.0</v>
      </c>
      <c r="P19" t="n" s="10609">
        <v>3.0</v>
      </c>
      <c r="Q19" t="n" s="10610">
        <v>26.82</v>
      </c>
      <c r="R19" t="n" s="10611">
        <v>8.0</v>
      </c>
      <c r="S19" t="n" s="10612">
        <v>95.36</v>
      </c>
      <c r="T19" t="n" s="10613">
        <v>0.0</v>
      </c>
      <c r="U19" t="n" s="10614">
        <v>0.0</v>
      </c>
      <c r="V19" t="n" s="10615">
        <v>0.0</v>
      </c>
      <c r="W19" s="10616">
        <f>q19+s19+u19+v19</f>
      </c>
      <c r="X19" t="n" s="10617">
        <v>0.0</v>
      </c>
      <c r="Y19" t="n" s="10618">
        <v>0.0</v>
      </c>
      <c r="Z19" t="n" s="10619">
        <v>0.0</v>
      </c>
      <c r="AA19" s="10620">
        <f>h19+i19+j19+k19+l19+m19+n19+o19+w19+x19+y19+z19</f>
      </c>
      <c r="AB19" t="n" s="10621">
        <v>286.0</v>
      </c>
      <c r="AC19" t="n" s="10622">
        <v>41.15</v>
      </c>
      <c r="AD19" t="n" s="10623">
        <v>4.7</v>
      </c>
      <c r="AE19" t="n" s="10624">
        <v>80.0</v>
      </c>
      <c r="AF19" s="10625">
        <f>ROUND((aa19+ab19+ac19+ad19+ae19),2)</f>
      </c>
      <c r="AG19" s="10626">
        <f>ae19*0.06</f>
      </c>
      <c r="AH19" s="10627">
        <f>af19+ag19</f>
      </c>
      <c r="AI19" t="s" s="10628">
        <v>0</v>
      </c>
    </row>
    <row r="20" ht="15.0" customHeight="true">
      <c r="A20" t="s" s="10629">
        <v>287</v>
      </c>
      <c r="B20" t="s" s="10630">
        <v>288</v>
      </c>
      <c r="C20" t="s" s="10631">
        <v>289</v>
      </c>
      <c r="D20" t="s" s="10632">
        <v>290</v>
      </c>
      <c r="E20" t="s" s="10633">
        <v>242</v>
      </c>
      <c r="F20" t="n" s="10634">
        <v>43323.0</v>
      </c>
      <c r="G20" t="s" s="10635">
        <v>0</v>
      </c>
      <c r="H20" t="n" s="10636">
        <v>1200.0</v>
      </c>
      <c r="I20" t="n" s="10637">
        <v>100.0</v>
      </c>
      <c r="J20" t="n" s="10638">
        <v>0.0</v>
      </c>
      <c r="K20" t="n" s="10639">
        <v>1000.0</v>
      </c>
      <c r="L20" t="n" s="10640">
        <v>0.0</v>
      </c>
      <c r="M20" t="n" s="10641">
        <v>0.0</v>
      </c>
      <c r="N20" t="n" s="10642">
        <v>0.0</v>
      </c>
      <c r="O20" t="n" s="10643">
        <v>0.0</v>
      </c>
      <c r="P20" t="n" s="10644">
        <v>4.0</v>
      </c>
      <c r="Q20" t="n" s="10645">
        <v>34.6</v>
      </c>
      <c r="R20" t="n" s="10646">
        <v>8.0</v>
      </c>
      <c r="S20" t="n" s="10647">
        <v>92.32</v>
      </c>
      <c r="T20" t="n" s="10648">
        <v>0.0</v>
      </c>
      <c r="U20" t="n" s="10649">
        <v>0.0</v>
      </c>
      <c r="V20" t="n" s="10650">
        <v>0.0</v>
      </c>
      <c r="W20" s="10651">
        <f>q20+s20+u20+v20</f>
      </c>
      <c r="X20" t="n" s="10652">
        <v>0.0</v>
      </c>
      <c r="Y20" t="n" s="10653">
        <v>0.0</v>
      </c>
      <c r="Z20" t="n" s="10654">
        <v>0.0</v>
      </c>
      <c r="AA20" s="10655">
        <f>h20+i20+j20+k20+l20+m20+n20+o20+w20+x20+y20+z20</f>
      </c>
      <c r="AB20" t="n" s="10656">
        <v>299.0</v>
      </c>
      <c r="AC20" t="n" s="10657">
        <v>42.85</v>
      </c>
      <c r="AD20" t="n" s="10658">
        <v>4.9</v>
      </c>
      <c r="AE20" t="n" s="10659">
        <v>80.0</v>
      </c>
      <c r="AF20" s="10660">
        <f>ROUND((aa20+ab20+ac20+ad20+ae20),2)</f>
      </c>
      <c r="AG20" s="10661">
        <f>ae20*0.06</f>
      </c>
      <c r="AH20" s="10662">
        <f>af20+ag20</f>
      </c>
      <c r="AI20" t="s" s="10663">
        <v>0</v>
      </c>
    </row>
    <row r="21" ht="15.0" customHeight="true">
      <c r="A21" t="s" s="10664">
        <v>291</v>
      </c>
      <c r="B21" t="s" s="10665">
        <v>292</v>
      </c>
      <c r="C21" t="s" s="10666">
        <v>293</v>
      </c>
      <c r="D21" t="s" s="10667">
        <v>294</v>
      </c>
      <c r="E21" t="s" s="10668">
        <v>242</v>
      </c>
      <c r="F21" t="n" s="10669">
        <v>43323.0</v>
      </c>
      <c r="G21" t="s" s="10670">
        <v>0</v>
      </c>
      <c r="H21" t="n" s="10671">
        <v>1500.0</v>
      </c>
      <c r="I21" t="n" s="10672">
        <v>100.0</v>
      </c>
      <c r="J21" t="n" s="10673">
        <v>0.0</v>
      </c>
      <c r="K21" t="n" s="10674">
        <v>1000.0</v>
      </c>
      <c r="L21" t="n" s="10675">
        <v>0.0</v>
      </c>
      <c r="M21" t="n" s="10676">
        <v>34.0</v>
      </c>
      <c r="N21" t="n" s="10677">
        <v>0.0</v>
      </c>
      <c r="O21" t="n" s="10678">
        <v>0.0</v>
      </c>
      <c r="P21" t="n" s="10679">
        <v>8.0</v>
      </c>
      <c r="Q21" t="n" s="10680">
        <v>86.56</v>
      </c>
      <c r="R21" t="n" s="10681">
        <v>8.0</v>
      </c>
      <c r="S21" t="n" s="10682">
        <v>115.36</v>
      </c>
      <c r="T21" t="n" s="10683">
        <v>0.0</v>
      </c>
      <c r="U21" t="n" s="10684">
        <v>0.0</v>
      </c>
      <c r="V21" t="n" s="10685">
        <v>0.0</v>
      </c>
      <c r="W21" s="10686">
        <f>q21+s21+u21+v21</f>
      </c>
      <c r="X21" t="n" s="10687">
        <v>0.0</v>
      </c>
      <c r="Y21" t="n" s="10688">
        <v>0.0</v>
      </c>
      <c r="Z21" t="n" s="10689">
        <v>0.0</v>
      </c>
      <c r="AA21" s="10690">
        <f>h21+i21+j21+k21+l21+m21+n21+o21+w21+x21+y21+z21</f>
      </c>
      <c r="AB21" t="n" s="10691">
        <v>338.0</v>
      </c>
      <c r="AC21" t="n" s="10692">
        <v>49.85</v>
      </c>
      <c r="AD21" t="n" s="10693">
        <v>5.7</v>
      </c>
      <c r="AE21" t="n" s="10694">
        <v>80.0</v>
      </c>
      <c r="AF21" s="10695">
        <f>ROUND((aa21+ab21+ac21+ad21+ae21),2)</f>
      </c>
      <c r="AG21" s="10696">
        <f>ae21*0.06</f>
      </c>
      <c r="AH21" s="10697">
        <f>af21+ag21</f>
      </c>
      <c r="AI21" t="s" s="10698">
        <v>0</v>
      </c>
    </row>
    <row r="22" ht="15.0" customHeight="true">
      <c r="A22" t="s" s="10699">
        <v>295</v>
      </c>
      <c r="B22" t="s" s="10700">
        <v>296</v>
      </c>
      <c r="C22" t="s" s="10701">
        <v>297</v>
      </c>
      <c r="D22" t="s" s="10702">
        <v>298</v>
      </c>
      <c r="E22" t="s" s="10703">
        <v>242</v>
      </c>
      <c r="F22" t="n" s="10704">
        <v>43539.0</v>
      </c>
      <c r="G22" t="s" s="10705">
        <v>0</v>
      </c>
      <c r="H22" t="n" s="10706">
        <v>1100.0</v>
      </c>
      <c r="I22" t="n" s="10707">
        <v>100.0</v>
      </c>
      <c r="J22" t="n" s="10708">
        <v>0.0</v>
      </c>
      <c r="K22" t="n" s="10709">
        <v>850.0</v>
      </c>
      <c r="L22" t="n" s="10710">
        <v>0.0</v>
      </c>
      <c r="M22" t="n" s="10711">
        <v>0.0</v>
      </c>
      <c r="N22" t="n" s="10712">
        <v>0.0</v>
      </c>
      <c r="O22" t="n" s="10713">
        <v>0.0</v>
      </c>
      <c r="P22" t="n" s="10714">
        <v>0.0</v>
      </c>
      <c r="Q22" t="n" s="10715">
        <v>0.0</v>
      </c>
      <c r="R22" t="n" s="10716">
        <v>8.0</v>
      </c>
      <c r="S22" t="n" s="10717">
        <v>84.64</v>
      </c>
      <c r="T22" t="n" s="10718">
        <v>0.0</v>
      </c>
      <c r="U22" t="n" s="10719">
        <v>0.0</v>
      </c>
      <c r="V22" t="n" s="10720">
        <v>0.0</v>
      </c>
      <c r="W22" s="10721">
        <f>q22+s22+u22+v22</f>
      </c>
      <c r="X22" t="n" s="10722">
        <v>0.0</v>
      </c>
      <c r="Y22" t="n" s="10723">
        <v>0.0</v>
      </c>
      <c r="Z22" t="n" s="10724">
        <v>0.0</v>
      </c>
      <c r="AA22" s="10725">
        <f>h22+i22+j22+k22+l22+m22+n22+o22+w22+x22+y22+z22</f>
      </c>
      <c r="AB22" t="n" s="10726">
        <v>268.0</v>
      </c>
      <c r="AC22" t="n" s="10727">
        <v>37.65</v>
      </c>
      <c r="AD22" t="n" s="10728">
        <v>4.3</v>
      </c>
      <c r="AE22" t="n" s="10729">
        <v>80.0</v>
      </c>
      <c r="AF22" s="10730">
        <f>ROUND((aa22+ab22+ac22+ad22+ae22),2)</f>
      </c>
      <c r="AG22" s="10731">
        <f>ae22*0.06</f>
      </c>
      <c r="AH22" s="10732">
        <f>af22+ag22</f>
      </c>
      <c r="AI22" t="s" s="10733">
        <v>0</v>
      </c>
    </row>
    <row r="23" ht="15.0" customHeight="true">
      <c r="A23" t="s" s="10734">
        <v>299</v>
      </c>
      <c r="B23" t="s" s="10735">
        <v>300</v>
      </c>
      <c r="C23" t="s" s="10736">
        <v>301</v>
      </c>
      <c r="D23" t="s" s="10737">
        <v>302</v>
      </c>
      <c r="E23" t="s" s="10738">
        <v>242</v>
      </c>
      <c r="F23" t="n" s="10739">
        <v>43617.0</v>
      </c>
      <c r="G23" t="s" s="10740">
        <v>0</v>
      </c>
      <c r="H23" t="n" s="10741">
        <v>1100.0</v>
      </c>
      <c r="I23" t="n" s="10742">
        <v>100.0</v>
      </c>
      <c r="J23" t="n" s="10743">
        <v>0.0</v>
      </c>
      <c r="K23" t="n" s="10744">
        <v>850.0</v>
      </c>
      <c r="L23" t="n" s="10745">
        <v>0.0</v>
      </c>
      <c r="M23" t="n" s="10746">
        <v>0.0</v>
      </c>
      <c r="N23" t="n" s="10747">
        <v>0.0</v>
      </c>
      <c r="O23" t="n" s="10748">
        <v>0.0</v>
      </c>
      <c r="P23" t="n" s="10749">
        <v>0.0</v>
      </c>
      <c r="Q23" t="n" s="10750">
        <v>0.0</v>
      </c>
      <c r="R23" t="n" s="10751">
        <v>8.0</v>
      </c>
      <c r="S23" t="n" s="10752">
        <v>84.64</v>
      </c>
      <c r="T23" t="n" s="10753">
        <v>0.0</v>
      </c>
      <c r="U23" t="n" s="10754">
        <v>0.0</v>
      </c>
      <c r="V23" t="n" s="10755">
        <v>0.0</v>
      </c>
      <c r="W23" s="10756">
        <f>q23+s23+u23+v23</f>
      </c>
      <c r="X23" t="n" s="10757">
        <v>0.0</v>
      </c>
      <c r="Y23" t="n" s="10758">
        <v>0.0</v>
      </c>
      <c r="Z23" t="n" s="10759">
        <v>0.0</v>
      </c>
      <c r="AA23" s="10760">
        <f>h23+i23+j23+k23+l23+m23+n23+o23+w23+x23+y23+z23</f>
      </c>
      <c r="AB23" t="n" s="10761">
        <v>268.0</v>
      </c>
      <c r="AC23" t="n" s="10762">
        <v>37.65</v>
      </c>
      <c r="AD23" t="n" s="10763">
        <v>4.3</v>
      </c>
      <c r="AE23" t="n" s="10764">
        <v>80.0</v>
      </c>
      <c r="AF23" s="10765">
        <f>ROUND((aa23+ab23+ac23+ad23+ae23),2)</f>
      </c>
      <c r="AG23" s="10766">
        <f>ae23*0.06</f>
      </c>
      <c r="AH23" s="10767">
        <f>af23+ag23</f>
      </c>
      <c r="AI23" t="s" s="10768">
        <v>0</v>
      </c>
    </row>
    <row r="24" ht="15.0" customHeight="true">
      <c r="A24" t="s" s="10769">
        <v>303</v>
      </c>
      <c r="B24" t="s" s="10770">
        <v>304</v>
      </c>
      <c r="C24" t="s" s="10771">
        <v>305</v>
      </c>
      <c r="D24" t="s" s="10772">
        <v>306</v>
      </c>
      <c r="E24" t="s" s="10773">
        <v>242</v>
      </c>
      <c r="F24" t="n" s="10774">
        <v>43661.0</v>
      </c>
      <c r="G24" t="s" s="10775">
        <v>0</v>
      </c>
      <c r="H24" t="n" s="10776">
        <v>1200.0</v>
      </c>
      <c r="I24" t="n" s="10777">
        <v>100.0</v>
      </c>
      <c r="J24" t="n" s="10778">
        <v>0.0</v>
      </c>
      <c r="K24" t="n" s="10779">
        <v>1000.0</v>
      </c>
      <c r="L24" t="n" s="10780">
        <v>0.0</v>
      </c>
      <c r="M24" t="n" s="10781">
        <v>0.0</v>
      </c>
      <c r="N24" t="n" s="10782">
        <v>0.0</v>
      </c>
      <c r="O24" t="n" s="10783">
        <v>0.0</v>
      </c>
      <c r="P24" t="n" s="10784">
        <v>5.0</v>
      </c>
      <c r="Q24" t="n" s="10785">
        <v>43.25</v>
      </c>
      <c r="R24" t="n" s="10786">
        <v>8.0</v>
      </c>
      <c r="S24" t="n" s="10787">
        <v>92.32</v>
      </c>
      <c r="T24" t="n" s="10788">
        <v>0.0</v>
      </c>
      <c r="U24" t="n" s="10789">
        <v>0.0</v>
      </c>
      <c r="V24" t="n" s="10790">
        <v>0.0</v>
      </c>
      <c r="W24" s="10791">
        <f>q24+s24+u24+v24</f>
      </c>
      <c r="X24" t="n" s="10792">
        <v>0.0</v>
      </c>
      <c r="Y24" t="n" s="10793">
        <v>0.0</v>
      </c>
      <c r="Z24" t="n" s="10794">
        <v>0.0</v>
      </c>
      <c r="AA24" s="10795">
        <f>h24+i24+j24+k24+l24+m24+n24+o24+w24+x24+y24+z24</f>
      </c>
      <c r="AB24" t="n" s="10796">
        <v>299.0</v>
      </c>
      <c r="AC24" t="n" s="10797">
        <v>42.85</v>
      </c>
      <c r="AD24" t="n" s="10798">
        <v>4.9</v>
      </c>
      <c r="AE24" t="n" s="10799">
        <v>80.0</v>
      </c>
      <c r="AF24" s="10800">
        <f>ROUND((aa24+ab24+ac24+ad24+ae24),2)</f>
      </c>
      <c r="AG24" s="10801">
        <f>ae24*0.06</f>
      </c>
      <c r="AH24" s="10802">
        <f>af24+ag24</f>
      </c>
      <c r="AI24" t="s" s="10803">
        <v>0</v>
      </c>
    </row>
    <row r="25" ht="15.0" customHeight="true">
      <c r="A25" t="s" s="10804">
        <v>0</v>
      </c>
      <c r="B25" t="s" s="10805">
        <v>0</v>
      </c>
      <c r="C25" t="s" s="10806">
        <v>0</v>
      </c>
      <c r="D25" t="s" s="10807">
        <v>0</v>
      </c>
      <c r="E25" t="s" s="10808">
        <v>0</v>
      </c>
      <c r="F25" t="s" s="10809">
        <v>0</v>
      </c>
      <c r="G25" t="s" s="10810">
        <v>0</v>
      </c>
      <c r="H25" s="10811">
        <f>SUM(h8:h24)</f>
      </c>
      <c r="I25" s="10812">
        <f>SUM(i8:i24)</f>
      </c>
      <c r="J25" s="10813">
        <f>SUM(j8:j24)</f>
      </c>
      <c r="K25" s="10814">
        <f>SUM(k8:k24)</f>
      </c>
      <c r="L25" s="10815">
        <f>SUM(l8:l24)</f>
      </c>
      <c r="M25" s="10816">
        <f>SUM(m8:m24)</f>
      </c>
      <c r="N25" s="10817">
        <f>SUM(n8:n24)</f>
      </c>
      <c r="O25" s="10818">
        <f>SUM(o8:o24)</f>
      </c>
      <c r="P25" s="10819">
        <f>SUM(p8:p24)</f>
      </c>
      <c r="Q25" s="10820">
        <f>SUM(q8:q24)</f>
      </c>
      <c r="R25" s="10821">
        <f>SUM(r8:r24)</f>
      </c>
      <c r="S25" s="10822">
        <f>SUM(s8:s24)</f>
      </c>
      <c r="T25" s="10823">
        <f>SUM(t8:t24)</f>
      </c>
      <c r="U25" s="10824">
        <f>SUM(u8:u24)</f>
      </c>
      <c r="V25" s="10825">
        <f>SUM(v8:v24)</f>
      </c>
      <c r="W25" s="10826">
        <f>SUM(w8:w24)</f>
      </c>
      <c r="X25" s="10827">
        <f>SUM(x8:x24)</f>
      </c>
      <c r="Y25" s="10828">
        <f>SUM(y8:y24)</f>
      </c>
      <c r="Z25" s="10829">
        <f>SUM(z8:z24)</f>
      </c>
      <c r="AA25" s="10830">
        <f>SUM(aa8:aa24)</f>
      </c>
      <c r="AB25" s="10831">
        <f>SUM(ab8:ab24)</f>
      </c>
      <c r="AC25" s="10832">
        <f>SUM(ac8:ac24)</f>
      </c>
      <c r="AD25" s="10833">
        <f>SUM(ad8:ad24)</f>
      </c>
      <c r="AE25" s="10834">
        <f>SUM(ae8:ae24)</f>
      </c>
      <c r="AF25" s="10835">
        <f>SUM(af8:af24)</f>
      </c>
      <c r="AG25" s="10836">
        <f>SUM(ag8:ag24)</f>
      </c>
      <c r="AH25" s="10837">
        <f>SUM(ah8:ah24)</f>
      </c>
      <c r="AI25" t="s" s="10838">
        <v>0</v>
      </c>
    </row>
    <row r="26" ht="15.0" customHeight="true"/>
    <row r="27" ht="15.0" customHeight="true">
      <c r="A27" t="s" s="10839">
        <v>0</v>
      </c>
      <c r="B27" t="s" s="10840">
        <v>0</v>
      </c>
      <c r="C27" t="s" s="10841">
        <v>552</v>
      </c>
    </row>
    <row r="28" ht="15.0" customHeight="true">
      <c r="C28" s="10842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43">
        <v>0</v>
      </c>
      <c r="B1" t="s" s="10844">
        <v>0</v>
      </c>
      <c r="C1" t="s" s="10845">
        <v>1</v>
      </c>
    </row>
    <row r="2" ht="15.0" customHeight="true">
      <c r="A2" t="s" s="10846">
        <v>0</v>
      </c>
      <c r="B2" t="s" s="10847">
        <v>0</v>
      </c>
      <c r="C2" t="s" s="10848">
        <v>2</v>
      </c>
    </row>
    <row r="3" ht="15.0" customHeight="true">
      <c r="A3" t="s" s="10849">
        <v>0</v>
      </c>
      <c r="B3" t="s" s="10850">
        <v>0</v>
      </c>
      <c r="C3" t="s" s="10851">
        <v>3</v>
      </c>
    </row>
    <row r="4" ht="15.0" customHeight="true">
      <c r="A4" t="s" s="10852">
        <v>0</v>
      </c>
      <c r="B4" t="s" s="10853">
        <v>0</v>
      </c>
      <c r="C4" t="s" s="10854">
        <v>4</v>
      </c>
      <c r="D4" t="s" s="10855">
        <v>0</v>
      </c>
      <c r="E4" t="s" s="10856">
        <v>0</v>
      </c>
      <c r="F4" t="s" s="10857">
        <v>0</v>
      </c>
      <c r="G4" t="s" s="10858">
        <v>0</v>
      </c>
      <c r="H4" t="s" s="10859">
        <v>0</v>
      </c>
      <c r="I4" t="s" s="10860">
        <v>0</v>
      </c>
      <c r="J4" t="s" s="10861">
        <v>0</v>
      </c>
      <c r="K4" t="s" s="10862">
        <v>0</v>
      </c>
      <c r="L4" t="s" s="10863">
        <v>0</v>
      </c>
      <c r="M4" t="s" s="10864">
        <v>0</v>
      </c>
      <c r="N4" t="s" s="10865">
        <v>0</v>
      </c>
      <c r="O4" t="s" s="10866">
        <v>0</v>
      </c>
      <c r="P4" t="s" s="10867">
        <v>0</v>
      </c>
      <c r="Q4" t="s" s="10868">
        <v>0</v>
      </c>
      <c r="R4" t="s" s="10869">
        <v>0</v>
      </c>
      <c r="S4" t="s" s="10870">
        <v>0</v>
      </c>
      <c r="T4" t="s" s="10871">
        <v>0</v>
      </c>
      <c r="U4" t="s" s="10872">
        <v>0</v>
      </c>
      <c r="V4" t="s" s="10873">
        <v>0</v>
      </c>
      <c r="W4" t="s" s="10874">
        <v>0</v>
      </c>
      <c r="X4" t="s" s="10875">
        <v>0</v>
      </c>
      <c r="Y4" t="s" s="10876">
        <v>0</v>
      </c>
      <c r="Z4" t="s" s="10877">
        <v>0</v>
      </c>
      <c r="AA4" t="s" s="10878">
        <v>0</v>
      </c>
      <c r="AB4" t="s" s="10879">
        <v>0</v>
      </c>
      <c r="AC4" t="s" s="10880">
        <v>5</v>
      </c>
      <c r="AD4" t="n" s="10881">
        <v>2019.0</v>
      </c>
    </row>
    <row r="5" ht="15.0" customHeight="true">
      <c r="A5" t="s" s="10882">
        <v>0</v>
      </c>
      <c r="B5" t="s" s="10883">
        <v>0</v>
      </c>
      <c r="C5" t="s" s="10884">
        <v>0</v>
      </c>
      <c r="D5" t="s" s="10885">
        <v>0</v>
      </c>
      <c r="E5" t="s" s="10886">
        <v>0</v>
      </c>
      <c r="F5" t="s" s="10887">
        <v>0</v>
      </c>
      <c r="G5" t="s" s="10888">
        <v>0</v>
      </c>
      <c r="H5" t="s" s="10889">
        <v>0</v>
      </c>
      <c r="I5" t="s" s="10890">
        <v>0</v>
      </c>
      <c r="J5" t="s" s="10891">
        <v>0</v>
      </c>
      <c r="K5" t="s" s="10892">
        <v>0</v>
      </c>
      <c r="L5" t="s" s="10893">
        <v>0</v>
      </c>
      <c r="M5" t="s" s="10894">
        <v>0</v>
      </c>
      <c r="N5" t="s" s="10895">
        <v>0</v>
      </c>
      <c r="O5" t="s" s="10896">
        <v>0</v>
      </c>
      <c r="P5" t="s" s="10897">
        <v>0</v>
      </c>
      <c r="Q5" t="s" s="10898">
        <v>0</v>
      </c>
      <c r="R5" t="s" s="10899">
        <v>0</v>
      </c>
      <c r="S5" t="s" s="10900">
        <v>0</v>
      </c>
      <c r="T5" t="s" s="10901">
        <v>0</v>
      </c>
      <c r="U5" t="s" s="10902">
        <v>0</v>
      </c>
      <c r="V5" t="s" s="10903">
        <v>0</v>
      </c>
      <c r="W5" t="s" s="10904">
        <v>0</v>
      </c>
      <c r="X5" t="s" s="10905">
        <v>0</v>
      </c>
      <c r="Y5" t="s" s="10906">
        <v>0</v>
      </c>
      <c r="Z5" t="s" s="10907">
        <v>0</v>
      </c>
      <c r="AA5" t="s" s="10908">
        <v>0</v>
      </c>
      <c r="AB5" t="s" s="10909">
        <v>0</v>
      </c>
      <c r="AC5" t="s" s="10910">
        <v>6</v>
      </c>
      <c r="AD5" t="n" s="10911">
        <v>2019.0</v>
      </c>
    </row>
    <row r="6" ht="15.0" customHeight="true"/>
    <row r="7" ht="35.0" customHeight="true">
      <c r="A7" t="s" s="10912">
        <v>7</v>
      </c>
      <c r="B7" t="s" s="10913">
        <v>8</v>
      </c>
      <c r="C7" t="s" s="10914">
        <v>9</v>
      </c>
      <c r="D7" t="s" s="10915">
        <v>10</v>
      </c>
      <c r="E7" t="s" s="10916">
        <v>11</v>
      </c>
      <c r="F7" t="s" s="10917">
        <v>12</v>
      </c>
      <c r="G7" t="s" s="10918">
        <v>13</v>
      </c>
      <c r="H7" t="s" s="10919">
        <v>14</v>
      </c>
      <c r="I7" t="s" s="10920">
        <v>15</v>
      </c>
      <c r="J7" t="s" s="10921">
        <v>16</v>
      </c>
      <c r="K7" t="s" s="10922">
        <v>17</v>
      </c>
      <c r="L7" t="s" s="10923">
        <v>18</v>
      </c>
      <c r="M7" t="s" s="10924">
        <v>19</v>
      </c>
      <c r="N7" t="s" s="10925">
        <v>20</v>
      </c>
      <c r="O7" t="s" s="10926">
        <v>21</v>
      </c>
      <c r="P7" t="s" s="10927">
        <v>22</v>
      </c>
      <c r="Q7" t="s" s="10928">
        <v>23</v>
      </c>
      <c r="R7" t="s" s="10929">
        <v>24</v>
      </c>
      <c r="S7" t="s" s="10930">
        <v>25</v>
      </c>
      <c r="T7" t="s" s="10931">
        <v>26</v>
      </c>
      <c r="U7" t="s" s="10932">
        <v>27</v>
      </c>
      <c r="V7" t="s" s="10933">
        <v>28</v>
      </c>
      <c r="W7" t="s" s="10934">
        <v>29</v>
      </c>
      <c r="X7" t="s" s="10935">
        <v>30</v>
      </c>
      <c r="Y7" t="s" s="10936">
        <v>31</v>
      </c>
      <c r="Z7" t="s" s="10937">
        <v>32</v>
      </c>
      <c r="AA7" t="s" s="10938">
        <v>33</v>
      </c>
      <c r="AB7" t="s" s="10939">
        <v>34</v>
      </c>
      <c r="AC7" t="s" s="10940">
        <v>35</v>
      </c>
      <c r="AD7" t="s" s="10941">
        <v>36</v>
      </c>
      <c r="AE7" t="s" s="10942">
        <v>37</v>
      </c>
      <c r="AF7" t="s" s="10943">
        <v>38</v>
      </c>
      <c r="AG7" t="s" s="10944">
        <v>39</v>
      </c>
      <c r="AH7" t="s" s="10945">
        <v>40</v>
      </c>
      <c r="AI7" t="s" s="10946">
        <v>41</v>
      </c>
    </row>
    <row r="8" ht="15.0" customHeight="true">
      <c r="A8" t="s" s="10947">
        <v>307</v>
      </c>
      <c r="B8" t="s" s="10948">
        <v>308</v>
      </c>
      <c r="C8" t="s" s="10949">
        <v>309</v>
      </c>
      <c r="D8" t="s" s="10950">
        <v>310</v>
      </c>
      <c r="E8" t="s" s="10951">
        <v>311</v>
      </c>
      <c r="F8" t="n" s="10952">
        <v>41944.0</v>
      </c>
      <c r="G8" t="s" s="10953">
        <v>0</v>
      </c>
      <c r="H8" t="n" s="10954">
        <v>1420.0</v>
      </c>
      <c r="I8" t="n" s="10955">
        <v>100.0</v>
      </c>
      <c r="J8" t="n" s="10956">
        <v>0.0</v>
      </c>
      <c r="K8" t="n" s="10957">
        <v>0.0</v>
      </c>
      <c r="L8" t="n" s="10958">
        <v>0.0</v>
      </c>
      <c r="M8" t="n" s="10959">
        <v>0.0</v>
      </c>
      <c r="N8" t="n" s="10960">
        <v>0.0</v>
      </c>
      <c r="O8" t="n" s="10961">
        <v>0.0</v>
      </c>
      <c r="P8" t="n" s="10962">
        <v>8.0</v>
      </c>
      <c r="Q8" t="n" s="10963">
        <v>81.92</v>
      </c>
      <c r="R8" t="n" s="10964">
        <v>8.0</v>
      </c>
      <c r="S8" t="n" s="10965">
        <v>109.2</v>
      </c>
      <c r="T8" t="n" s="10966">
        <v>0.0</v>
      </c>
      <c r="U8" t="n" s="10967">
        <v>0.0</v>
      </c>
      <c r="V8" t="n" s="10968">
        <v>0.0</v>
      </c>
      <c r="W8" s="10969">
        <f>q8+s8+u8+v8</f>
      </c>
      <c r="X8" t="n" s="10970">
        <v>0.0</v>
      </c>
      <c r="Y8" t="n" s="10971">
        <v>0.0</v>
      </c>
      <c r="Z8" t="n" s="10972">
        <v>0.0</v>
      </c>
      <c r="AA8" s="10973">
        <f>h8+i8+j8+k8+l8+m8+n8+o8+w8+x8+y8+z8</f>
      </c>
      <c r="AB8" t="n" s="10974">
        <v>198.0</v>
      </c>
      <c r="AC8" t="n" s="10975">
        <v>30.65</v>
      </c>
      <c r="AD8" t="n" s="10976">
        <v>3.5</v>
      </c>
      <c r="AE8" t="n" s="10977">
        <v>80.0</v>
      </c>
      <c r="AF8" s="10978">
        <f>ROUND((aa8+ab8+ac8+ad8+ae8),2)</f>
      </c>
      <c r="AG8" s="10979">
        <f>ae8*0.06</f>
      </c>
      <c r="AH8" s="10980">
        <f>af8+ag8</f>
      </c>
      <c r="AI8" t="s" s="10981">
        <v>0</v>
      </c>
    </row>
    <row r="9" ht="15.0" customHeight="true">
      <c r="A9" t="s" s="10982">
        <v>312</v>
      </c>
      <c r="B9" t="s" s="10983">
        <v>313</v>
      </c>
      <c r="C9" t="s" s="10984">
        <v>314</v>
      </c>
      <c r="D9" t="s" s="10985">
        <v>315</v>
      </c>
      <c r="E9" t="s" s="10986">
        <v>311</v>
      </c>
      <c r="F9" t="n" s="10987">
        <v>41944.0</v>
      </c>
      <c r="G9" t="s" s="10988">
        <v>0</v>
      </c>
      <c r="H9" t="n" s="10989">
        <v>1440.0</v>
      </c>
      <c r="I9" t="n" s="10990">
        <v>100.0</v>
      </c>
      <c r="J9" t="n" s="10991">
        <v>0.0</v>
      </c>
      <c r="K9" t="n" s="10992">
        <v>0.0</v>
      </c>
      <c r="L9" t="n" s="10993">
        <v>0.0</v>
      </c>
      <c r="M9" t="n" s="10994">
        <v>0.0</v>
      </c>
      <c r="N9" t="n" s="10995">
        <v>0.0</v>
      </c>
      <c r="O9" t="n" s="10996">
        <v>0.0</v>
      </c>
      <c r="P9" t="n" s="10997">
        <v>0.0</v>
      </c>
      <c r="Q9" t="n" s="10998">
        <v>0.0</v>
      </c>
      <c r="R9" t="n" s="10999">
        <v>8.0</v>
      </c>
      <c r="S9" t="n" s="11000">
        <v>110.8</v>
      </c>
      <c r="T9" t="n" s="11001">
        <v>0.0</v>
      </c>
      <c r="U9" t="n" s="11002">
        <v>0.0</v>
      </c>
      <c r="V9" t="n" s="11003">
        <v>0.0</v>
      </c>
      <c r="W9" s="11004">
        <f>q9+s9+u9+v9</f>
      </c>
      <c r="X9" t="n" s="11005">
        <v>0.0</v>
      </c>
      <c r="Y9" t="n" s="11006">
        <v>0.0</v>
      </c>
      <c r="Z9" t="n" s="11007">
        <v>0.0</v>
      </c>
      <c r="AA9" s="11008">
        <f>h9+i9+j9+k9+l9+m9+n9+o9+w9+x9+y9+z9</f>
      </c>
      <c r="AB9" t="n" s="11009">
        <v>201.0</v>
      </c>
      <c r="AC9" t="n" s="11010">
        <v>28.85</v>
      </c>
      <c r="AD9" t="n" s="11011">
        <v>3.3</v>
      </c>
      <c r="AE9" t="n" s="11012">
        <v>80.0</v>
      </c>
      <c r="AF9" s="11013">
        <f>ROUND((aa9+ab9+ac9+ad9+ae9),2)</f>
      </c>
      <c r="AG9" s="11014">
        <f>ae9*0.06</f>
      </c>
      <c r="AH9" s="11015">
        <f>af9+ag9</f>
      </c>
      <c r="AI9" t="s" s="11016">
        <v>0</v>
      </c>
    </row>
    <row r="10" ht="15.0" customHeight="true">
      <c r="A10" t="s" s="11017">
        <v>316</v>
      </c>
      <c r="B10" t="s" s="11018">
        <v>317</v>
      </c>
      <c r="C10" t="s" s="11019">
        <v>318</v>
      </c>
      <c r="D10" t="s" s="11020">
        <v>319</v>
      </c>
      <c r="E10" t="s" s="11021">
        <v>311</v>
      </c>
      <c r="F10" t="n" s="11022">
        <v>41944.0</v>
      </c>
      <c r="G10" t="s" s="11023">
        <v>0</v>
      </c>
      <c r="H10" t="n" s="11024">
        <v>1220.0</v>
      </c>
      <c r="I10" t="n" s="11025">
        <v>100.0</v>
      </c>
      <c r="J10" t="n" s="11026">
        <v>0.0</v>
      </c>
      <c r="K10" t="n" s="11027">
        <v>0.0</v>
      </c>
      <c r="L10" t="n" s="11028">
        <v>0.0</v>
      </c>
      <c r="M10" t="n" s="11029">
        <v>0.0</v>
      </c>
      <c r="N10" t="n" s="11030">
        <v>0.0</v>
      </c>
      <c r="O10" t="n" s="11031">
        <v>0.0</v>
      </c>
      <c r="P10" t="n" s="11032">
        <v>6.0</v>
      </c>
      <c r="Q10" t="n" s="11033">
        <v>52.8</v>
      </c>
      <c r="R10" t="n" s="11034">
        <v>8.0</v>
      </c>
      <c r="S10" t="n" s="11035">
        <v>93.84</v>
      </c>
      <c r="T10" t="n" s="11036">
        <v>0.0</v>
      </c>
      <c r="U10" t="n" s="11037">
        <v>0.0</v>
      </c>
      <c r="V10" t="n" s="11038">
        <v>0.0</v>
      </c>
      <c r="W10" s="11039">
        <f>q10+s10+u10+v10</f>
      </c>
      <c r="X10" t="n" s="11040">
        <v>0.0</v>
      </c>
      <c r="Y10" t="n" s="11041">
        <v>0.0</v>
      </c>
      <c r="Z10" t="n" s="11042">
        <v>0.0</v>
      </c>
      <c r="AA10" s="11043">
        <f>h10+i10+j10+k10+l10+m10+n10+o10+w10+x10+y10+z10</f>
      </c>
      <c r="AB10" t="n" s="11044">
        <v>172.0</v>
      </c>
      <c r="AC10" t="n" s="11045">
        <v>25.35</v>
      </c>
      <c r="AD10" t="n" s="11046">
        <v>2.9</v>
      </c>
      <c r="AE10" t="n" s="11047">
        <v>80.0</v>
      </c>
      <c r="AF10" s="11048">
        <f>ROUND((aa10+ab10+ac10+ad10+ae10),2)</f>
      </c>
      <c r="AG10" s="11049">
        <f>ae10*0.06</f>
      </c>
      <c r="AH10" s="11050">
        <f>af10+ag10</f>
      </c>
      <c r="AI10" t="s" s="11051">
        <v>0</v>
      </c>
    </row>
    <row r="11" ht="15.0" customHeight="true">
      <c r="A11" t="s" s="11052">
        <v>320</v>
      </c>
      <c r="B11" t="s" s="11053">
        <v>321</v>
      </c>
      <c r="C11" t="s" s="11054">
        <v>322</v>
      </c>
      <c r="D11" t="s" s="11055">
        <v>323</v>
      </c>
      <c r="E11" t="s" s="11056">
        <v>311</v>
      </c>
      <c r="F11" t="n" s="11057">
        <v>42005.0</v>
      </c>
      <c r="G11" t="s" s="11058">
        <v>0</v>
      </c>
      <c r="H11" t="n" s="11059">
        <v>1570.0</v>
      </c>
      <c r="I11" t="n" s="11060">
        <v>100.0</v>
      </c>
      <c r="J11" t="n" s="11061">
        <v>0.0</v>
      </c>
      <c r="K11" t="n" s="11062">
        <v>100.0</v>
      </c>
      <c r="L11" t="n" s="11063">
        <v>0.0</v>
      </c>
      <c r="M11" t="n" s="11064">
        <v>0.0</v>
      </c>
      <c r="N11" t="n" s="11065">
        <v>0.0</v>
      </c>
      <c r="O11" t="n" s="11066">
        <v>0.0</v>
      </c>
      <c r="P11" t="n" s="11067">
        <v>10.0</v>
      </c>
      <c r="Q11" t="n" s="11068">
        <v>113.2</v>
      </c>
      <c r="R11" t="n" s="11069">
        <v>8.0</v>
      </c>
      <c r="S11" t="n" s="11070">
        <v>120.8</v>
      </c>
      <c r="T11" t="n" s="11071">
        <v>0.0</v>
      </c>
      <c r="U11" t="n" s="11072">
        <v>0.0</v>
      </c>
      <c r="V11" t="n" s="11073">
        <v>0.0</v>
      </c>
      <c r="W11" s="11074">
        <f>q11+s11+u11+v11</f>
      </c>
      <c r="X11" t="n" s="11075">
        <v>0.0</v>
      </c>
      <c r="Y11" t="n" s="11076">
        <v>0.0</v>
      </c>
      <c r="Z11" t="n" s="11077">
        <v>0.0</v>
      </c>
      <c r="AA11" s="11078">
        <f>h11+i11+j11+k11+l11+m11+n11+o11+w11+x11+y11+z11</f>
      </c>
      <c r="AB11" t="n" s="11079">
        <v>232.0</v>
      </c>
      <c r="AC11" t="n" s="11080">
        <v>35.85</v>
      </c>
      <c r="AD11" t="n" s="11081">
        <v>4.1</v>
      </c>
      <c r="AE11" t="n" s="11082">
        <v>80.0</v>
      </c>
      <c r="AF11" s="11083">
        <f>ROUND((aa11+ab11+ac11+ad11+ae11),2)</f>
      </c>
      <c r="AG11" s="11084">
        <f>ae11*0.06</f>
      </c>
      <c r="AH11" s="11085">
        <f>af11+ag11</f>
      </c>
      <c r="AI11" t="s" s="11086">
        <v>0</v>
      </c>
    </row>
    <row r="12" ht="15.0" customHeight="true">
      <c r="A12" t="s" s="11087">
        <v>324</v>
      </c>
      <c r="B12" t="s" s="11088">
        <v>325</v>
      </c>
      <c r="C12" t="s" s="11089">
        <v>326</v>
      </c>
      <c r="D12" t="s" s="11090">
        <v>327</v>
      </c>
      <c r="E12" t="s" s="11091">
        <v>311</v>
      </c>
      <c r="F12" t="n" s="11092">
        <v>41944.0</v>
      </c>
      <c r="G12" t="s" s="11093">
        <v>0</v>
      </c>
      <c r="H12" t="n" s="11094">
        <v>1300.0</v>
      </c>
      <c r="I12" t="n" s="11095">
        <v>100.0</v>
      </c>
      <c r="J12" t="n" s="11096">
        <v>0.0</v>
      </c>
      <c r="K12" t="n" s="11097">
        <v>650.0</v>
      </c>
      <c r="L12" t="n" s="11098">
        <v>0.0</v>
      </c>
      <c r="M12" t="n" s="11099">
        <v>0.0</v>
      </c>
      <c r="N12" t="n" s="11100">
        <v>0.0</v>
      </c>
      <c r="O12" t="n" s="11101">
        <v>0.0</v>
      </c>
      <c r="P12" t="n" s="11102">
        <v>8.0</v>
      </c>
      <c r="Q12" t="n" s="11103">
        <v>75.04</v>
      </c>
      <c r="R12" t="n" s="11104">
        <v>8.0</v>
      </c>
      <c r="S12" t="n" s="11105">
        <v>100.0</v>
      </c>
      <c r="T12" t="n" s="11106">
        <v>0.0</v>
      </c>
      <c r="U12" t="n" s="11107">
        <v>0.0</v>
      </c>
      <c r="V12" t="n" s="11108">
        <v>0.0</v>
      </c>
      <c r="W12" s="11109">
        <f>q12+s12+u12+v12</f>
      </c>
      <c r="X12" t="n" s="11110">
        <v>0.0</v>
      </c>
      <c r="Y12" t="n" s="11111">
        <v>0.0</v>
      </c>
      <c r="Z12" t="n" s="11112">
        <v>0.0</v>
      </c>
      <c r="AA12" s="11113">
        <f>h12+i12+j12+k12+l12+m12+n12+o12+w12+x12+y12+z12</f>
      </c>
      <c r="AB12" t="n" s="11114">
        <v>268.0</v>
      </c>
      <c r="AC12" t="n" s="11115">
        <v>39.35</v>
      </c>
      <c r="AD12" t="n" s="11116">
        <v>4.5</v>
      </c>
      <c r="AE12" t="n" s="11117">
        <v>80.0</v>
      </c>
      <c r="AF12" s="11118">
        <f>ROUND((aa12+ab12+ac12+ad12+ae12),2)</f>
      </c>
      <c r="AG12" s="11119">
        <f>ae12*0.06</f>
      </c>
      <c r="AH12" s="11120">
        <f>af12+ag12</f>
      </c>
      <c r="AI12" t="s" s="11121">
        <v>0</v>
      </c>
    </row>
    <row r="13" ht="15.0" customHeight="true">
      <c r="A13" t="s" s="11122">
        <v>328</v>
      </c>
      <c r="B13" t="s" s="11123">
        <v>329</v>
      </c>
      <c r="C13" t="s" s="11124">
        <v>330</v>
      </c>
      <c r="D13" t="s" s="11125">
        <v>331</v>
      </c>
      <c r="E13" t="s" s="11126">
        <v>311</v>
      </c>
      <c r="F13" t="n" s="11127">
        <v>42005.0</v>
      </c>
      <c r="G13" t="s" s="11128">
        <v>0</v>
      </c>
      <c r="H13" t="n" s="11129">
        <v>1350.0</v>
      </c>
      <c r="I13" t="n" s="11130">
        <v>100.0</v>
      </c>
      <c r="J13" t="n" s="11131">
        <v>0.0</v>
      </c>
      <c r="K13" t="n" s="11132">
        <v>900.0</v>
      </c>
      <c r="L13" t="n" s="11133">
        <v>0.0</v>
      </c>
      <c r="M13" t="n" s="11134">
        <v>0.0</v>
      </c>
      <c r="N13" t="n" s="11135">
        <v>0.0</v>
      </c>
      <c r="O13" t="n" s="11136">
        <v>0.0</v>
      </c>
      <c r="P13" t="n" s="11137">
        <v>8.0</v>
      </c>
      <c r="Q13" t="n" s="11138">
        <v>77.92</v>
      </c>
      <c r="R13" t="n" s="11139">
        <v>8.0</v>
      </c>
      <c r="S13" t="n" s="11140">
        <v>103.84</v>
      </c>
      <c r="T13" t="n" s="11141">
        <v>0.0</v>
      </c>
      <c r="U13" t="n" s="11142">
        <v>0.0</v>
      </c>
      <c r="V13" t="n" s="11143">
        <v>0.0</v>
      </c>
      <c r="W13" s="11144">
        <f>q13+s13+u13+v13</f>
      </c>
      <c r="X13" t="n" s="11145">
        <v>0.0</v>
      </c>
      <c r="Y13" t="n" s="11146">
        <v>0.0</v>
      </c>
      <c r="Z13" t="n" s="11147">
        <v>0.0</v>
      </c>
      <c r="AA13" s="11148">
        <f>h13+i13+j13+k13+l13+m13+n13+o13+w13+x13+y13+z13</f>
      </c>
      <c r="AB13" t="n" s="11149">
        <v>307.0</v>
      </c>
      <c r="AC13" t="n" s="11150">
        <v>44.65</v>
      </c>
      <c r="AD13" t="n" s="11151">
        <v>5.1</v>
      </c>
      <c r="AE13" t="n" s="11152">
        <v>80.0</v>
      </c>
      <c r="AF13" s="11153">
        <f>ROUND((aa13+ab13+ac13+ad13+ae13),2)</f>
      </c>
      <c r="AG13" s="11154">
        <f>ae13*0.06</f>
      </c>
      <c r="AH13" s="11155">
        <f>af13+ag13</f>
      </c>
      <c r="AI13" t="s" s="11156">
        <v>0</v>
      </c>
    </row>
    <row r="14" ht="15.0" customHeight="true">
      <c r="A14" t="s" s="11157">
        <v>332</v>
      </c>
      <c r="B14" t="s" s="11158">
        <v>333</v>
      </c>
      <c r="C14" t="s" s="11159">
        <v>334</v>
      </c>
      <c r="D14" t="s" s="11160">
        <v>335</v>
      </c>
      <c r="E14" t="s" s="11161">
        <v>311</v>
      </c>
      <c r="F14" t="n" s="11162">
        <v>41944.0</v>
      </c>
      <c r="G14" t="s" s="11163">
        <v>0</v>
      </c>
      <c r="H14" t="n" s="11164">
        <v>1280.0</v>
      </c>
      <c r="I14" t="n" s="11165">
        <v>100.0</v>
      </c>
      <c r="J14" t="n" s="11166">
        <v>0.0</v>
      </c>
      <c r="K14" t="n" s="11167">
        <v>300.0</v>
      </c>
      <c r="L14" t="n" s="11168">
        <v>0.0</v>
      </c>
      <c r="M14" t="n" s="11169">
        <v>0.0</v>
      </c>
      <c r="N14" t="n" s="11170">
        <v>0.0</v>
      </c>
      <c r="O14" t="n" s="11171">
        <v>0.0</v>
      </c>
      <c r="P14" t="n" s="11172">
        <v>8.0</v>
      </c>
      <c r="Q14" t="n" s="11173">
        <v>73.84</v>
      </c>
      <c r="R14" t="n" s="11174">
        <v>8.0</v>
      </c>
      <c r="S14" t="n" s="11175">
        <v>98.48</v>
      </c>
      <c r="T14" t="n" s="11176">
        <v>0.0</v>
      </c>
      <c r="U14" t="n" s="11177">
        <v>0.0</v>
      </c>
      <c r="V14" t="n" s="11178">
        <v>0.0</v>
      </c>
      <c r="W14" s="11179">
        <f>q14+s14+u14+v14</f>
      </c>
      <c r="X14" t="n" s="11180">
        <v>0.0</v>
      </c>
      <c r="Y14" t="n" s="11181">
        <v>0.0</v>
      </c>
      <c r="Z14" t="n" s="11182">
        <v>0.0</v>
      </c>
      <c r="AA14" s="11183">
        <f>h14+i14+j14+k14+l14+m14+n14+o14+w14+x14+y14+z14</f>
      </c>
      <c r="AB14" t="n" s="11184">
        <v>219.0</v>
      </c>
      <c r="AC14" t="n" s="11185">
        <v>32.35</v>
      </c>
      <c r="AD14" t="n" s="11186">
        <v>3.7</v>
      </c>
      <c r="AE14" t="n" s="11187">
        <v>80.0</v>
      </c>
      <c r="AF14" s="11188">
        <f>ROUND((aa14+ab14+ac14+ad14+ae14),2)</f>
      </c>
      <c r="AG14" s="11189">
        <f>ae14*0.06</f>
      </c>
      <c r="AH14" s="11190">
        <f>af14+ag14</f>
      </c>
      <c r="AI14" t="s" s="11191">
        <v>0</v>
      </c>
    </row>
    <row r="15" ht="15.0" customHeight="true">
      <c r="A15" t="s" s="11192">
        <v>336</v>
      </c>
      <c r="B15" t="s" s="11193">
        <v>337</v>
      </c>
      <c r="C15" t="s" s="11194">
        <v>338</v>
      </c>
      <c r="D15" t="s" s="11195">
        <v>339</v>
      </c>
      <c r="E15" t="s" s="11196">
        <v>311</v>
      </c>
      <c r="F15" t="n" s="11197">
        <v>41944.0</v>
      </c>
      <c r="G15" t="s" s="11198">
        <v>0</v>
      </c>
      <c r="H15" t="n" s="11199">
        <v>1970.0</v>
      </c>
      <c r="I15" t="n" s="11200">
        <v>100.0</v>
      </c>
      <c r="J15" t="n" s="11201">
        <v>0.0</v>
      </c>
      <c r="K15" t="n" s="11202">
        <v>300.0</v>
      </c>
      <c r="L15" t="n" s="11203">
        <v>0.0</v>
      </c>
      <c r="M15" t="n" s="11204">
        <v>0.0</v>
      </c>
      <c r="N15" t="n" s="11205">
        <v>0.0</v>
      </c>
      <c r="O15" t="n" s="11206">
        <v>0.0</v>
      </c>
      <c r="P15" t="n" s="11207">
        <v>6.0</v>
      </c>
      <c r="Q15" t="n" s="11208">
        <v>85.26</v>
      </c>
      <c r="R15" t="n" s="11209">
        <v>8.0</v>
      </c>
      <c r="S15" t="n" s="11210">
        <v>151.52</v>
      </c>
      <c r="T15" t="n" s="11211">
        <v>0.0</v>
      </c>
      <c r="U15" t="n" s="11212">
        <v>0.0</v>
      </c>
      <c r="V15" t="n" s="11213">
        <v>0.0</v>
      </c>
      <c r="W15" s="11214">
        <f>q15+s15+u15+v15</f>
      </c>
      <c r="X15" t="n" s="11215">
        <v>0.0</v>
      </c>
      <c r="Y15" t="n" s="11216">
        <v>0.0</v>
      </c>
      <c r="Z15" t="n" s="11217">
        <v>0.0</v>
      </c>
      <c r="AA15" s="11218">
        <f>h15+i15+j15+k15+l15+m15+n15+o15+w15+x15+y15+z15</f>
      </c>
      <c r="AB15" t="n" s="11219">
        <v>310.0</v>
      </c>
      <c r="AC15" t="n" s="11220">
        <v>46.35</v>
      </c>
      <c r="AD15" t="n" s="11221">
        <v>5.3</v>
      </c>
      <c r="AE15" t="n" s="11222">
        <v>80.0</v>
      </c>
      <c r="AF15" s="11223">
        <f>ROUND((aa15+ab15+ac15+ad15+ae15),2)</f>
      </c>
      <c r="AG15" s="11224">
        <f>ae15*0.06</f>
      </c>
      <c r="AH15" s="11225">
        <f>af15+ag15</f>
      </c>
      <c r="AI15" t="s" s="11226">
        <v>0</v>
      </c>
    </row>
    <row r="16" ht="15.0" customHeight="true">
      <c r="A16" t="s" s="11227">
        <v>340</v>
      </c>
      <c r="B16" t="s" s="11228">
        <v>341</v>
      </c>
      <c r="C16" t="s" s="11229">
        <v>342</v>
      </c>
      <c r="D16" t="s" s="11230">
        <v>343</v>
      </c>
      <c r="E16" t="s" s="11231">
        <v>311</v>
      </c>
      <c r="F16" t="n" s="11232">
        <v>41944.0</v>
      </c>
      <c r="G16" t="s" s="11233">
        <v>0</v>
      </c>
      <c r="H16" t="n" s="11234">
        <v>1390.0</v>
      </c>
      <c r="I16" t="n" s="11235">
        <v>100.0</v>
      </c>
      <c r="J16" t="n" s="11236">
        <v>0.0</v>
      </c>
      <c r="K16" t="n" s="11237">
        <v>250.0</v>
      </c>
      <c r="L16" t="n" s="11238">
        <v>0.0</v>
      </c>
      <c r="M16" t="n" s="11239">
        <v>0.0</v>
      </c>
      <c r="N16" t="n" s="11240">
        <v>0.0</v>
      </c>
      <c r="O16" t="n" s="11241">
        <v>0.0</v>
      </c>
      <c r="P16" t="n" s="11242">
        <v>10.0</v>
      </c>
      <c r="Q16" t="n" s="11243">
        <v>100.2</v>
      </c>
      <c r="R16" t="n" s="11244">
        <v>8.0</v>
      </c>
      <c r="S16" t="n" s="11245">
        <v>106.96</v>
      </c>
      <c r="T16" t="n" s="11246">
        <v>0.0</v>
      </c>
      <c r="U16" t="n" s="11247">
        <v>0.0</v>
      </c>
      <c r="V16" t="n" s="11248">
        <v>0.0</v>
      </c>
      <c r="W16" s="11249">
        <f>q16+s16+u16+v16</f>
      </c>
      <c r="X16" t="n" s="11250">
        <v>0.0</v>
      </c>
      <c r="Y16" t="n" s="11251">
        <v>0.0</v>
      </c>
      <c r="Z16" t="n" s="11252">
        <v>0.0</v>
      </c>
      <c r="AA16" s="11253">
        <f>h16+i16+j16+k16+l16+m16+n16+o16+w16+x16+y16+z16</f>
      </c>
      <c r="AB16" t="n" s="11254">
        <v>227.0</v>
      </c>
      <c r="AC16" t="n" s="11255">
        <v>34.15</v>
      </c>
      <c r="AD16" t="n" s="11256">
        <v>3.9</v>
      </c>
      <c r="AE16" t="n" s="11257">
        <v>80.0</v>
      </c>
      <c r="AF16" s="11258">
        <f>ROUND((aa16+ab16+ac16+ad16+ae16),2)</f>
      </c>
      <c r="AG16" s="11259">
        <f>ae16*0.06</f>
      </c>
      <c r="AH16" s="11260">
        <f>af16+ag16</f>
      </c>
      <c r="AI16" t="s" s="11261">
        <v>0</v>
      </c>
    </row>
    <row r="17" ht="15.0" customHeight="true">
      <c r="A17" t="s" s="11262">
        <v>344</v>
      </c>
      <c r="B17" t="s" s="11263">
        <v>345</v>
      </c>
      <c r="C17" t="s" s="11264">
        <v>346</v>
      </c>
      <c r="D17" t="s" s="11265">
        <v>347</v>
      </c>
      <c r="E17" t="s" s="11266">
        <v>311</v>
      </c>
      <c r="F17" t="n" s="11267">
        <v>42139.0</v>
      </c>
      <c r="G17" t="s" s="11268">
        <v>0</v>
      </c>
      <c r="H17" t="n" s="11269">
        <v>1240.0</v>
      </c>
      <c r="I17" t="n" s="11270">
        <v>100.0</v>
      </c>
      <c r="J17" t="n" s="11271">
        <v>0.0</v>
      </c>
      <c r="K17" t="n" s="11272">
        <v>0.0</v>
      </c>
      <c r="L17" t="n" s="11273">
        <v>0.0</v>
      </c>
      <c r="M17" t="n" s="11274">
        <v>0.0</v>
      </c>
      <c r="N17" t="n" s="11275">
        <v>0.0</v>
      </c>
      <c r="O17" t="n" s="11276">
        <v>0.0</v>
      </c>
      <c r="P17" t="n" s="11277">
        <v>7.0</v>
      </c>
      <c r="Q17" t="n" s="11278">
        <v>62.58</v>
      </c>
      <c r="R17" t="n" s="11279">
        <v>8.0</v>
      </c>
      <c r="S17" t="n" s="11280">
        <v>95.36</v>
      </c>
      <c r="T17" t="n" s="11281">
        <v>0.0</v>
      </c>
      <c r="U17" t="n" s="11282">
        <v>0.0</v>
      </c>
      <c r="V17" t="n" s="11283">
        <v>0.0</v>
      </c>
      <c r="W17" s="11284">
        <f>q17+s17+u17+v17</f>
      </c>
      <c r="X17" t="n" s="11285">
        <v>0.0</v>
      </c>
      <c r="Y17" t="n" s="11286">
        <v>0.0</v>
      </c>
      <c r="Z17" t="n" s="11287">
        <v>0.0</v>
      </c>
      <c r="AA17" s="11288">
        <f>h17+i17+j17+k17+l17+m17+n17+o17+w17+x17+y17+z17</f>
      </c>
      <c r="AB17" t="n" s="11289">
        <v>175.0</v>
      </c>
      <c r="AC17" t="n" s="11290">
        <v>25.35</v>
      </c>
      <c r="AD17" t="n" s="11291">
        <v>2.9</v>
      </c>
      <c r="AE17" t="n" s="11292">
        <v>80.0</v>
      </c>
      <c r="AF17" s="11293">
        <f>ROUND((aa17+ab17+ac17+ad17+ae17),2)</f>
      </c>
      <c r="AG17" s="11294">
        <f>ae17*0.06</f>
      </c>
      <c r="AH17" s="11295">
        <f>af17+ag17</f>
      </c>
      <c r="AI17" t="s" s="11296">
        <v>0</v>
      </c>
    </row>
    <row r="18" ht="15.0" customHeight="true">
      <c r="A18" t="s" s="11297">
        <v>348</v>
      </c>
      <c r="B18" t="s" s="11298">
        <v>349</v>
      </c>
      <c r="C18" t="s" s="11299">
        <v>350</v>
      </c>
      <c r="D18" t="s" s="11300">
        <v>351</v>
      </c>
      <c r="E18" t="s" s="11301">
        <v>311</v>
      </c>
      <c r="F18" t="n" s="11302">
        <v>42993.0</v>
      </c>
      <c r="G18" t="s" s="11303">
        <v>0</v>
      </c>
      <c r="H18" t="n" s="11304">
        <v>1330.0</v>
      </c>
      <c r="I18" t="n" s="11305">
        <v>100.0</v>
      </c>
      <c r="J18" t="n" s="11306">
        <v>0.0</v>
      </c>
      <c r="K18" t="n" s="11307">
        <v>300.0</v>
      </c>
      <c r="L18" t="n" s="11308">
        <v>0.0</v>
      </c>
      <c r="M18" t="n" s="11309">
        <v>0.0</v>
      </c>
      <c r="N18" t="n" s="11310">
        <v>0.0</v>
      </c>
      <c r="O18" t="n" s="11311">
        <v>0.0</v>
      </c>
      <c r="P18" t="n" s="11312">
        <v>8.0</v>
      </c>
      <c r="Q18" t="n" s="11313">
        <v>76.72</v>
      </c>
      <c r="R18" t="n" s="11314">
        <v>8.0</v>
      </c>
      <c r="S18" t="n" s="11315">
        <v>102.32</v>
      </c>
      <c r="T18" t="n" s="11316">
        <v>0.0</v>
      </c>
      <c r="U18" t="n" s="11317">
        <v>0.0</v>
      </c>
      <c r="V18" t="n" s="11318">
        <v>0.0</v>
      </c>
      <c r="W18" s="11319">
        <f>q18+s18+u18+v18</f>
      </c>
      <c r="X18" t="n" s="11320">
        <v>0.0</v>
      </c>
      <c r="Y18" t="n" s="11321">
        <v>0.0</v>
      </c>
      <c r="Z18" t="n" s="11322">
        <v>0.0</v>
      </c>
      <c r="AA18" s="11323">
        <f>h18+i18+j18+k18+l18+m18+n18+o18+w18+x18+y18+z18</f>
      </c>
      <c r="AB18" t="n" s="11324">
        <v>227.0</v>
      </c>
      <c r="AC18" t="n" s="11325">
        <v>34.15</v>
      </c>
      <c r="AD18" t="n" s="11326">
        <v>3.9</v>
      </c>
      <c r="AE18" t="n" s="11327">
        <v>80.0</v>
      </c>
      <c r="AF18" s="11328">
        <f>ROUND((aa18+ab18+ac18+ad18+ae18),2)</f>
      </c>
      <c r="AG18" s="11329">
        <f>ae18*0.06</f>
      </c>
      <c r="AH18" s="11330">
        <f>af18+ag18</f>
      </c>
      <c r="AI18" t="s" s="11331">
        <v>0</v>
      </c>
    </row>
    <row r="19" ht="15.0" customHeight="true">
      <c r="A19" t="s" s="11332">
        <v>352</v>
      </c>
      <c r="B19" t="s" s="11333">
        <v>353</v>
      </c>
      <c r="C19" t="s" s="11334">
        <v>354</v>
      </c>
      <c r="D19" t="s" s="11335">
        <v>355</v>
      </c>
      <c r="E19" t="s" s="11336">
        <v>311</v>
      </c>
      <c r="F19" t="n" s="11337">
        <v>43252.0</v>
      </c>
      <c r="G19" t="s" s="11338">
        <v>0</v>
      </c>
      <c r="H19" t="n" s="11339">
        <v>1200.0</v>
      </c>
      <c r="I19" t="n" s="11340">
        <v>100.0</v>
      </c>
      <c r="J19" t="n" s="11341">
        <v>0.0</v>
      </c>
      <c r="K19" t="n" s="11342">
        <v>650.0</v>
      </c>
      <c r="L19" t="n" s="11343">
        <v>0.0</v>
      </c>
      <c r="M19" t="n" s="11344">
        <v>15.95</v>
      </c>
      <c r="N19" t="n" s="11345">
        <v>0.0</v>
      </c>
      <c r="O19" t="n" s="11346">
        <v>0.0</v>
      </c>
      <c r="P19" t="n" s="11347">
        <v>8.0</v>
      </c>
      <c r="Q19" t="n" s="11348">
        <v>69.2</v>
      </c>
      <c r="R19" t="n" s="11349">
        <v>8.0</v>
      </c>
      <c r="S19" t="n" s="11350">
        <v>92.32</v>
      </c>
      <c r="T19" t="n" s="11351">
        <v>0.0</v>
      </c>
      <c r="U19" t="n" s="11352">
        <v>0.0</v>
      </c>
      <c r="V19" t="n" s="11353">
        <v>0.0</v>
      </c>
      <c r="W19" s="11354">
        <f>q19+s19+u19+v19</f>
      </c>
      <c r="X19" t="n" s="11355">
        <v>0.0</v>
      </c>
      <c r="Y19" t="n" s="11356">
        <v>0.0</v>
      </c>
      <c r="Z19" t="n" s="11357">
        <v>0.0</v>
      </c>
      <c r="AA19" s="11358">
        <f>h19+i19+j19+k19+l19+m19+n19+o19+w19+x19+y19+z19</f>
      </c>
      <c r="AB19" t="n" s="11359">
        <v>255.0</v>
      </c>
      <c r="AC19" t="n" s="11360">
        <v>37.65</v>
      </c>
      <c r="AD19" t="n" s="11361">
        <v>4.3</v>
      </c>
      <c r="AE19" t="n" s="11362">
        <v>80.0</v>
      </c>
      <c r="AF19" s="11363">
        <f>ROUND((aa19+ab19+ac19+ad19+ae19),2)</f>
      </c>
      <c r="AG19" s="11364">
        <f>ae19*0.06</f>
      </c>
      <c r="AH19" s="11365">
        <f>af19+ag19</f>
      </c>
      <c r="AI19" t="s" s="11366">
        <v>0</v>
      </c>
    </row>
    <row r="20" ht="15.0" customHeight="true">
      <c r="A20" t="s" s="11367">
        <v>356</v>
      </c>
      <c r="B20" t="s" s="11368">
        <v>357</v>
      </c>
      <c r="C20" t="s" s="11369">
        <v>358</v>
      </c>
      <c r="D20" t="s" s="11370">
        <v>359</v>
      </c>
      <c r="E20" t="s" s="11371">
        <v>311</v>
      </c>
      <c r="F20" t="n" s="11372">
        <v>43654.0</v>
      </c>
      <c r="G20" t="s" s="11373">
        <v>0</v>
      </c>
      <c r="H20" t="n" s="11374">
        <v>1200.0</v>
      </c>
      <c r="I20" t="n" s="11375">
        <v>100.0</v>
      </c>
      <c r="J20" t="n" s="11376">
        <v>0.0</v>
      </c>
      <c r="K20" t="n" s="11377">
        <v>1650.0</v>
      </c>
      <c r="L20" t="n" s="11378">
        <v>0.0</v>
      </c>
      <c r="M20" t="n" s="11379">
        <v>0.0</v>
      </c>
      <c r="N20" t="n" s="11380">
        <v>0.0</v>
      </c>
      <c r="O20" t="n" s="11381">
        <v>0.0</v>
      </c>
      <c r="P20" t="n" s="11382">
        <v>1.0</v>
      </c>
      <c r="Q20" t="n" s="11383">
        <v>8.65</v>
      </c>
      <c r="R20" t="n" s="11384">
        <v>0.0</v>
      </c>
      <c r="S20" t="n" s="11385">
        <v>0.0</v>
      </c>
      <c r="T20" t="n" s="11386">
        <v>0.0</v>
      </c>
      <c r="U20" t="n" s="11387">
        <v>0.0</v>
      </c>
      <c r="V20" t="n" s="11388">
        <v>0.0</v>
      </c>
      <c r="W20" s="11389">
        <f>q20+s20+u20+v20</f>
      </c>
      <c r="X20" t="n" s="11390">
        <v>0.0</v>
      </c>
      <c r="Y20" t="n" s="11391">
        <v>0.0</v>
      </c>
      <c r="Z20" t="n" s="11392">
        <v>0.0</v>
      </c>
      <c r="AA20" s="11393">
        <f>h20+i20+j20+k20+l20+m20+n20+o20+w20+x20+y20+z20</f>
      </c>
      <c r="AB20" t="n" s="11394">
        <v>385.0</v>
      </c>
      <c r="AC20" t="n" s="11395">
        <v>51.65</v>
      </c>
      <c r="AD20" t="n" s="11396">
        <v>5.9</v>
      </c>
      <c r="AE20" t="n" s="11397">
        <v>80.0</v>
      </c>
      <c r="AF20" s="11398">
        <f>ROUND((aa20+ab20+ac20+ad20+ae20),2)</f>
      </c>
      <c r="AG20" s="11399">
        <f>ae20*0.06</f>
      </c>
      <c r="AH20" s="11400">
        <f>af20+ag20</f>
      </c>
      <c r="AI20" t="s" s="11401">
        <v>0</v>
      </c>
    </row>
    <row r="21" ht="15.0" customHeight="true">
      <c r="A21" t="s" s="11402">
        <v>0</v>
      </c>
      <c r="B21" t="s" s="11403">
        <v>0</v>
      </c>
      <c r="C21" t="s" s="11404">
        <v>0</v>
      </c>
      <c r="D21" t="s" s="11405">
        <v>0</v>
      </c>
      <c r="E21" t="s" s="11406">
        <v>0</v>
      </c>
      <c r="F21" t="s" s="11407">
        <v>0</v>
      </c>
      <c r="G21" t="s" s="11408">
        <v>0</v>
      </c>
      <c r="H21" s="11409">
        <f>SUM(h8:h20)</f>
      </c>
      <c r="I21" s="11410">
        <f>SUM(i8:i20)</f>
      </c>
      <c r="J21" s="11411">
        <f>SUM(j8:j20)</f>
      </c>
      <c r="K21" s="11412">
        <f>SUM(k8:k20)</f>
      </c>
      <c r="L21" s="11413">
        <f>SUM(l8:l20)</f>
      </c>
      <c r="M21" s="11414">
        <f>SUM(m8:m20)</f>
      </c>
      <c r="N21" s="11415">
        <f>SUM(n8:n20)</f>
      </c>
      <c r="O21" s="11416">
        <f>SUM(o8:o20)</f>
      </c>
      <c r="P21" s="11417">
        <f>SUM(p8:p20)</f>
      </c>
      <c r="Q21" s="11418">
        <f>SUM(q8:q20)</f>
      </c>
      <c r="R21" s="11419">
        <f>SUM(r8:r20)</f>
      </c>
      <c r="S21" s="11420">
        <f>SUM(s8:s20)</f>
      </c>
      <c r="T21" s="11421">
        <f>SUM(t8:t20)</f>
      </c>
      <c r="U21" s="11422">
        <f>SUM(u8:u20)</f>
      </c>
      <c r="V21" s="11423">
        <f>SUM(v8:v20)</f>
      </c>
      <c r="W21" s="11424">
        <f>SUM(w8:w20)</f>
      </c>
      <c r="X21" s="11425">
        <f>SUM(x8:x20)</f>
      </c>
      <c r="Y21" s="11426">
        <f>SUM(y8:y20)</f>
      </c>
      <c r="Z21" s="11427">
        <f>SUM(z8:z20)</f>
      </c>
      <c r="AA21" s="11428">
        <f>SUM(aa8:aa20)</f>
      </c>
      <c r="AB21" s="11429">
        <f>SUM(ab8:ab20)</f>
      </c>
      <c r="AC21" s="11430">
        <f>SUM(ac8:ac20)</f>
      </c>
      <c r="AD21" s="11431">
        <f>SUM(ad8:ad20)</f>
      </c>
      <c r="AE21" s="11432">
        <f>SUM(ae8:ae20)</f>
      </c>
      <c r="AF21" s="11433">
        <f>SUM(af8:af20)</f>
      </c>
      <c r="AG21" s="11434">
        <f>SUM(ag8:ag20)</f>
      </c>
      <c r="AH21" s="11435">
        <f>SUM(ah8:ah20)</f>
      </c>
      <c r="AI21" t="s" s="11436">
        <v>0</v>
      </c>
    </row>
    <row r="22" ht="15.0" customHeight="true"/>
    <row r="23" ht="15.0" customHeight="true">
      <c r="A23" t="s" s="11437">
        <v>0</v>
      </c>
      <c r="B23" t="s" s="11438">
        <v>0</v>
      </c>
      <c r="C23" t="s" s="11439">
        <v>552</v>
      </c>
    </row>
    <row r="24" ht="15.0" customHeight="true">
      <c r="C24" s="1144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41">
        <v>0</v>
      </c>
      <c r="B1" t="s" s="11442">
        <v>0</v>
      </c>
      <c r="C1" t="s" s="11443">
        <v>1</v>
      </c>
    </row>
    <row r="2" ht="15.0" customHeight="true">
      <c r="A2" t="s" s="11444">
        <v>0</v>
      </c>
      <c r="B2" t="s" s="11445">
        <v>0</v>
      </c>
      <c r="C2" t="s" s="11446">
        <v>2</v>
      </c>
    </row>
    <row r="3" ht="15.0" customHeight="true">
      <c r="A3" t="s" s="11447">
        <v>0</v>
      </c>
      <c r="B3" t="s" s="11448">
        <v>0</v>
      </c>
      <c r="C3" t="s" s="11449">
        <v>3</v>
      </c>
    </row>
    <row r="4" ht="15.0" customHeight="true">
      <c r="A4" t="s" s="11450">
        <v>0</v>
      </c>
      <c r="B4" t="s" s="11451">
        <v>0</v>
      </c>
      <c r="C4" t="s" s="11452">
        <v>4</v>
      </c>
      <c r="D4" t="s" s="11453">
        <v>0</v>
      </c>
      <c r="E4" t="s" s="11454">
        <v>0</v>
      </c>
      <c r="F4" t="s" s="11455">
        <v>0</v>
      </c>
      <c r="G4" t="s" s="11456">
        <v>0</v>
      </c>
      <c r="H4" t="s" s="11457">
        <v>0</v>
      </c>
      <c r="I4" t="s" s="11458">
        <v>0</v>
      </c>
      <c r="J4" t="s" s="11459">
        <v>0</v>
      </c>
      <c r="K4" t="s" s="11460">
        <v>0</v>
      </c>
      <c r="L4" t="s" s="11461">
        <v>0</v>
      </c>
      <c r="M4" t="s" s="11462">
        <v>0</v>
      </c>
      <c r="N4" t="s" s="11463">
        <v>0</v>
      </c>
      <c r="O4" t="s" s="11464">
        <v>0</v>
      </c>
      <c r="P4" t="s" s="11465">
        <v>0</v>
      </c>
      <c r="Q4" t="s" s="11466">
        <v>0</v>
      </c>
      <c r="R4" t="s" s="11467">
        <v>0</v>
      </c>
      <c r="S4" t="s" s="11468">
        <v>0</v>
      </c>
      <c r="T4" t="s" s="11469">
        <v>0</v>
      </c>
      <c r="U4" t="s" s="11470">
        <v>0</v>
      </c>
      <c r="V4" t="s" s="11471">
        <v>0</v>
      </c>
      <c r="W4" t="s" s="11472">
        <v>0</v>
      </c>
      <c r="X4" t="s" s="11473">
        <v>0</v>
      </c>
      <c r="Y4" t="s" s="11474">
        <v>0</v>
      </c>
      <c r="Z4" t="s" s="11475">
        <v>0</v>
      </c>
      <c r="AA4" t="s" s="11476">
        <v>0</v>
      </c>
      <c r="AB4" t="s" s="11477">
        <v>0</v>
      </c>
      <c r="AC4" t="s" s="11478">
        <v>5</v>
      </c>
      <c r="AD4" t="n" s="11479">
        <v>2019.0</v>
      </c>
    </row>
    <row r="5" ht="15.0" customHeight="true">
      <c r="A5" t="s" s="11480">
        <v>0</v>
      </c>
      <c r="B5" t="s" s="11481">
        <v>0</v>
      </c>
      <c r="C5" t="s" s="11482">
        <v>0</v>
      </c>
      <c r="D5" t="s" s="11483">
        <v>0</v>
      </c>
      <c r="E5" t="s" s="11484">
        <v>0</v>
      </c>
      <c r="F5" t="s" s="11485">
        <v>0</v>
      </c>
      <c r="G5" t="s" s="11486">
        <v>0</v>
      </c>
      <c r="H5" t="s" s="11487">
        <v>0</v>
      </c>
      <c r="I5" t="s" s="11488">
        <v>0</v>
      </c>
      <c r="J5" t="s" s="11489">
        <v>0</v>
      </c>
      <c r="K5" t="s" s="11490">
        <v>0</v>
      </c>
      <c r="L5" t="s" s="11491">
        <v>0</v>
      </c>
      <c r="M5" t="s" s="11492">
        <v>0</v>
      </c>
      <c r="N5" t="s" s="11493">
        <v>0</v>
      </c>
      <c r="O5" t="s" s="11494">
        <v>0</v>
      </c>
      <c r="P5" t="s" s="11495">
        <v>0</v>
      </c>
      <c r="Q5" t="s" s="11496">
        <v>0</v>
      </c>
      <c r="R5" t="s" s="11497">
        <v>0</v>
      </c>
      <c r="S5" t="s" s="11498">
        <v>0</v>
      </c>
      <c r="T5" t="s" s="11499">
        <v>0</v>
      </c>
      <c r="U5" t="s" s="11500">
        <v>0</v>
      </c>
      <c r="V5" t="s" s="11501">
        <v>0</v>
      </c>
      <c r="W5" t="s" s="11502">
        <v>0</v>
      </c>
      <c r="X5" t="s" s="11503">
        <v>0</v>
      </c>
      <c r="Y5" t="s" s="11504">
        <v>0</v>
      </c>
      <c r="Z5" t="s" s="11505">
        <v>0</v>
      </c>
      <c r="AA5" t="s" s="11506">
        <v>0</v>
      </c>
      <c r="AB5" t="s" s="11507">
        <v>0</v>
      </c>
      <c r="AC5" t="s" s="11508">
        <v>6</v>
      </c>
      <c r="AD5" t="n" s="11509">
        <v>2019.0</v>
      </c>
    </row>
    <row r="6" ht="15.0" customHeight="true"/>
    <row r="7" ht="35.0" customHeight="true">
      <c r="A7" t="s" s="11510">
        <v>7</v>
      </c>
      <c r="B7" t="s" s="11511">
        <v>8</v>
      </c>
      <c r="C7" t="s" s="11512">
        <v>9</v>
      </c>
      <c r="D7" t="s" s="11513">
        <v>10</v>
      </c>
      <c r="E7" t="s" s="11514">
        <v>11</v>
      </c>
      <c r="F7" t="s" s="11515">
        <v>12</v>
      </c>
      <c r="G7" t="s" s="11516">
        <v>13</v>
      </c>
      <c r="H7" t="s" s="11517">
        <v>14</v>
      </c>
      <c r="I7" t="s" s="11518">
        <v>15</v>
      </c>
      <c r="J7" t="s" s="11519">
        <v>16</v>
      </c>
      <c r="K7" t="s" s="11520">
        <v>17</v>
      </c>
      <c r="L7" t="s" s="11521">
        <v>18</v>
      </c>
      <c r="M7" t="s" s="11522">
        <v>19</v>
      </c>
      <c r="N7" t="s" s="11523">
        <v>20</v>
      </c>
      <c r="O7" t="s" s="11524">
        <v>21</v>
      </c>
      <c r="P7" t="s" s="11525">
        <v>22</v>
      </c>
      <c r="Q7" t="s" s="11526">
        <v>23</v>
      </c>
      <c r="R7" t="s" s="11527">
        <v>24</v>
      </c>
      <c r="S7" t="s" s="11528">
        <v>25</v>
      </c>
      <c r="T7" t="s" s="11529">
        <v>26</v>
      </c>
      <c r="U7" t="s" s="11530">
        <v>27</v>
      </c>
      <c r="V7" t="s" s="11531">
        <v>28</v>
      </c>
      <c r="W7" t="s" s="11532">
        <v>29</v>
      </c>
      <c r="X7" t="s" s="11533">
        <v>30</v>
      </c>
      <c r="Y7" t="s" s="11534">
        <v>31</v>
      </c>
      <c r="Z7" t="s" s="11535">
        <v>32</v>
      </c>
      <c r="AA7" t="s" s="11536">
        <v>33</v>
      </c>
      <c r="AB7" t="s" s="11537">
        <v>34</v>
      </c>
      <c r="AC7" t="s" s="11538">
        <v>35</v>
      </c>
      <c r="AD7" t="s" s="11539">
        <v>36</v>
      </c>
      <c r="AE7" t="s" s="11540">
        <v>37</v>
      </c>
      <c r="AF7" t="s" s="11541">
        <v>38</v>
      </c>
      <c r="AG7" t="s" s="11542">
        <v>39</v>
      </c>
      <c r="AH7" t="s" s="11543">
        <v>40</v>
      </c>
      <c r="AI7" t="s" s="11544">
        <v>41</v>
      </c>
    </row>
    <row r="8" ht="15.0" customHeight="true">
      <c r="A8" t="s" s="11545">
        <v>360</v>
      </c>
      <c r="B8" t="s" s="11546">
        <v>361</v>
      </c>
      <c r="C8" t="s" s="11547">
        <v>362</v>
      </c>
      <c r="D8" t="s" s="11548">
        <v>363</v>
      </c>
      <c r="E8" t="s" s="11549">
        <v>364</v>
      </c>
      <c r="F8" t="n" s="11550">
        <v>41944.0</v>
      </c>
      <c r="G8" t="s" s="11551">
        <v>0</v>
      </c>
      <c r="H8" t="n" s="11552">
        <v>1590.0</v>
      </c>
      <c r="I8" t="n" s="11553">
        <v>100.0</v>
      </c>
      <c r="J8" t="n" s="11554">
        <v>0.0</v>
      </c>
      <c r="K8" t="n" s="11555">
        <v>1000.0</v>
      </c>
      <c r="L8" t="n" s="11556">
        <v>0.0</v>
      </c>
      <c r="M8" t="n" s="11557">
        <v>12.0</v>
      </c>
      <c r="N8" t="n" s="11558">
        <v>0.0</v>
      </c>
      <c r="O8" t="n" s="11559">
        <v>0.0</v>
      </c>
      <c r="P8" t="n" s="11560">
        <v>6.0</v>
      </c>
      <c r="Q8" t="n" s="11561">
        <v>68.82</v>
      </c>
      <c r="R8" t="n" s="11562">
        <v>0.0</v>
      </c>
      <c r="S8" t="n" s="11563">
        <v>0.0</v>
      </c>
      <c r="T8" t="n" s="11564">
        <v>0.0</v>
      </c>
      <c r="U8" t="n" s="11565">
        <v>0.0</v>
      </c>
      <c r="V8" t="n" s="11566">
        <v>0.0</v>
      </c>
      <c r="W8" s="11567">
        <f>q8+s8+u8+v8</f>
      </c>
      <c r="X8" t="n" s="11568">
        <v>0.0</v>
      </c>
      <c r="Y8" t="n" s="11569">
        <v>0.0</v>
      </c>
      <c r="Z8" t="n" s="11570">
        <v>0.0</v>
      </c>
      <c r="AA8" s="11571">
        <f>h8+i8+j8+k8+l8+m8+n8+o8+w8+x8+y8+z8</f>
      </c>
      <c r="AB8" t="n" s="11572">
        <v>351.0</v>
      </c>
      <c r="AC8" t="n" s="11573">
        <v>48.15</v>
      </c>
      <c r="AD8" t="n" s="11574">
        <v>5.5</v>
      </c>
      <c r="AE8" t="n" s="11575">
        <v>80.0</v>
      </c>
      <c r="AF8" s="11576">
        <f>ROUND((aa8+ab8+ac8+ad8+ae8),2)</f>
      </c>
      <c r="AG8" s="11577">
        <f>ae8*0.06</f>
      </c>
      <c r="AH8" s="11578">
        <f>af8+ag8</f>
      </c>
      <c r="AI8" t="s" s="11579">
        <v>0</v>
      </c>
    </row>
    <row r="9" ht="15.0" customHeight="true">
      <c r="A9" t="s" s="11580">
        <v>365</v>
      </c>
      <c r="B9" t="s" s="11581">
        <v>366</v>
      </c>
      <c r="C9" t="s" s="11582">
        <v>367</v>
      </c>
      <c r="D9" t="s" s="11583">
        <v>368</v>
      </c>
      <c r="E9" t="s" s="11584">
        <v>364</v>
      </c>
      <c r="F9" t="n" s="11585">
        <v>43556.0</v>
      </c>
      <c r="G9" t="s" s="11586">
        <v>0</v>
      </c>
      <c r="H9" t="n" s="11587">
        <v>1300.0</v>
      </c>
      <c r="I9" t="n" s="11588">
        <v>100.0</v>
      </c>
      <c r="J9" t="n" s="11589">
        <v>0.0</v>
      </c>
      <c r="K9" t="n" s="11590">
        <v>1020.0</v>
      </c>
      <c r="L9" t="n" s="11591">
        <v>0.0</v>
      </c>
      <c r="M9" t="n" s="11592">
        <v>0.0</v>
      </c>
      <c r="N9" t="n" s="11593">
        <v>0.0</v>
      </c>
      <c r="O9" t="n" s="11594">
        <v>0.0</v>
      </c>
      <c r="P9" t="n" s="11595">
        <v>0.0</v>
      </c>
      <c r="Q9" t="n" s="11596">
        <v>0.0</v>
      </c>
      <c r="R9" t="n" s="11597">
        <v>8.0</v>
      </c>
      <c r="S9" t="n" s="11598">
        <v>100.0</v>
      </c>
      <c r="T9" t="n" s="11599">
        <v>0.0</v>
      </c>
      <c r="U9" t="n" s="11600">
        <v>0.0</v>
      </c>
      <c r="V9" t="n" s="11601">
        <v>0.0</v>
      </c>
      <c r="W9" s="11602">
        <f>q9+s9+u9+v9</f>
      </c>
      <c r="X9" t="n" s="11603">
        <v>0.0</v>
      </c>
      <c r="Y9" t="n" s="11604">
        <v>0.0</v>
      </c>
      <c r="Z9" t="n" s="11605">
        <v>0.0</v>
      </c>
      <c r="AA9" s="11606">
        <f>h9+i9+j9+k9+l9+m9+n9+o9+w9+x9+y9+z9</f>
      </c>
      <c r="AB9" t="n" s="11607">
        <v>315.0</v>
      </c>
      <c r="AC9" t="n" s="11608">
        <v>44.65</v>
      </c>
      <c r="AD9" t="n" s="11609">
        <v>5.1</v>
      </c>
      <c r="AE9" t="n" s="11610">
        <v>80.0</v>
      </c>
      <c r="AF9" s="11611">
        <f>ROUND((aa9+ab9+ac9+ad9+ae9),2)</f>
      </c>
      <c r="AG9" s="11612">
        <f>ae9*0.06</f>
      </c>
      <c r="AH9" s="11613">
        <f>af9+ag9</f>
      </c>
      <c r="AI9" t="s" s="11614">
        <v>0</v>
      </c>
    </row>
    <row r="10" ht="15.0" customHeight="true">
      <c r="A10" t="s" s="11615">
        <v>369</v>
      </c>
      <c r="B10" t="s" s="11616">
        <v>370</v>
      </c>
      <c r="C10" t="s" s="11617">
        <v>371</v>
      </c>
      <c r="D10" t="s" s="11618">
        <v>372</v>
      </c>
      <c r="E10" t="s" s="11619">
        <v>364</v>
      </c>
      <c r="F10" t="n" s="11620">
        <v>41944.0</v>
      </c>
      <c r="G10" t="s" s="11621">
        <v>0</v>
      </c>
      <c r="H10" t="n" s="11622">
        <v>1910.0</v>
      </c>
      <c r="I10" t="n" s="11623">
        <v>100.0</v>
      </c>
      <c r="J10" t="n" s="11624">
        <v>0.0</v>
      </c>
      <c r="K10" t="n" s="11625">
        <v>0.0</v>
      </c>
      <c r="L10" t="n" s="11626">
        <v>0.0</v>
      </c>
      <c r="M10" t="n" s="11627">
        <v>10.0</v>
      </c>
      <c r="N10" t="n" s="11628">
        <v>0.0</v>
      </c>
      <c r="O10" t="n" s="11629">
        <v>0.0</v>
      </c>
      <c r="P10" t="n" s="11630">
        <v>10.0</v>
      </c>
      <c r="Q10" t="n" s="11631">
        <v>137.7</v>
      </c>
      <c r="R10" t="n" s="11632">
        <v>8.0</v>
      </c>
      <c r="S10" t="n" s="11633">
        <v>146.96</v>
      </c>
      <c r="T10" t="n" s="11634">
        <v>0.0</v>
      </c>
      <c r="U10" t="n" s="11635">
        <v>0.0</v>
      </c>
      <c r="V10" t="n" s="11636">
        <v>0.0</v>
      </c>
      <c r="W10" s="11637">
        <f>q10+s10+u10+v10</f>
      </c>
      <c r="X10" t="n" s="11638">
        <v>0.0</v>
      </c>
      <c r="Y10" t="n" s="11639">
        <v>0.0</v>
      </c>
      <c r="Z10" t="n" s="11640">
        <v>0.0</v>
      </c>
      <c r="AA10" s="11641">
        <f>h10+i10+j10+k10+l10+m10+n10+o10+w10+x10+y10+z10</f>
      </c>
      <c r="AB10" t="n" s="11642">
        <v>279.0</v>
      </c>
      <c r="AC10" t="n" s="11643">
        <v>42.85</v>
      </c>
      <c r="AD10" t="n" s="11644">
        <v>4.9</v>
      </c>
      <c r="AE10" t="n" s="11645">
        <v>80.0</v>
      </c>
      <c r="AF10" s="11646">
        <f>ROUND((aa10+ab10+ac10+ad10+ae10),2)</f>
      </c>
      <c r="AG10" s="11647">
        <f>ae10*0.06</f>
      </c>
      <c r="AH10" s="11648">
        <f>af10+ag10</f>
      </c>
      <c r="AI10" t="s" s="11649">
        <v>0</v>
      </c>
    </row>
    <row r="11" ht="15.0" customHeight="true">
      <c r="A11" t="s" s="11650">
        <v>373</v>
      </c>
      <c r="B11" t="s" s="11651">
        <v>374</v>
      </c>
      <c r="C11" t="s" s="11652">
        <v>375</v>
      </c>
      <c r="D11" t="s" s="11653">
        <v>376</v>
      </c>
      <c r="E11" t="s" s="11654">
        <v>364</v>
      </c>
      <c r="F11" t="n" s="11655">
        <v>41944.0</v>
      </c>
      <c r="G11" t="s" s="11656">
        <v>0</v>
      </c>
      <c r="H11" t="n" s="11657">
        <v>1610.0</v>
      </c>
      <c r="I11" t="n" s="11658">
        <v>100.0</v>
      </c>
      <c r="J11" t="n" s="11659">
        <v>0.0</v>
      </c>
      <c r="K11" t="n" s="11660">
        <v>1000.0</v>
      </c>
      <c r="L11" t="n" s="11661">
        <v>0.0</v>
      </c>
      <c r="M11" t="n" s="11662">
        <v>0.0</v>
      </c>
      <c r="N11" t="n" s="11663">
        <v>0.0</v>
      </c>
      <c r="O11" t="n" s="11664">
        <v>0.0</v>
      </c>
      <c r="P11" t="n" s="11665">
        <v>0.0</v>
      </c>
      <c r="Q11" t="n" s="11666">
        <v>0.0</v>
      </c>
      <c r="R11" t="n" s="11667">
        <v>8.0</v>
      </c>
      <c r="S11" t="n" s="11668">
        <v>123.84</v>
      </c>
      <c r="T11" t="n" s="11669">
        <v>0.0</v>
      </c>
      <c r="U11" t="n" s="11670">
        <v>0.0</v>
      </c>
      <c r="V11" t="n" s="11671">
        <v>0.0</v>
      </c>
      <c r="W11" s="11672">
        <f>q11+s11+u11+v11</f>
      </c>
      <c r="X11" t="n" s="11673">
        <v>0.0</v>
      </c>
      <c r="Y11" t="n" s="11674">
        <v>0.0</v>
      </c>
      <c r="Z11" t="n" s="11675">
        <v>0.0</v>
      </c>
      <c r="AA11" s="11676">
        <f>h11+i11+j11+k11+l11+m11+n11+o11+w11+x11+y11+z11</f>
      </c>
      <c r="AB11" t="n" s="11677">
        <v>354.0</v>
      </c>
      <c r="AC11" t="n" s="11678">
        <v>49.85</v>
      </c>
      <c r="AD11" t="n" s="11679">
        <v>5.7</v>
      </c>
      <c r="AE11" t="n" s="11680">
        <v>80.0</v>
      </c>
      <c r="AF11" s="11681">
        <f>ROUND((aa11+ab11+ac11+ad11+ae11),2)</f>
      </c>
      <c r="AG11" s="11682">
        <f>ae11*0.06</f>
      </c>
      <c r="AH11" s="11683">
        <f>af11+ag11</f>
      </c>
      <c r="AI11" t="s" s="11684">
        <v>0</v>
      </c>
    </row>
    <row r="12" ht="15.0" customHeight="true">
      <c r="A12" t="s" s="11685">
        <v>377</v>
      </c>
      <c r="B12" t="s" s="11686">
        <v>378</v>
      </c>
      <c r="C12" t="s" s="11687">
        <v>379</v>
      </c>
      <c r="D12" t="s" s="11688">
        <v>380</v>
      </c>
      <c r="E12" t="s" s="11689">
        <v>364</v>
      </c>
      <c r="F12" t="n" s="11690">
        <v>41944.0</v>
      </c>
      <c r="G12" t="s" s="11691">
        <v>0</v>
      </c>
      <c r="H12" t="n" s="11692">
        <v>1460.0</v>
      </c>
      <c r="I12" t="n" s="11693">
        <v>100.0</v>
      </c>
      <c r="J12" t="n" s="11694">
        <v>0.0</v>
      </c>
      <c r="K12" t="n" s="11695">
        <v>1000.0</v>
      </c>
      <c r="L12" t="n" s="11696">
        <v>0.0</v>
      </c>
      <c r="M12" t="n" s="11697">
        <v>10.0</v>
      </c>
      <c r="N12" t="n" s="11698">
        <v>0.0</v>
      </c>
      <c r="O12" t="n" s="11699">
        <v>0.0</v>
      </c>
      <c r="P12" t="n" s="11700">
        <v>6.0</v>
      </c>
      <c r="Q12" t="n" s="11701">
        <v>63.18</v>
      </c>
      <c r="R12" t="n" s="11702">
        <v>8.0</v>
      </c>
      <c r="S12" t="n" s="11703">
        <v>112.32</v>
      </c>
      <c r="T12" t="n" s="11704">
        <v>0.0</v>
      </c>
      <c r="U12" t="n" s="11705">
        <v>0.0</v>
      </c>
      <c r="V12" t="n" s="11706">
        <v>0.0</v>
      </c>
      <c r="W12" s="11707">
        <f>q12+s12+u12+v12</f>
      </c>
      <c r="X12" t="n" s="11708">
        <v>0.0</v>
      </c>
      <c r="Y12" t="n" s="11709">
        <v>0.0</v>
      </c>
      <c r="Z12" t="n" s="11710">
        <v>0.0</v>
      </c>
      <c r="AA12" s="11711">
        <f>h12+i12+j12+k12+l12+m12+n12+o12+w12+x12+y12+z12</f>
      </c>
      <c r="AB12" t="n" s="11712">
        <v>333.0</v>
      </c>
      <c r="AC12" t="n" s="11713">
        <v>48.15</v>
      </c>
      <c r="AD12" t="n" s="11714">
        <v>5.5</v>
      </c>
      <c r="AE12" t="n" s="11715">
        <v>80.0</v>
      </c>
      <c r="AF12" s="11716">
        <f>ROUND((aa12+ab12+ac12+ad12+ae12),2)</f>
      </c>
      <c r="AG12" s="11717">
        <f>ae12*0.06</f>
      </c>
      <c r="AH12" s="11718">
        <f>af12+ag12</f>
      </c>
      <c r="AI12" t="s" s="11719">
        <v>0</v>
      </c>
    </row>
    <row r="13" ht="15.0" customHeight="true">
      <c r="A13" t="s" s="11720">
        <v>381</v>
      </c>
      <c r="B13" t="s" s="11721">
        <v>382</v>
      </c>
      <c r="C13" t="s" s="11722">
        <v>383</v>
      </c>
      <c r="D13" t="s" s="11723">
        <v>384</v>
      </c>
      <c r="E13" t="s" s="11724">
        <v>364</v>
      </c>
      <c r="F13" t="n" s="11725">
        <v>42005.0</v>
      </c>
      <c r="G13" t="s" s="11726">
        <v>0</v>
      </c>
      <c r="H13" t="n" s="11727">
        <v>1930.0</v>
      </c>
      <c r="I13" t="n" s="11728">
        <v>100.0</v>
      </c>
      <c r="J13" t="n" s="11729">
        <v>0.0</v>
      </c>
      <c r="K13" t="n" s="11730">
        <v>2400.0</v>
      </c>
      <c r="L13" t="n" s="11731">
        <v>0.0</v>
      </c>
      <c r="M13" t="n" s="11732">
        <v>12.0</v>
      </c>
      <c r="N13" t="n" s="11733">
        <v>0.0</v>
      </c>
      <c r="O13" t="n" s="11734">
        <v>0.0</v>
      </c>
      <c r="P13" t="n" s="11735">
        <v>0.0</v>
      </c>
      <c r="Q13" t="n" s="11736">
        <v>0.0</v>
      </c>
      <c r="R13" t="n" s="11737">
        <v>8.0</v>
      </c>
      <c r="S13" t="n" s="11738">
        <v>148.48</v>
      </c>
      <c r="T13" t="n" s="11739">
        <v>0.0</v>
      </c>
      <c r="U13" t="n" s="11740">
        <v>0.0</v>
      </c>
      <c r="V13" t="n" s="11741">
        <v>0.0</v>
      </c>
      <c r="W13" s="11742">
        <f>q13+s13+u13+v13</f>
      </c>
      <c r="X13" t="n" s="11743">
        <v>0.0</v>
      </c>
      <c r="Y13" t="n" s="11744">
        <v>0.0</v>
      </c>
      <c r="Z13" t="n" s="11745">
        <v>0.0</v>
      </c>
      <c r="AA13" s="11746">
        <f>h13+i13+j13+k13+l13+m13+n13+o13+w13+x13+y13+z13</f>
      </c>
      <c r="AB13" t="n" s="11747">
        <v>578.0</v>
      </c>
      <c r="AC13" t="n" s="11748">
        <v>69.05</v>
      </c>
      <c r="AD13" t="n" s="11749">
        <v>7.9</v>
      </c>
      <c r="AE13" t="n" s="11750">
        <v>80.0</v>
      </c>
      <c r="AF13" s="11751">
        <f>ROUND((aa13+ab13+ac13+ad13+ae13),2)</f>
      </c>
      <c r="AG13" s="11752">
        <f>ae13*0.06</f>
      </c>
      <c r="AH13" s="11753">
        <f>af13+ag13</f>
      </c>
      <c r="AI13" t="s" s="11754">
        <v>0</v>
      </c>
    </row>
    <row r="14" ht="15.0" customHeight="true">
      <c r="A14" t="s" s="11755">
        <v>385</v>
      </c>
      <c r="B14" t="s" s="11756">
        <v>386</v>
      </c>
      <c r="C14" t="s" s="11757">
        <v>387</v>
      </c>
      <c r="D14" t="s" s="11758">
        <v>388</v>
      </c>
      <c r="E14" t="s" s="11759">
        <v>364</v>
      </c>
      <c r="F14" t="n" s="11760">
        <v>41944.0</v>
      </c>
      <c r="G14" t="s" s="11761">
        <v>0</v>
      </c>
      <c r="H14" t="n" s="11762">
        <v>1660.0</v>
      </c>
      <c r="I14" t="n" s="11763">
        <v>100.0</v>
      </c>
      <c r="J14" t="n" s="11764">
        <v>0.0</v>
      </c>
      <c r="K14" t="n" s="11765">
        <v>800.0</v>
      </c>
      <c r="L14" t="n" s="11766">
        <v>0.0</v>
      </c>
      <c r="M14" t="n" s="11767">
        <v>10.0</v>
      </c>
      <c r="N14" t="n" s="11768">
        <v>0.0</v>
      </c>
      <c r="O14" t="n" s="11769">
        <v>0.0</v>
      </c>
      <c r="P14" t="n" s="11770">
        <v>10.0</v>
      </c>
      <c r="Q14" t="n" s="11771">
        <v>119.7</v>
      </c>
      <c r="R14" t="n" s="11772">
        <v>8.0</v>
      </c>
      <c r="S14" t="n" s="11773">
        <v>127.68</v>
      </c>
      <c r="T14" t="n" s="11774">
        <v>0.0</v>
      </c>
      <c r="U14" t="n" s="11775">
        <v>0.0</v>
      </c>
      <c r="V14" t="n" s="11776">
        <v>0.0</v>
      </c>
      <c r="W14" s="11777">
        <f>q14+s14+u14+v14</f>
      </c>
      <c r="X14" t="n" s="11778">
        <v>0.0</v>
      </c>
      <c r="Y14" t="n" s="11779">
        <v>0.0</v>
      </c>
      <c r="Z14" t="n" s="11780">
        <v>0.0</v>
      </c>
      <c r="AA14" s="11781">
        <f>h14+i14+j14+k14+l14+m14+n14+o14+w14+x14+y14+z14</f>
      </c>
      <c r="AB14" t="n" s="11782">
        <v>333.0</v>
      </c>
      <c r="AC14" t="n" s="11783">
        <v>49.85</v>
      </c>
      <c r="AD14" t="n" s="11784">
        <v>5.7</v>
      </c>
      <c r="AE14" t="n" s="11785">
        <v>80.0</v>
      </c>
      <c r="AF14" s="11786">
        <f>ROUND((aa14+ab14+ac14+ad14+ae14),2)</f>
      </c>
      <c r="AG14" s="11787">
        <f>ae14*0.06</f>
      </c>
      <c r="AH14" s="11788">
        <f>af14+ag14</f>
      </c>
      <c r="AI14" t="s" s="11789">
        <v>0</v>
      </c>
    </row>
    <row r="15" ht="15.0" customHeight="true">
      <c r="A15" t="s" s="11790">
        <v>389</v>
      </c>
      <c r="B15" t="s" s="11791">
        <v>390</v>
      </c>
      <c r="C15" t="s" s="11792">
        <v>391</v>
      </c>
      <c r="D15" t="s" s="11793">
        <v>392</v>
      </c>
      <c r="E15" t="s" s="11794">
        <v>364</v>
      </c>
      <c r="F15" t="n" s="11795">
        <v>41974.0</v>
      </c>
      <c r="G15" t="s" s="11796">
        <v>0</v>
      </c>
      <c r="H15" t="n" s="11797">
        <v>406.0</v>
      </c>
      <c r="I15" t="n" s="11798">
        <v>23.33</v>
      </c>
      <c r="J15" t="n" s="11799">
        <v>0.0</v>
      </c>
      <c r="K15" t="n" s="11800">
        <v>1058.51</v>
      </c>
      <c r="L15" t="n" s="11801">
        <v>0.0</v>
      </c>
      <c r="M15" t="n" s="11802">
        <v>10.0</v>
      </c>
      <c r="N15" t="n" s="11803">
        <v>0.0</v>
      </c>
      <c r="O15" t="n" s="11804">
        <v>0.0</v>
      </c>
      <c r="P15" t="n" s="11805">
        <v>4.0</v>
      </c>
      <c r="Q15" t="n" s="11806">
        <v>50.2</v>
      </c>
      <c r="R15" t="n" s="11807">
        <v>8.0</v>
      </c>
      <c r="S15" t="n" s="11808">
        <v>133.84</v>
      </c>
      <c r="T15" t="n" s="11809">
        <v>0.0</v>
      </c>
      <c r="U15" t="n" s="11810">
        <v>0.0</v>
      </c>
      <c r="V15" t="n" s="11811">
        <v>0.0</v>
      </c>
      <c r="W15" s="11812">
        <f>q15+s15+u15+v15</f>
      </c>
      <c r="X15" t="n" s="11813">
        <v>0.0</v>
      </c>
      <c r="Y15" t="n" s="11814">
        <v>0.0</v>
      </c>
      <c r="Z15" t="n" s="11815">
        <v>0.0</v>
      </c>
      <c r="AA15" s="11816">
        <f>h15+i15+j15+k15+l15+m15+n15+o15+w15+x15+y15+z15</f>
      </c>
      <c r="AB15" t="n" s="11817">
        <v>198.0</v>
      </c>
      <c r="AC15" t="n" s="11818">
        <v>28.85</v>
      </c>
      <c r="AD15" t="n" s="11819">
        <v>3.3</v>
      </c>
      <c r="AE15" t="n" s="11820">
        <v>80.0</v>
      </c>
      <c r="AF15" s="11821">
        <f>ROUND((aa15+ab15+ac15+ad15+ae15),2)</f>
      </c>
      <c r="AG15" s="11822">
        <f>ae15*0.06</f>
      </c>
      <c r="AH15" s="11823">
        <f>af15+ag15</f>
      </c>
      <c r="AI15" t="s" s="11824">
        <v>0</v>
      </c>
    </row>
    <row r="16" ht="15.0" customHeight="true">
      <c r="A16" t="s" s="11825">
        <v>393</v>
      </c>
      <c r="B16" t="s" s="11826">
        <v>394</v>
      </c>
      <c r="C16" t="s" s="11827">
        <v>395</v>
      </c>
      <c r="D16" t="s" s="11828">
        <v>396</v>
      </c>
      <c r="E16" t="s" s="11829">
        <v>364</v>
      </c>
      <c r="F16" t="n" s="11830">
        <v>42607.0</v>
      </c>
      <c r="G16" t="s" s="11831">
        <v>0</v>
      </c>
      <c r="H16" t="n" s="11832">
        <v>0.0</v>
      </c>
      <c r="I16" t="n" s="11833">
        <v>0.0</v>
      </c>
      <c r="J16" t="n" s="11834">
        <v>0.0</v>
      </c>
      <c r="K16" t="n" s="11835">
        <v>850.0</v>
      </c>
      <c r="L16" t="n" s="11836">
        <v>0.0</v>
      </c>
      <c r="M16" t="n" s="11837">
        <v>10.0</v>
      </c>
      <c r="N16" t="n" s="11838">
        <v>0.0</v>
      </c>
      <c r="O16" t="n" s="11839">
        <v>0.0</v>
      </c>
      <c r="P16" t="n" s="11840">
        <v>0.0</v>
      </c>
      <c r="Q16" t="n" s="11841">
        <v>0.0</v>
      </c>
      <c r="R16" t="n" s="11842">
        <v>8.0</v>
      </c>
      <c r="S16" t="n" s="11843">
        <v>118.48</v>
      </c>
      <c r="T16" t="n" s="11844">
        <v>0.0</v>
      </c>
      <c r="U16" t="n" s="11845">
        <v>0.0</v>
      </c>
      <c r="V16" t="n" s="11846">
        <v>0.0</v>
      </c>
      <c r="W16" s="11847">
        <f>q16+s16+u16+v16</f>
      </c>
      <c r="X16" t="n" s="11848">
        <v>0.0</v>
      </c>
      <c r="Y16" t="n" s="11849">
        <v>0.0</v>
      </c>
      <c r="Z16" t="n" s="11850">
        <v>0.0</v>
      </c>
      <c r="AA16" s="11851">
        <f>h16+i16+j16+k16+l16+m16+n16+o16+w16+x16+y16+z16</f>
      </c>
      <c r="AB16" t="n" s="11852">
        <v>112.0</v>
      </c>
      <c r="AC16" t="n" s="11853">
        <v>16.65</v>
      </c>
      <c r="AD16" t="n" s="11854">
        <v>1.9</v>
      </c>
      <c r="AE16" t="n" s="11855">
        <v>80.0</v>
      </c>
      <c r="AF16" s="11856">
        <f>ROUND((aa16+ab16+ac16+ad16+ae16),2)</f>
      </c>
      <c r="AG16" s="11857">
        <f>ae16*0.06</f>
      </c>
      <c r="AH16" s="11858">
        <f>af16+ag16</f>
      </c>
      <c r="AI16" t="s" s="11859">
        <v>0</v>
      </c>
    </row>
    <row r="17" ht="15.0" customHeight="true">
      <c r="A17" t="s" s="11860">
        <v>397</v>
      </c>
      <c r="B17" t="s" s="11861">
        <v>398</v>
      </c>
      <c r="C17" t="s" s="11862">
        <v>399</v>
      </c>
      <c r="D17" t="s" s="11863">
        <v>400</v>
      </c>
      <c r="E17" t="s" s="11864">
        <v>364</v>
      </c>
      <c r="F17" t="n" s="11865">
        <v>42905.0</v>
      </c>
      <c r="G17" t="s" s="11866">
        <v>0</v>
      </c>
      <c r="H17" t="n" s="11867">
        <v>1230.0</v>
      </c>
      <c r="I17" t="n" s="11868">
        <v>100.0</v>
      </c>
      <c r="J17" t="n" s="11869">
        <v>0.0</v>
      </c>
      <c r="K17" t="n" s="11870">
        <v>1850.0</v>
      </c>
      <c r="L17" t="n" s="11871">
        <v>0.0</v>
      </c>
      <c r="M17" t="n" s="11872">
        <v>0.0</v>
      </c>
      <c r="N17" t="n" s="11873">
        <v>0.0</v>
      </c>
      <c r="O17" t="n" s="11874">
        <v>0.0</v>
      </c>
      <c r="P17" t="n" s="11875">
        <v>0.0</v>
      </c>
      <c r="Q17" t="n" s="11876">
        <v>0.0</v>
      </c>
      <c r="R17" t="n" s="11877">
        <v>8.0</v>
      </c>
      <c r="S17" t="n" s="11878">
        <v>94.64</v>
      </c>
      <c r="T17" t="n" s="11879">
        <v>0.0</v>
      </c>
      <c r="U17" t="n" s="11880">
        <v>0.0</v>
      </c>
      <c r="V17" t="n" s="11881">
        <v>0.0</v>
      </c>
      <c r="W17" s="11882">
        <f>q17+s17+u17+v17</f>
      </c>
      <c r="X17" t="n" s="11883">
        <v>0.0</v>
      </c>
      <c r="Y17" t="n" s="11884">
        <v>0.0</v>
      </c>
      <c r="Z17" t="n" s="11885">
        <v>0.0</v>
      </c>
      <c r="AA17" s="11886">
        <f>h17+i17+j17+k17+l17+m17+n17+o17+w17+x17+y17+z17</f>
      </c>
      <c r="AB17" t="n" s="11887">
        <v>414.0</v>
      </c>
      <c r="AC17" t="n" s="11888">
        <v>56.85</v>
      </c>
      <c r="AD17" t="n" s="11889">
        <v>6.5</v>
      </c>
      <c r="AE17" t="n" s="11890">
        <v>80.0</v>
      </c>
      <c r="AF17" s="11891">
        <f>ROUND((aa17+ab17+ac17+ad17+ae17),2)</f>
      </c>
      <c r="AG17" s="11892">
        <f>ae17*0.06</f>
      </c>
      <c r="AH17" s="11893">
        <f>af17+ag17</f>
      </c>
      <c r="AI17" t="s" s="11894">
        <v>0</v>
      </c>
    </row>
    <row r="18" ht="15.0" customHeight="true">
      <c r="A18" t="s" s="11895">
        <v>401</v>
      </c>
      <c r="B18" t="s" s="11896">
        <v>402</v>
      </c>
      <c r="C18" t="s" s="11897">
        <v>403</v>
      </c>
      <c r="D18" t="s" s="11898">
        <v>404</v>
      </c>
      <c r="E18" t="s" s="11899">
        <v>364</v>
      </c>
      <c r="F18" t="n" s="11900">
        <v>43054.0</v>
      </c>
      <c r="G18" t="s" s="11901">
        <v>0</v>
      </c>
      <c r="H18" t="n" s="11902">
        <v>1370.0</v>
      </c>
      <c r="I18" t="n" s="11903">
        <v>100.0</v>
      </c>
      <c r="J18" t="n" s="11904">
        <v>0.0</v>
      </c>
      <c r="K18" t="n" s="11905">
        <v>80.0</v>
      </c>
      <c r="L18" t="n" s="11906">
        <v>0.0</v>
      </c>
      <c r="M18" t="n" s="11907">
        <v>10.0</v>
      </c>
      <c r="N18" t="n" s="11908">
        <v>0.0</v>
      </c>
      <c r="O18" t="n" s="11909">
        <v>0.0</v>
      </c>
      <c r="P18" t="n" s="11910">
        <v>0.0</v>
      </c>
      <c r="Q18" t="n" s="11911">
        <v>0.0</v>
      </c>
      <c r="R18" t="n" s="11912">
        <v>8.0</v>
      </c>
      <c r="S18" t="n" s="11913">
        <v>105.36</v>
      </c>
      <c r="T18" t="n" s="11914">
        <v>0.0</v>
      </c>
      <c r="U18" t="n" s="11915">
        <v>0.0</v>
      </c>
      <c r="V18" t="n" s="11916">
        <v>0.0</v>
      </c>
      <c r="W18" s="11917">
        <f>q18+s18+u18+v18</f>
      </c>
      <c r="X18" t="n" s="11918">
        <v>0.0</v>
      </c>
      <c r="Y18" t="n" s="11919">
        <v>0.0</v>
      </c>
      <c r="Z18" t="n" s="11920">
        <v>0.0</v>
      </c>
      <c r="AA18" s="11921">
        <f>h18+i18+j18+k18+l18+m18+n18+o18+w18+x18+y18+z18</f>
      </c>
      <c r="AB18" t="n" s="11922">
        <v>203.0</v>
      </c>
      <c r="AC18" t="n" s="11923">
        <v>28.85</v>
      </c>
      <c r="AD18" t="n" s="11924">
        <v>3.3</v>
      </c>
      <c r="AE18" t="n" s="11925">
        <v>80.0</v>
      </c>
      <c r="AF18" s="11926">
        <f>ROUND((aa18+ab18+ac18+ad18+ae18),2)</f>
      </c>
      <c r="AG18" s="11927">
        <f>ae18*0.06</f>
      </c>
      <c r="AH18" s="11928">
        <f>af18+ag18</f>
      </c>
      <c r="AI18" t="s" s="11929">
        <v>0</v>
      </c>
    </row>
    <row r="19" ht="15.0" customHeight="true">
      <c r="A19" t="s" s="11930">
        <v>405</v>
      </c>
      <c r="B19" t="s" s="11931">
        <v>406</v>
      </c>
      <c r="C19" t="s" s="11932">
        <v>407</v>
      </c>
      <c r="D19" t="s" s="11933">
        <v>408</v>
      </c>
      <c r="E19" t="s" s="11934">
        <v>364</v>
      </c>
      <c r="F19" t="n" s="11935">
        <v>43221.0</v>
      </c>
      <c r="G19" t="s" s="11936">
        <v>0</v>
      </c>
      <c r="H19" t="n" s="11937">
        <v>1800.0</v>
      </c>
      <c r="I19" t="n" s="11938">
        <v>100.0</v>
      </c>
      <c r="J19" t="n" s="11939">
        <v>0.0</v>
      </c>
      <c r="K19" t="n" s="11940">
        <v>200.0</v>
      </c>
      <c r="L19" t="n" s="11941">
        <v>0.0</v>
      </c>
      <c r="M19" t="n" s="11942">
        <v>0.0</v>
      </c>
      <c r="N19" t="n" s="11943">
        <v>0.0</v>
      </c>
      <c r="O19" t="n" s="11944">
        <v>0.0</v>
      </c>
      <c r="P19" t="n" s="11945">
        <v>0.0</v>
      </c>
      <c r="Q19" t="n" s="11946">
        <v>0.0</v>
      </c>
      <c r="R19" t="n" s="11947">
        <v>8.0</v>
      </c>
      <c r="S19" t="n" s="11948">
        <v>138.48</v>
      </c>
      <c r="T19" t="n" s="11949">
        <v>0.0</v>
      </c>
      <c r="U19" t="n" s="11950">
        <v>0.0</v>
      </c>
      <c r="V19" t="n" s="11951">
        <v>0.0</v>
      </c>
      <c r="W19" s="11952">
        <f>q19+s19+u19+v19</f>
      </c>
      <c r="X19" t="n" s="11953">
        <v>0.0</v>
      </c>
      <c r="Y19" t="n" s="11954">
        <v>0.0</v>
      </c>
      <c r="Z19" t="n" s="11955">
        <v>0.0</v>
      </c>
      <c r="AA19" s="11956">
        <f>h19+i19+j19+k19+l19+m19+n19+o19+w19+x19+y19+z19</f>
      </c>
      <c r="AB19" t="n" s="11957">
        <v>276.0</v>
      </c>
      <c r="AC19" t="n" s="11958">
        <v>39.35</v>
      </c>
      <c r="AD19" t="n" s="11959">
        <v>4.5</v>
      </c>
      <c r="AE19" t="n" s="11960">
        <v>80.0</v>
      </c>
      <c r="AF19" s="11961">
        <f>ROUND((aa19+ab19+ac19+ad19+ae19),2)</f>
      </c>
      <c r="AG19" s="11962">
        <f>ae19*0.06</f>
      </c>
      <c r="AH19" s="11963">
        <f>af19+ag19</f>
      </c>
      <c r="AI19" t="s" s="11964">
        <v>0</v>
      </c>
    </row>
    <row r="20" ht="15.0" customHeight="true">
      <c r="A20" t="s" s="11965">
        <v>409</v>
      </c>
      <c r="B20" t="s" s="11966">
        <v>410</v>
      </c>
      <c r="C20" t="s" s="11967">
        <v>411</v>
      </c>
      <c r="D20" t="s" s="11968">
        <v>412</v>
      </c>
      <c r="E20" t="s" s="11969">
        <v>364</v>
      </c>
      <c r="F20" t="n" s="11970">
        <v>43542.0</v>
      </c>
      <c r="G20" t="s" s="11971">
        <v>0</v>
      </c>
      <c r="H20" t="n" s="11972">
        <v>0.0</v>
      </c>
      <c r="I20" t="n" s="11973">
        <v>0.0</v>
      </c>
      <c r="J20" t="n" s="11974">
        <v>0.0</v>
      </c>
      <c r="K20" t="n" s="11975">
        <v>2400.0</v>
      </c>
      <c r="L20" t="n" s="11976">
        <v>0.0</v>
      </c>
      <c r="M20" t="n" s="11977">
        <v>0.0</v>
      </c>
      <c r="N20" t="n" s="11978">
        <v>0.0</v>
      </c>
      <c r="O20" t="n" s="11979">
        <v>0.0</v>
      </c>
      <c r="P20" t="n" s="11980">
        <v>0.0</v>
      </c>
      <c r="Q20" t="n" s="11981">
        <v>0.0</v>
      </c>
      <c r="R20" t="n" s="11982">
        <v>8.0</v>
      </c>
      <c r="S20" t="n" s="11983">
        <v>100.0</v>
      </c>
      <c r="T20" t="n" s="11984">
        <v>0.0</v>
      </c>
      <c r="U20" t="n" s="11985">
        <v>0.0</v>
      </c>
      <c r="V20" t="n" s="11986">
        <v>0.0</v>
      </c>
      <c r="W20" s="11987">
        <f>q20+s20+u20+v20</f>
      </c>
      <c r="X20" t="n" s="11988">
        <v>0.0</v>
      </c>
      <c r="Y20" t="n" s="11989">
        <v>0.0</v>
      </c>
      <c r="Z20" t="n" s="11990">
        <v>0.0</v>
      </c>
      <c r="AA20" s="11991">
        <f>h20+i20+j20+k20+l20+m20+n20+o20+w20+x20+y20+z20</f>
      </c>
      <c r="AB20" t="n" s="11992">
        <v>312.0</v>
      </c>
      <c r="AC20" t="n" s="11993">
        <v>42.85</v>
      </c>
      <c r="AD20" t="n" s="11994">
        <v>4.9</v>
      </c>
      <c r="AE20" t="n" s="11995">
        <v>80.0</v>
      </c>
      <c r="AF20" s="11996">
        <f>ROUND((aa20+ab20+ac20+ad20+ae20),2)</f>
      </c>
      <c r="AG20" s="11997">
        <f>ae20*0.06</f>
      </c>
      <c r="AH20" s="11998">
        <f>af20+ag20</f>
      </c>
      <c r="AI20" t="s" s="11999">
        <v>0</v>
      </c>
    </row>
    <row r="21" ht="15.0" customHeight="true">
      <c r="A21" t="s" s="12000">
        <v>413</v>
      </c>
      <c r="B21" t="s" s="12001">
        <v>414</v>
      </c>
      <c r="C21" t="s" s="12002">
        <v>415</v>
      </c>
      <c r="D21" t="s" s="12003">
        <v>416</v>
      </c>
      <c r="E21" t="s" s="12004">
        <v>364</v>
      </c>
      <c r="F21" t="n" s="12005">
        <v>43572.0</v>
      </c>
      <c r="G21" t="s" s="12006">
        <v>0</v>
      </c>
      <c r="H21" t="n" s="12007">
        <v>1100.0</v>
      </c>
      <c r="I21" t="n" s="12008">
        <v>100.0</v>
      </c>
      <c r="J21" t="n" s="12009">
        <v>0.0</v>
      </c>
      <c r="K21" t="n" s="12010">
        <v>1080.0</v>
      </c>
      <c r="L21" t="n" s="12011">
        <v>0.0</v>
      </c>
      <c r="M21" t="n" s="12012">
        <v>0.0</v>
      </c>
      <c r="N21" t="n" s="12013">
        <v>0.0</v>
      </c>
      <c r="O21" t="n" s="12014">
        <v>0.0</v>
      </c>
      <c r="P21" t="n" s="12015">
        <v>0.0</v>
      </c>
      <c r="Q21" t="n" s="12016">
        <v>0.0</v>
      </c>
      <c r="R21" t="n" s="12017">
        <v>8.0</v>
      </c>
      <c r="S21" t="n" s="12018">
        <v>84.64</v>
      </c>
      <c r="T21" t="n" s="12019">
        <v>0.0</v>
      </c>
      <c r="U21" t="n" s="12020">
        <v>0.0</v>
      </c>
      <c r="V21" t="n" s="12021">
        <v>0.0</v>
      </c>
      <c r="W21" s="12022">
        <f>q21+s21+u21+v21</f>
      </c>
      <c r="X21" t="n" s="12023">
        <v>0.0</v>
      </c>
      <c r="Y21" t="n" s="12024">
        <v>0.0</v>
      </c>
      <c r="Z21" t="n" s="12025">
        <v>0.0</v>
      </c>
      <c r="AA21" s="12026">
        <f>h21+i21+j21+k21+l21+m21+n21+o21+w21+x21+y21+z21</f>
      </c>
      <c r="AB21" t="n" s="12027">
        <v>297.0</v>
      </c>
      <c r="AC21" t="n" s="12028">
        <v>41.15</v>
      </c>
      <c r="AD21" t="n" s="12029">
        <v>4.7</v>
      </c>
      <c r="AE21" t="n" s="12030">
        <v>80.0</v>
      </c>
      <c r="AF21" s="12031">
        <f>ROUND((aa21+ab21+ac21+ad21+ae21),2)</f>
      </c>
      <c r="AG21" s="12032">
        <f>ae21*0.06</f>
      </c>
      <c r="AH21" s="12033">
        <f>af21+ag21</f>
      </c>
      <c r="AI21" t="s" s="12034">
        <v>0</v>
      </c>
    </row>
    <row r="22" ht="15.0" customHeight="true">
      <c r="A22" t="s" s="12035">
        <v>417</v>
      </c>
      <c r="B22" t="s" s="12036">
        <v>418</v>
      </c>
      <c r="C22" t="s" s="12037">
        <v>419</v>
      </c>
      <c r="D22" t="s" s="12038">
        <v>420</v>
      </c>
      <c r="E22" t="s" s="12039">
        <v>364</v>
      </c>
      <c r="F22" t="n" s="12040">
        <v>43671.0</v>
      </c>
      <c r="G22" t="s" s="12041">
        <v>0</v>
      </c>
      <c r="H22" t="n" s="12042">
        <v>1300.0</v>
      </c>
      <c r="I22" t="n" s="12043">
        <v>100.0</v>
      </c>
      <c r="J22" t="n" s="12044">
        <v>0.0</v>
      </c>
      <c r="K22" t="n" s="12045">
        <v>850.0</v>
      </c>
      <c r="L22" t="n" s="12046">
        <v>0.0</v>
      </c>
      <c r="M22" t="n" s="12047">
        <v>0.0</v>
      </c>
      <c r="N22" t="n" s="12048">
        <v>0.0</v>
      </c>
      <c r="O22" t="n" s="12049">
        <v>0.0</v>
      </c>
      <c r="P22" t="n" s="12050">
        <v>0.0</v>
      </c>
      <c r="Q22" t="n" s="12051">
        <v>0.0</v>
      </c>
      <c r="R22" t="n" s="12052">
        <v>8.0</v>
      </c>
      <c r="S22" t="n" s="12053">
        <v>100.0</v>
      </c>
      <c r="T22" t="n" s="12054">
        <v>0.0</v>
      </c>
      <c r="U22" t="n" s="12055">
        <v>0.0</v>
      </c>
      <c r="V22" t="n" s="12056">
        <v>0.0</v>
      </c>
      <c r="W22" s="12057">
        <f>q22+s22+u22+v22</f>
      </c>
      <c r="X22" t="n" s="12058">
        <v>0.0</v>
      </c>
      <c r="Y22" t="n" s="12059">
        <v>0.0</v>
      </c>
      <c r="Z22" t="n" s="12060">
        <v>0.0</v>
      </c>
      <c r="AA22" s="12061">
        <f>h22+i22+j22+k22+l22+m22+n22+o22+w22+x22+y22+z22</f>
      </c>
      <c r="AB22" t="n" s="12062">
        <v>294.0</v>
      </c>
      <c r="AC22" t="n" s="12063">
        <v>41.15</v>
      </c>
      <c r="AD22" t="n" s="12064">
        <v>4.7</v>
      </c>
      <c r="AE22" t="n" s="12065">
        <v>80.0</v>
      </c>
      <c r="AF22" s="12066">
        <f>ROUND((aa22+ab22+ac22+ad22+ae22),2)</f>
      </c>
      <c r="AG22" s="12067">
        <f>ae22*0.06</f>
      </c>
      <c r="AH22" s="12068">
        <f>af22+ag22</f>
      </c>
      <c r="AI22" t="s" s="12069">
        <v>0</v>
      </c>
    </row>
    <row r="23" ht="15.0" customHeight="true">
      <c r="A23" t="s" s="12070">
        <v>421</v>
      </c>
      <c r="B23" t="s" s="12071">
        <v>422</v>
      </c>
      <c r="C23" t="s" s="12072">
        <v>423</v>
      </c>
      <c r="D23" t="s" s="12073">
        <v>424</v>
      </c>
      <c r="E23" t="s" s="12074">
        <v>364</v>
      </c>
      <c r="F23" t="n" s="12075">
        <v>43703.0</v>
      </c>
      <c r="G23" t="s" s="12076">
        <v>0</v>
      </c>
      <c r="H23" t="n" s="12077">
        <v>1432.26</v>
      </c>
      <c r="I23" t="n" s="12078">
        <v>100.0</v>
      </c>
      <c r="J23" t="n" s="12079">
        <v>0.0</v>
      </c>
      <c r="K23" t="n" s="12080">
        <v>19.35</v>
      </c>
      <c r="L23" t="n" s="12081">
        <v>0.0</v>
      </c>
      <c r="M23" t="n" s="12082">
        <v>0.0</v>
      </c>
      <c r="N23" t="n" s="12083">
        <v>0.0</v>
      </c>
      <c r="O23" t="n" s="12084">
        <v>0.0</v>
      </c>
      <c r="P23" t="n" s="12085">
        <v>0.0</v>
      </c>
      <c r="Q23" t="n" s="12086">
        <v>0.0</v>
      </c>
      <c r="R23" t="n" s="12087">
        <v>8.0</v>
      </c>
      <c r="S23" t="n" s="12088">
        <v>92.32</v>
      </c>
      <c r="T23" t="n" s="12089">
        <v>0.0</v>
      </c>
      <c r="U23" t="n" s="12090">
        <v>0.0</v>
      </c>
      <c r="V23" t="n" s="12091">
        <v>0.0</v>
      </c>
      <c r="W23" s="12092">
        <f>q23+s23+u23+v23</f>
      </c>
      <c r="X23" t="n" s="12093">
        <v>0.0</v>
      </c>
      <c r="Y23" t="n" s="12094">
        <v>232.26</v>
      </c>
      <c r="Z23" t="n" s="12095">
        <v>19.35</v>
      </c>
      <c r="AA23" s="12096">
        <f>h23+i23+j23+k23+l23+m23+n23+o23+w23+x23+y23+z23</f>
      </c>
      <c r="AB23" t="n" s="12097">
        <v>203.0</v>
      </c>
      <c r="AC23" t="n" s="12098">
        <v>28.85</v>
      </c>
      <c r="AD23" t="n" s="12099">
        <v>3.3</v>
      </c>
      <c r="AE23" t="n" s="12100">
        <v>80.0</v>
      </c>
      <c r="AF23" s="12101">
        <f>ROUND((aa23+ab23+ac23+ad23+ae23),2)</f>
      </c>
      <c r="AG23" s="12102">
        <f>ae23*0.06</f>
      </c>
      <c r="AH23" s="12103">
        <f>af23+ag23</f>
      </c>
      <c r="AI23" t="s" s="12104">
        <v>0</v>
      </c>
    </row>
    <row r="24" ht="15.0" customHeight="true">
      <c r="A24" t="s" s="12105">
        <v>0</v>
      </c>
      <c r="B24" t="s" s="12106">
        <v>0</v>
      </c>
      <c r="C24" t="s" s="12107">
        <v>0</v>
      </c>
      <c r="D24" t="s" s="12108">
        <v>0</v>
      </c>
      <c r="E24" t="s" s="12109">
        <v>0</v>
      </c>
      <c r="F24" t="s" s="12110">
        <v>0</v>
      </c>
      <c r="G24" t="s" s="12111">
        <v>0</v>
      </c>
      <c r="H24" s="12112">
        <f>SUM(h8:h23)</f>
      </c>
      <c r="I24" s="12113">
        <f>SUM(i8:i23)</f>
      </c>
      <c r="J24" s="12114">
        <f>SUM(j8:j23)</f>
      </c>
      <c r="K24" s="12115">
        <f>SUM(k8:k23)</f>
      </c>
      <c r="L24" s="12116">
        <f>SUM(l8:l23)</f>
      </c>
      <c r="M24" s="12117">
        <f>SUM(m8:m23)</f>
      </c>
      <c r="N24" s="12118">
        <f>SUM(n8:n23)</f>
      </c>
      <c r="O24" s="12119">
        <f>SUM(o8:o23)</f>
      </c>
      <c r="P24" s="12120">
        <f>SUM(p8:p23)</f>
      </c>
      <c r="Q24" s="12121">
        <f>SUM(q8:q23)</f>
      </c>
      <c r="R24" s="12122">
        <f>SUM(r8:r23)</f>
      </c>
      <c r="S24" s="12123">
        <f>SUM(s8:s23)</f>
      </c>
      <c r="T24" s="12124">
        <f>SUM(t8:t23)</f>
      </c>
      <c r="U24" s="12125">
        <f>SUM(u8:u23)</f>
      </c>
      <c r="V24" s="12126">
        <f>SUM(v8:v23)</f>
      </c>
      <c r="W24" s="12127">
        <f>SUM(w8:w23)</f>
      </c>
      <c r="X24" s="12128">
        <f>SUM(x8:x23)</f>
      </c>
      <c r="Y24" s="12129">
        <f>SUM(y8:y23)</f>
      </c>
      <c r="Z24" s="12130">
        <f>SUM(z8:z23)</f>
      </c>
      <c r="AA24" s="12131">
        <f>SUM(aa8:aa23)</f>
      </c>
      <c r="AB24" s="12132">
        <f>SUM(ab8:ab23)</f>
      </c>
      <c r="AC24" s="12133">
        <f>SUM(ac8:ac23)</f>
      </c>
      <c r="AD24" s="12134">
        <f>SUM(ad8:ad23)</f>
      </c>
      <c r="AE24" s="12135">
        <f>SUM(ae8:ae23)</f>
      </c>
      <c r="AF24" s="12136">
        <f>SUM(af8:af23)</f>
      </c>
      <c r="AG24" s="12137">
        <f>SUM(ag8:ag23)</f>
      </c>
      <c r="AH24" s="12138">
        <f>SUM(ah8:ah23)</f>
      </c>
      <c r="AI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552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2019.0</v>
      </c>
    </row>
    <row r="6" ht="15.0" customHeight="true"/>
    <row r="7" ht="35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  <c r="AI7" t="s" s="12247">
        <v>41</v>
      </c>
    </row>
    <row r="8" ht="15.0" customHeight="true">
      <c r="A8" t="s" s="12248">
        <v>425</v>
      </c>
      <c r="B8" t="s" s="12249">
        <v>426</v>
      </c>
      <c r="C8" t="s" s="12250">
        <v>427</v>
      </c>
      <c r="D8" t="s" s="12251">
        <v>428</v>
      </c>
      <c r="E8" t="s" s="12252">
        <v>429</v>
      </c>
      <c r="F8" t="n" s="12253">
        <v>41944.0</v>
      </c>
      <c r="G8" t="s" s="12254">
        <v>0</v>
      </c>
      <c r="H8" t="n" s="12255">
        <v>1680.0</v>
      </c>
      <c r="I8" t="n" s="12256">
        <v>100.0</v>
      </c>
      <c r="J8" t="n" s="12257">
        <v>0.0</v>
      </c>
      <c r="K8" t="n" s="12258">
        <v>1450.0</v>
      </c>
      <c r="L8" t="n" s="12259">
        <v>0.0</v>
      </c>
      <c r="M8" t="n" s="12260">
        <v>16.9</v>
      </c>
      <c r="N8" t="n" s="12261">
        <v>0.0</v>
      </c>
      <c r="O8" t="n" s="12262">
        <v>0.0</v>
      </c>
      <c r="P8" t="n" s="12263">
        <v>8.0</v>
      </c>
      <c r="Q8" t="n" s="12264">
        <v>96.96</v>
      </c>
      <c r="R8" t="n" s="12265">
        <v>8.0</v>
      </c>
      <c r="S8" t="n" s="12266">
        <v>129.2</v>
      </c>
      <c r="T8" t="n" s="12267">
        <v>0.0</v>
      </c>
      <c r="U8" t="n" s="12268">
        <v>0.0</v>
      </c>
      <c r="V8" t="n" s="12269">
        <v>0.0</v>
      </c>
      <c r="W8" s="12270">
        <f>q8+s8+u8+v8</f>
      </c>
      <c r="X8" t="n" s="12271">
        <v>0.0</v>
      </c>
      <c r="Y8" t="n" s="12272">
        <v>0.0</v>
      </c>
      <c r="Z8" t="n" s="12273">
        <v>0.0</v>
      </c>
      <c r="AA8" s="12274">
        <f>h8+i8+j8+k8+l8+m8+n8+o8+w8+x8+y8+z8</f>
      </c>
      <c r="AB8" t="n" s="12275">
        <v>422.0</v>
      </c>
      <c r="AC8" t="n" s="12276">
        <v>60.35</v>
      </c>
      <c r="AD8" t="n" s="12277">
        <v>6.9</v>
      </c>
      <c r="AE8" t="n" s="12278">
        <v>80.0</v>
      </c>
      <c r="AF8" s="12279">
        <f>ROUND((aa8+ab8+ac8+ad8+ae8),2)</f>
      </c>
      <c r="AG8" s="12280">
        <f>ae8*0.06</f>
      </c>
      <c r="AH8" s="12281">
        <f>af8+ag8</f>
      </c>
      <c r="AI8" t="s" s="12282">
        <v>0</v>
      </c>
    </row>
    <row r="9" ht="15.0" customHeight="true">
      <c r="A9" t="s" s="12283">
        <v>430</v>
      </c>
      <c r="B9" t="s" s="12284">
        <v>431</v>
      </c>
      <c r="C9" t="s" s="12285">
        <v>432</v>
      </c>
      <c r="D9" t="s" s="12286">
        <v>433</v>
      </c>
      <c r="E9" t="s" s="12287">
        <v>429</v>
      </c>
      <c r="F9" t="n" s="12288">
        <v>41944.0</v>
      </c>
      <c r="G9" t="s" s="12289">
        <v>0</v>
      </c>
      <c r="H9" t="n" s="12290">
        <v>1350.0</v>
      </c>
      <c r="I9" t="n" s="12291">
        <v>100.0</v>
      </c>
      <c r="J9" t="n" s="12292">
        <v>0.0</v>
      </c>
      <c r="K9" t="n" s="12293">
        <v>1600.0</v>
      </c>
      <c r="L9" t="n" s="12294">
        <v>0.0</v>
      </c>
      <c r="M9" t="n" s="12295">
        <v>10.0</v>
      </c>
      <c r="N9" t="n" s="12296">
        <v>0.0</v>
      </c>
      <c r="O9" t="n" s="12297">
        <v>0.0</v>
      </c>
      <c r="P9" t="n" s="12298">
        <v>7.0</v>
      </c>
      <c r="Q9" t="n" s="12299">
        <v>68.18</v>
      </c>
      <c r="R9" t="n" s="12300">
        <v>8.0</v>
      </c>
      <c r="S9" t="n" s="12301">
        <v>103.84</v>
      </c>
      <c r="T9" t="n" s="12302">
        <v>0.0</v>
      </c>
      <c r="U9" t="n" s="12303">
        <v>0.0</v>
      </c>
      <c r="V9" t="n" s="12304">
        <v>0.0</v>
      </c>
      <c r="W9" s="12305">
        <f>q9+s9+u9+v9</f>
      </c>
      <c r="X9" t="n" s="12306">
        <v>0.0</v>
      </c>
      <c r="Y9" t="n" s="12307">
        <v>0.0</v>
      </c>
      <c r="Z9" t="n" s="12308">
        <v>0.0</v>
      </c>
      <c r="AA9" s="12309">
        <f>h9+i9+j9+k9+l9+m9+n9+o9+w9+x9+y9+z9</f>
      </c>
      <c r="AB9" t="n" s="12310">
        <v>398.0</v>
      </c>
      <c r="AC9" t="n" s="12311">
        <v>56.85</v>
      </c>
      <c r="AD9" t="n" s="12312">
        <v>6.5</v>
      </c>
      <c r="AE9" t="n" s="12313">
        <v>80.0</v>
      </c>
      <c r="AF9" s="12314">
        <f>ROUND((aa9+ab9+ac9+ad9+ae9),2)</f>
      </c>
      <c r="AG9" s="12315">
        <f>ae9*0.06</f>
      </c>
      <c r="AH9" s="12316">
        <f>af9+ag9</f>
      </c>
      <c r="AI9" t="s" s="12317">
        <v>0</v>
      </c>
    </row>
    <row r="10" ht="15.0" customHeight="true">
      <c r="A10" t="s" s="12318">
        <v>434</v>
      </c>
      <c r="B10" t="s" s="12319">
        <v>435</v>
      </c>
      <c r="C10" t="s" s="12320">
        <v>436</v>
      </c>
      <c r="D10" t="s" s="12321">
        <v>437</v>
      </c>
      <c r="E10" t="s" s="12322">
        <v>429</v>
      </c>
      <c r="F10" t="n" s="12323">
        <v>41944.0</v>
      </c>
      <c r="G10" t="s" s="12324">
        <v>0</v>
      </c>
      <c r="H10" t="n" s="12325">
        <v>1740.0</v>
      </c>
      <c r="I10" t="n" s="12326">
        <v>100.0</v>
      </c>
      <c r="J10" t="n" s="12327">
        <v>0.0</v>
      </c>
      <c r="K10" t="n" s="12328">
        <v>800.0</v>
      </c>
      <c r="L10" t="n" s="12329">
        <v>0.0</v>
      </c>
      <c r="M10" t="n" s="12330">
        <v>15.9</v>
      </c>
      <c r="N10" t="n" s="12331">
        <v>0.0</v>
      </c>
      <c r="O10" t="n" s="12332">
        <v>0.0</v>
      </c>
      <c r="P10" t="n" s="12333">
        <v>7.0</v>
      </c>
      <c r="Q10" t="n" s="12334">
        <v>87.85</v>
      </c>
      <c r="R10" t="n" s="12335">
        <v>8.0</v>
      </c>
      <c r="S10" t="n" s="12336">
        <v>133.84</v>
      </c>
      <c r="T10" t="n" s="12337">
        <v>0.0</v>
      </c>
      <c r="U10" t="n" s="12338">
        <v>0.0</v>
      </c>
      <c r="V10" t="n" s="12339">
        <v>0.0</v>
      </c>
      <c r="W10" s="12340">
        <f>q10+s10+u10+v10</f>
      </c>
      <c r="X10" t="n" s="12341">
        <v>0.0</v>
      </c>
      <c r="Y10" t="n" s="12342">
        <v>0.0</v>
      </c>
      <c r="Z10" t="n" s="12343">
        <v>0.0</v>
      </c>
      <c r="AA10" s="12344">
        <f>h10+i10+j10+k10+l10+m10+n10+o10+w10+x10+y10+z10</f>
      </c>
      <c r="AB10" t="n" s="12345">
        <v>344.0</v>
      </c>
      <c r="AC10" t="n" s="12346">
        <v>49.85</v>
      </c>
      <c r="AD10" t="n" s="12347">
        <v>5.7</v>
      </c>
      <c r="AE10" t="n" s="12348">
        <v>80.0</v>
      </c>
      <c r="AF10" s="12349">
        <f>ROUND((aa10+ab10+ac10+ad10+ae10),2)</f>
      </c>
      <c r="AG10" s="12350">
        <f>ae10*0.06</f>
      </c>
      <c r="AH10" s="12351">
        <f>af10+ag10</f>
      </c>
      <c r="AI10" t="s" s="12352">
        <v>0</v>
      </c>
    </row>
    <row r="11" ht="15.0" customHeight="true">
      <c r="A11" t="s" s="12353">
        <v>438</v>
      </c>
      <c r="B11" t="s" s="12354">
        <v>439</v>
      </c>
      <c r="C11" t="s" s="12355">
        <v>440</v>
      </c>
      <c r="D11" t="s" s="12356">
        <v>441</v>
      </c>
      <c r="E11" t="s" s="12357">
        <v>429</v>
      </c>
      <c r="F11" t="n" s="12358">
        <v>41944.0</v>
      </c>
      <c r="G11" t="s" s="12359">
        <v>0</v>
      </c>
      <c r="H11" t="n" s="12360">
        <v>1350.0</v>
      </c>
      <c r="I11" t="n" s="12361">
        <v>100.0</v>
      </c>
      <c r="J11" t="n" s="12362">
        <v>0.0</v>
      </c>
      <c r="K11" t="n" s="12363">
        <v>1600.0</v>
      </c>
      <c r="L11" t="n" s="12364">
        <v>0.0</v>
      </c>
      <c r="M11" t="n" s="12365">
        <v>29.1</v>
      </c>
      <c r="N11" t="n" s="12366">
        <v>0.0</v>
      </c>
      <c r="O11" t="n" s="12367">
        <v>0.0</v>
      </c>
      <c r="P11" t="n" s="12368">
        <v>8.0</v>
      </c>
      <c r="Q11" t="n" s="12369">
        <v>77.92</v>
      </c>
      <c r="R11" t="n" s="12370">
        <v>8.0</v>
      </c>
      <c r="S11" t="n" s="12371">
        <v>103.84</v>
      </c>
      <c r="T11" t="n" s="12372">
        <v>0.0</v>
      </c>
      <c r="U11" t="n" s="12373">
        <v>0.0</v>
      </c>
      <c r="V11" t="n" s="12374">
        <v>0.0</v>
      </c>
      <c r="W11" s="12375">
        <f>q11+s11+u11+v11</f>
      </c>
      <c r="X11" t="n" s="12376">
        <v>0.0</v>
      </c>
      <c r="Y11" t="n" s="12377">
        <v>0.0</v>
      </c>
      <c r="Z11" t="n" s="12378">
        <v>0.0</v>
      </c>
      <c r="AA11" s="12379">
        <f>h11+i11+j11+k11+l11+m11+n11+o11+w11+x11+y11+z11</f>
      </c>
      <c r="AB11" t="n" s="12380">
        <v>398.0</v>
      </c>
      <c r="AC11" t="n" s="12381">
        <v>56.85</v>
      </c>
      <c r="AD11" t="n" s="12382">
        <v>6.5</v>
      </c>
      <c r="AE11" t="n" s="12383">
        <v>80.0</v>
      </c>
      <c r="AF11" s="12384">
        <f>ROUND((aa11+ab11+ac11+ad11+ae11),2)</f>
      </c>
      <c r="AG11" s="12385">
        <f>ae11*0.06</f>
      </c>
      <c r="AH11" s="12386">
        <f>af11+ag11</f>
      </c>
      <c r="AI11" t="s" s="12387">
        <v>0</v>
      </c>
    </row>
    <row r="12" ht="15.0" customHeight="true">
      <c r="A12" t="s" s="12388">
        <v>442</v>
      </c>
      <c r="B12" t="s" s="12389">
        <v>443</v>
      </c>
      <c r="C12" t="s" s="12390">
        <v>444</v>
      </c>
      <c r="D12" t="s" s="12391">
        <v>445</v>
      </c>
      <c r="E12" t="s" s="12392">
        <v>429</v>
      </c>
      <c r="F12" t="n" s="12393">
        <v>42614.0</v>
      </c>
      <c r="G12" t="s" s="12394">
        <v>0</v>
      </c>
      <c r="H12" t="n" s="12395">
        <v>1400.0</v>
      </c>
      <c r="I12" t="n" s="12396">
        <v>100.0</v>
      </c>
      <c r="J12" t="n" s="12397">
        <v>0.0</v>
      </c>
      <c r="K12" t="n" s="12398">
        <v>900.0</v>
      </c>
      <c r="L12" t="n" s="12399">
        <v>0.0</v>
      </c>
      <c r="M12" t="n" s="12400">
        <v>10.0</v>
      </c>
      <c r="N12" t="n" s="12401">
        <v>0.0</v>
      </c>
      <c r="O12" t="n" s="12402">
        <v>0.0</v>
      </c>
      <c r="P12" t="n" s="12403">
        <v>4.0</v>
      </c>
      <c r="Q12" t="n" s="12404">
        <v>40.4</v>
      </c>
      <c r="R12" t="n" s="12405">
        <v>8.0</v>
      </c>
      <c r="S12" t="n" s="12406">
        <v>107.68</v>
      </c>
      <c r="T12" t="n" s="12407">
        <v>0.0</v>
      </c>
      <c r="U12" t="n" s="12408">
        <v>0.0</v>
      </c>
      <c r="V12" t="n" s="12409">
        <v>0.0</v>
      </c>
      <c r="W12" s="12410">
        <f>q12+s12+u12+v12</f>
      </c>
      <c r="X12" t="n" s="12411">
        <v>0.0</v>
      </c>
      <c r="Y12" t="n" s="12412">
        <v>0.0</v>
      </c>
      <c r="Z12" t="n" s="12413">
        <v>0.0</v>
      </c>
      <c r="AA12" s="12414">
        <f>h12+i12+j12+k12+l12+m12+n12+o12+w12+x12+y12+z12</f>
      </c>
      <c r="AB12" t="n" s="12415">
        <v>312.0</v>
      </c>
      <c r="AC12" t="n" s="12416">
        <v>44.65</v>
      </c>
      <c r="AD12" t="n" s="12417">
        <v>5.1</v>
      </c>
      <c r="AE12" t="n" s="12418">
        <v>80.0</v>
      </c>
      <c r="AF12" s="12419">
        <f>ROUND((aa12+ab12+ac12+ad12+ae12),2)</f>
      </c>
      <c r="AG12" s="12420">
        <f>ae12*0.06</f>
      </c>
      <c r="AH12" s="12421">
        <f>af12+ag12</f>
      </c>
      <c r="AI12" t="s" s="12422">
        <v>0</v>
      </c>
    </row>
    <row r="13" ht="15.0" customHeight="true">
      <c r="A13" t="s" s="12423">
        <v>446</v>
      </c>
      <c r="B13" t="s" s="12424">
        <v>447</v>
      </c>
      <c r="C13" t="s" s="12425">
        <v>448</v>
      </c>
      <c r="D13" t="s" s="12426">
        <v>449</v>
      </c>
      <c r="E13" t="s" s="12427">
        <v>429</v>
      </c>
      <c r="F13" t="n" s="12428">
        <v>42795.0</v>
      </c>
      <c r="G13" t="s" s="12429">
        <v>0</v>
      </c>
      <c r="H13" t="n" s="12430">
        <v>1350.0</v>
      </c>
      <c r="I13" t="n" s="12431">
        <v>100.0</v>
      </c>
      <c r="J13" t="n" s="12432">
        <v>0.0</v>
      </c>
      <c r="K13" t="n" s="12433">
        <v>1400.0</v>
      </c>
      <c r="L13" t="n" s="12434">
        <v>0.0</v>
      </c>
      <c r="M13" t="n" s="12435">
        <v>10.0</v>
      </c>
      <c r="N13" t="n" s="12436">
        <v>0.0</v>
      </c>
      <c r="O13" t="n" s="12437">
        <v>0.0</v>
      </c>
      <c r="P13" t="n" s="12438">
        <v>0.0</v>
      </c>
      <c r="Q13" t="n" s="12439">
        <v>0.0</v>
      </c>
      <c r="R13" t="n" s="12440">
        <v>8.0</v>
      </c>
      <c r="S13" t="n" s="12441">
        <v>103.84</v>
      </c>
      <c r="T13" t="n" s="12442">
        <v>0.0</v>
      </c>
      <c r="U13" t="n" s="12443">
        <v>0.0</v>
      </c>
      <c r="V13" t="n" s="12444">
        <v>0.0</v>
      </c>
      <c r="W13" s="12445">
        <f>q13+s13+u13+v13</f>
      </c>
      <c r="X13" t="n" s="12446">
        <v>0.0</v>
      </c>
      <c r="Y13" t="n" s="12447">
        <v>0.0</v>
      </c>
      <c r="Z13" t="n" s="12448">
        <v>0.0</v>
      </c>
      <c r="AA13" s="12449">
        <f>h13+i13+j13+k13+l13+m13+n13+o13+w13+x13+y13+z13</f>
      </c>
      <c r="AB13" t="n" s="12450">
        <v>372.0</v>
      </c>
      <c r="AC13" t="n" s="12451">
        <v>51.65</v>
      </c>
      <c r="AD13" t="n" s="12452">
        <v>5.9</v>
      </c>
      <c r="AE13" t="n" s="12453">
        <v>80.0</v>
      </c>
      <c r="AF13" s="12454">
        <f>ROUND((aa13+ab13+ac13+ad13+ae13),2)</f>
      </c>
      <c r="AG13" s="12455">
        <f>ae13*0.06</f>
      </c>
      <c r="AH13" s="12456">
        <f>af13+ag13</f>
      </c>
      <c r="AI13" t="s" s="12457">
        <v>0</v>
      </c>
    </row>
    <row r="14" ht="15.0" customHeight="true">
      <c r="A14" t="s" s="12458">
        <v>0</v>
      </c>
      <c r="B14" t="s" s="12459">
        <v>0</v>
      </c>
      <c r="C14" t="s" s="12460">
        <v>0</v>
      </c>
      <c r="D14" t="s" s="12461">
        <v>0</v>
      </c>
      <c r="E14" t="s" s="12462">
        <v>0</v>
      </c>
      <c r="F14" t="s" s="12463">
        <v>0</v>
      </c>
      <c r="G14" t="s" s="12464">
        <v>0</v>
      </c>
      <c r="H14" s="12465">
        <f>SUM(h8:h13)</f>
      </c>
      <c r="I14" s="12466">
        <f>SUM(i8:i13)</f>
      </c>
      <c r="J14" s="12467">
        <f>SUM(j8:j13)</f>
      </c>
      <c r="K14" s="12468">
        <f>SUM(k8:k13)</f>
      </c>
      <c r="L14" s="12469">
        <f>SUM(l8:l13)</f>
      </c>
      <c r="M14" s="12470">
        <f>SUM(m8:m13)</f>
      </c>
      <c r="N14" s="12471">
        <f>SUM(n8:n13)</f>
      </c>
      <c r="O14" s="12472">
        <f>SUM(o8:o13)</f>
      </c>
      <c r="P14" s="12473">
        <f>SUM(p8:p13)</f>
      </c>
      <c r="Q14" s="12474">
        <f>SUM(q8:q13)</f>
      </c>
      <c r="R14" s="12475">
        <f>SUM(r8:r13)</f>
      </c>
      <c r="S14" s="12476">
        <f>SUM(s8:s13)</f>
      </c>
      <c r="T14" s="12477">
        <f>SUM(t8:t13)</f>
      </c>
      <c r="U14" s="12478">
        <f>SUM(u8:u13)</f>
      </c>
      <c r="V14" s="12479">
        <f>SUM(v8:v13)</f>
      </c>
      <c r="W14" s="12480">
        <f>SUM(w8:w13)</f>
      </c>
      <c r="X14" s="12481">
        <f>SUM(x8:x13)</f>
      </c>
      <c r="Y14" s="12482">
        <f>SUM(y8:y13)</f>
      </c>
      <c r="Z14" s="12483">
        <f>SUM(z8:z13)</f>
      </c>
      <c r="AA14" s="12484">
        <f>SUM(aa8:aa13)</f>
      </c>
      <c r="AB14" s="12485">
        <f>SUM(ab8:ab13)</f>
      </c>
      <c r="AC14" s="12486">
        <f>SUM(ac8:ac13)</f>
      </c>
      <c r="AD14" s="12487">
        <f>SUM(ad8:ad13)</f>
      </c>
      <c r="AE14" s="12488">
        <f>SUM(ae8:ae13)</f>
      </c>
      <c r="AF14" s="12489">
        <f>SUM(af8:af13)</f>
      </c>
      <c r="AG14" s="12490">
        <f>SUM(ag8:ag13)</f>
      </c>
      <c r="AH14" s="12491">
        <f>SUM(ah8:ah13)</f>
      </c>
      <c r="AI14" t="s" s="12492">
        <v>0</v>
      </c>
    </row>
    <row r="15" ht="15.0" customHeight="true"/>
    <row r="16" ht="15.0" customHeight="true">
      <c r="A16" t="s" s="12493">
        <v>0</v>
      </c>
      <c r="B16" t="s" s="12494">
        <v>0</v>
      </c>
      <c r="C16" t="s" s="12495">
        <v>552</v>
      </c>
    </row>
    <row r="17" ht="15.0" customHeight="true">
      <c r="C17" s="1249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97">
        <v>0</v>
      </c>
      <c r="B1" t="s" s="12498">
        <v>0</v>
      </c>
      <c r="C1" t="s" s="12499">
        <v>1</v>
      </c>
    </row>
    <row r="2" ht="15.0" customHeight="true">
      <c r="A2" t="s" s="12500">
        <v>0</v>
      </c>
      <c r="B2" t="s" s="12501">
        <v>0</v>
      </c>
      <c r="C2" t="s" s="12502">
        <v>2</v>
      </c>
    </row>
    <row r="3" ht="15.0" customHeight="true">
      <c r="A3" t="s" s="12503">
        <v>0</v>
      </c>
      <c r="B3" t="s" s="12504">
        <v>0</v>
      </c>
      <c r="C3" t="s" s="12505">
        <v>3</v>
      </c>
    </row>
    <row r="4" ht="15.0" customHeight="true">
      <c r="A4" t="s" s="12506">
        <v>0</v>
      </c>
      <c r="B4" t="s" s="12507">
        <v>0</v>
      </c>
      <c r="C4" t="s" s="12508">
        <v>4</v>
      </c>
      <c r="D4" t="s" s="12509">
        <v>0</v>
      </c>
      <c r="E4" t="s" s="12510">
        <v>0</v>
      </c>
      <c r="F4" t="s" s="12511">
        <v>0</v>
      </c>
      <c r="G4" t="s" s="12512">
        <v>0</v>
      </c>
      <c r="H4" t="s" s="12513">
        <v>0</v>
      </c>
      <c r="I4" t="s" s="12514">
        <v>0</v>
      </c>
      <c r="J4" t="s" s="12515">
        <v>0</v>
      </c>
      <c r="K4" t="s" s="12516">
        <v>0</v>
      </c>
      <c r="L4" t="s" s="12517">
        <v>0</v>
      </c>
      <c r="M4" t="s" s="12518">
        <v>0</v>
      </c>
      <c r="N4" t="s" s="12519">
        <v>0</v>
      </c>
      <c r="O4" t="s" s="12520">
        <v>0</v>
      </c>
      <c r="P4" t="s" s="12521">
        <v>0</v>
      </c>
      <c r="Q4" t="s" s="12522">
        <v>0</v>
      </c>
      <c r="R4" t="s" s="12523">
        <v>0</v>
      </c>
      <c r="S4" t="s" s="12524">
        <v>0</v>
      </c>
      <c r="T4" t="s" s="12525">
        <v>0</v>
      </c>
      <c r="U4" t="s" s="12526">
        <v>0</v>
      </c>
      <c r="V4" t="s" s="12527">
        <v>0</v>
      </c>
      <c r="W4" t="s" s="12528">
        <v>0</v>
      </c>
      <c r="X4" t="s" s="12529">
        <v>0</v>
      </c>
      <c r="Y4" t="s" s="12530">
        <v>0</v>
      </c>
      <c r="Z4" t="s" s="12531">
        <v>0</v>
      </c>
      <c r="AA4" t="s" s="12532">
        <v>0</v>
      </c>
      <c r="AB4" t="s" s="12533">
        <v>0</v>
      </c>
      <c r="AC4" t="s" s="12534">
        <v>5</v>
      </c>
      <c r="AD4" t="n" s="12535">
        <v>2019.0</v>
      </c>
    </row>
    <row r="5" ht="15.0" customHeight="true">
      <c r="A5" t="s" s="12536">
        <v>0</v>
      </c>
      <c r="B5" t="s" s="12537">
        <v>0</v>
      </c>
      <c r="C5" t="s" s="12538">
        <v>0</v>
      </c>
      <c r="D5" t="s" s="12539">
        <v>0</v>
      </c>
      <c r="E5" t="s" s="12540">
        <v>0</v>
      </c>
      <c r="F5" t="s" s="12541">
        <v>0</v>
      </c>
      <c r="G5" t="s" s="12542">
        <v>0</v>
      </c>
      <c r="H5" t="s" s="12543">
        <v>0</v>
      </c>
      <c r="I5" t="s" s="12544">
        <v>0</v>
      </c>
      <c r="J5" t="s" s="12545">
        <v>0</v>
      </c>
      <c r="K5" t="s" s="12546">
        <v>0</v>
      </c>
      <c r="L5" t="s" s="12547">
        <v>0</v>
      </c>
      <c r="M5" t="s" s="12548">
        <v>0</v>
      </c>
      <c r="N5" t="s" s="12549">
        <v>0</v>
      </c>
      <c r="O5" t="s" s="12550">
        <v>0</v>
      </c>
      <c r="P5" t="s" s="12551">
        <v>0</v>
      </c>
      <c r="Q5" t="s" s="12552">
        <v>0</v>
      </c>
      <c r="R5" t="s" s="12553">
        <v>0</v>
      </c>
      <c r="S5" t="s" s="12554">
        <v>0</v>
      </c>
      <c r="T5" t="s" s="12555">
        <v>0</v>
      </c>
      <c r="U5" t="s" s="12556">
        <v>0</v>
      </c>
      <c r="V5" t="s" s="12557">
        <v>0</v>
      </c>
      <c r="W5" t="s" s="12558">
        <v>0</v>
      </c>
      <c r="X5" t="s" s="12559">
        <v>0</v>
      </c>
      <c r="Y5" t="s" s="12560">
        <v>0</v>
      </c>
      <c r="Z5" t="s" s="12561">
        <v>0</v>
      </c>
      <c r="AA5" t="s" s="12562">
        <v>0</v>
      </c>
      <c r="AB5" t="s" s="12563">
        <v>0</v>
      </c>
      <c r="AC5" t="s" s="12564">
        <v>6</v>
      </c>
      <c r="AD5" t="n" s="12565">
        <v>2019.0</v>
      </c>
    </row>
    <row r="6" ht="15.0" customHeight="true"/>
    <row r="7" ht="35.0" customHeight="true">
      <c r="A7" t="s" s="12566">
        <v>7</v>
      </c>
      <c r="B7" t="s" s="12567">
        <v>8</v>
      </c>
      <c r="C7" t="s" s="12568">
        <v>9</v>
      </c>
      <c r="D7" t="s" s="12569">
        <v>10</v>
      </c>
      <c r="E7" t="s" s="12570">
        <v>11</v>
      </c>
      <c r="F7" t="s" s="12571">
        <v>12</v>
      </c>
      <c r="G7" t="s" s="12572">
        <v>13</v>
      </c>
      <c r="H7" t="s" s="12573">
        <v>14</v>
      </c>
      <c r="I7" t="s" s="12574">
        <v>15</v>
      </c>
      <c r="J7" t="s" s="12575">
        <v>16</v>
      </c>
      <c r="K7" t="s" s="12576">
        <v>17</v>
      </c>
      <c r="L7" t="s" s="12577">
        <v>18</v>
      </c>
      <c r="M7" t="s" s="12578">
        <v>19</v>
      </c>
      <c r="N7" t="s" s="12579">
        <v>20</v>
      </c>
      <c r="O7" t="s" s="12580">
        <v>21</v>
      </c>
      <c r="P7" t="s" s="12581">
        <v>22</v>
      </c>
      <c r="Q7" t="s" s="12582">
        <v>23</v>
      </c>
      <c r="R7" t="s" s="12583">
        <v>24</v>
      </c>
      <c r="S7" t="s" s="12584">
        <v>25</v>
      </c>
      <c r="T7" t="s" s="12585">
        <v>26</v>
      </c>
      <c r="U7" t="s" s="12586">
        <v>27</v>
      </c>
      <c r="V7" t="s" s="12587">
        <v>28</v>
      </c>
      <c r="W7" t="s" s="12588">
        <v>29</v>
      </c>
      <c r="X7" t="s" s="12589">
        <v>30</v>
      </c>
      <c r="Y7" t="s" s="12590">
        <v>31</v>
      </c>
      <c r="Z7" t="s" s="12591">
        <v>32</v>
      </c>
      <c r="AA7" t="s" s="12592">
        <v>33</v>
      </c>
      <c r="AB7" t="s" s="12593">
        <v>34</v>
      </c>
      <c r="AC7" t="s" s="12594">
        <v>35</v>
      </c>
      <c r="AD7" t="s" s="12595">
        <v>36</v>
      </c>
      <c r="AE7" t="s" s="12596">
        <v>37</v>
      </c>
      <c r="AF7" t="s" s="12597">
        <v>38</v>
      </c>
      <c r="AG7" t="s" s="12598">
        <v>39</v>
      </c>
      <c r="AH7" t="s" s="12599">
        <v>40</v>
      </c>
      <c r="AI7" t="s" s="12600">
        <v>41</v>
      </c>
    </row>
    <row r="8" ht="15.0" customHeight="true">
      <c r="A8" t="s" s="12601">
        <v>450</v>
      </c>
      <c r="B8" t="s" s="12602">
        <v>451</v>
      </c>
      <c r="C8" t="s" s="12603">
        <v>452</v>
      </c>
      <c r="D8" t="s" s="12604">
        <v>453</v>
      </c>
      <c r="E8" t="s" s="12605">
        <v>454</v>
      </c>
      <c r="F8" t="n" s="12606">
        <v>41944.0</v>
      </c>
      <c r="G8" t="s" s="12607">
        <v>0</v>
      </c>
      <c r="H8" t="n" s="12608">
        <v>1140.0</v>
      </c>
      <c r="I8" t="n" s="12609">
        <v>100.0</v>
      </c>
      <c r="J8" t="n" s="12610">
        <v>0.0</v>
      </c>
      <c r="K8" t="n" s="12611">
        <v>800.0</v>
      </c>
      <c r="L8" t="n" s="12612">
        <v>0.0</v>
      </c>
      <c r="M8" t="n" s="12613">
        <v>10.0</v>
      </c>
      <c r="N8" t="n" s="12614">
        <v>0.0</v>
      </c>
      <c r="O8" t="n" s="12615">
        <v>0.0</v>
      </c>
      <c r="P8" t="n" s="12616">
        <v>5.0</v>
      </c>
      <c r="Q8" t="n" s="12617">
        <v>41.1</v>
      </c>
      <c r="R8" t="n" s="12618">
        <v>8.0</v>
      </c>
      <c r="S8" t="n" s="12619">
        <v>87.68</v>
      </c>
      <c r="T8" t="n" s="12620">
        <v>0.0</v>
      </c>
      <c r="U8" t="n" s="12621">
        <v>0.0</v>
      </c>
      <c r="V8" t="n" s="12622">
        <v>0.0</v>
      </c>
      <c r="W8" s="12623">
        <f>q8+s8+u8+v8</f>
      </c>
      <c r="X8" t="n" s="12624">
        <v>0.0</v>
      </c>
      <c r="Y8" t="n" s="12625">
        <v>0.0</v>
      </c>
      <c r="Z8" t="n" s="12626">
        <v>0.0</v>
      </c>
      <c r="AA8" s="12627">
        <f>h8+i8+j8+k8+l8+m8+n8+o8+w8+x8+y8+z8</f>
      </c>
      <c r="AB8" t="n" s="12628">
        <v>266.0</v>
      </c>
      <c r="AC8" t="n" s="12629">
        <v>37.65</v>
      </c>
      <c r="AD8" t="n" s="12630">
        <v>4.3</v>
      </c>
      <c r="AE8" t="n" s="12631">
        <v>80.0</v>
      </c>
      <c r="AF8" s="12632">
        <f>ROUND((aa8+ab8+ac8+ad8+ae8),2)</f>
      </c>
      <c r="AG8" s="12633">
        <f>ae8*0.06</f>
      </c>
      <c r="AH8" s="12634">
        <f>af8+ag8</f>
      </c>
      <c r="AI8" t="s" s="12635">
        <v>0</v>
      </c>
    </row>
    <row r="9" ht="15.0" customHeight="true">
      <c r="A9" t="s" s="12636">
        <v>455</v>
      </c>
      <c r="B9" t="s" s="12637">
        <v>456</v>
      </c>
      <c r="C9" t="s" s="12638">
        <v>457</v>
      </c>
      <c r="D9" t="s" s="12639">
        <v>458</v>
      </c>
      <c r="E9" t="s" s="12640">
        <v>454</v>
      </c>
      <c r="F9" t="n" s="12641">
        <v>41944.0</v>
      </c>
      <c r="G9" t="s" s="12642">
        <v>0</v>
      </c>
      <c r="H9" t="n" s="12643">
        <v>1300.0</v>
      </c>
      <c r="I9" t="n" s="12644">
        <v>100.0</v>
      </c>
      <c r="J9" t="n" s="12645">
        <v>0.0</v>
      </c>
      <c r="K9" t="n" s="12646">
        <v>600.0</v>
      </c>
      <c r="L9" t="n" s="12647">
        <v>0.0</v>
      </c>
      <c r="M9" t="n" s="12648">
        <v>10.0</v>
      </c>
      <c r="N9" t="n" s="12649">
        <v>0.0</v>
      </c>
      <c r="O9" t="n" s="12650">
        <v>0.0</v>
      </c>
      <c r="P9" t="n" s="12651">
        <v>0.0</v>
      </c>
      <c r="Q9" t="n" s="12652">
        <v>0.0</v>
      </c>
      <c r="R9" t="n" s="12653">
        <v>0.0</v>
      </c>
      <c r="S9" t="n" s="12654">
        <v>0.0</v>
      </c>
      <c r="T9" t="n" s="12655">
        <v>0.0</v>
      </c>
      <c r="U9" t="n" s="12656">
        <v>0.0</v>
      </c>
      <c r="V9" t="n" s="12657">
        <v>0.0</v>
      </c>
      <c r="W9" s="12658">
        <f>q9+s9+u9+v9</f>
      </c>
      <c r="X9" t="n" s="12659">
        <v>0.0</v>
      </c>
      <c r="Y9" t="n" s="12660">
        <v>0.0</v>
      </c>
      <c r="Z9" t="n" s="12661">
        <v>0.0</v>
      </c>
      <c r="AA9" s="12662">
        <f>h9+i9+j9+k9+l9+m9+n9+o9+w9+x9+y9+z9</f>
      </c>
      <c r="AB9" t="n" s="12663">
        <v>260.0</v>
      </c>
      <c r="AC9" t="n" s="12664">
        <v>34.15</v>
      </c>
      <c r="AD9" t="n" s="12665">
        <v>3.9</v>
      </c>
      <c r="AE9" t="n" s="12666">
        <v>80.0</v>
      </c>
      <c r="AF9" s="12667">
        <f>ROUND((aa9+ab9+ac9+ad9+ae9),2)</f>
      </c>
      <c r="AG9" s="12668">
        <f>ae9*0.06</f>
      </c>
      <c r="AH9" s="12669">
        <f>af9+ag9</f>
      </c>
      <c r="AI9" t="s" s="12670">
        <v>0</v>
      </c>
    </row>
    <row r="10" ht="15.0" customHeight="true">
      <c r="A10" t="s" s="12671">
        <v>459</v>
      </c>
      <c r="B10" t="s" s="12672">
        <v>460</v>
      </c>
      <c r="C10" t="s" s="12673">
        <v>461</v>
      </c>
      <c r="D10" t="s" s="12674">
        <v>462</v>
      </c>
      <c r="E10" t="s" s="12675">
        <v>454</v>
      </c>
      <c r="F10" t="n" s="12676">
        <v>41944.0</v>
      </c>
      <c r="G10" t="s" s="12677">
        <v>0</v>
      </c>
      <c r="H10" t="n" s="12678">
        <v>1200.0</v>
      </c>
      <c r="I10" t="n" s="12679">
        <v>100.0</v>
      </c>
      <c r="J10" t="n" s="12680">
        <v>0.0</v>
      </c>
      <c r="K10" t="n" s="12681">
        <v>1300.0</v>
      </c>
      <c r="L10" t="n" s="12682">
        <v>0.0</v>
      </c>
      <c r="M10" t="n" s="12683">
        <v>21.0</v>
      </c>
      <c r="N10" t="n" s="12684">
        <v>0.0</v>
      </c>
      <c r="O10" t="n" s="12685">
        <v>0.0</v>
      </c>
      <c r="P10" t="n" s="12686">
        <v>0.0</v>
      </c>
      <c r="Q10" t="n" s="12687">
        <v>0.0</v>
      </c>
      <c r="R10" t="n" s="12688">
        <v>8.0</v>
      </c>
      <c r="S10" t="n" s="12689">
        <v>92.32</v>
      </c>
      <c r="T10" t="n" s="12690">
        <v>0.0</v>
      </c>
      <c r="U10" t="n" s="12691">
        <v>0.0</v>
      </c>
      <c r="V10" t="n" s="12692">
        <v>0.0</v>
      </c>
      <c r="W10" s="12693">
        <f>q10+s10+u10+v10</f>
      </c>
      <c r="X10" t="n" s="12694">
        <v>0.0</v>
      </c>
      <c r="Y10" t="n" s="12695">
        <v>0.0</v>
      </c>
      <c r="Z10" t="n" s="12696">
        <v>0.0</v>
      </c>
      <c r="AA10" s="12697">
        <f>h10+i10+j10+k10+l10+m10+n10+o10+w10+x10+y10+z10</f>
      </c>
      <c r="AB10" t="n" s="12698">
        <v>338.0</v>
      </c>
      <c r="AC10" t="n" s="12699">
        <v>46.35</v>
      </c>
      <c r="AD10" t="n" s="12700">
        <v>5.3</v>
      </c>
      <c r="AE10" t="n" s="12701">
        <v>80.0</v>
      </c>
      <c r="AF10" s="12702">
        <f>ROUND((aa10+ab10+ac10+ad10+ae10),2)</f>
      </c>
      <c r="AG10" s="12703">
        <f>ae10*0.06</f>
      </c>
      <c r="AH10" s="12704">
        <f>af10+ag10</f>
      </c>
      <c r="AI10" t="s" s="12705">
        <v>0</v>
      </c>
    </row>
    <row r="11" ht="15.0" customHeight="true">
      <c r="A11" t="s" s="12706">
        <v>463</v>
      </c>
      <c r="B11" t="s" s="12707">
        <v>464</v>
      </c>
      <c r="C11" t="s" s="12708">
        <v>465</v>
      </c>
      <c r="D11" t="s" s="12709">
        <v>466</v>
      </c>
      <c r="E11" t="s" s="12710">
        <v>454</v>
      </c>
      <c r="F11" t="n" s="12711">
        <v>41944.0</v>
      </c>
      <c r="G11" t="s" s="12712">
        <v>0</v>
      </c>
      <c r="H11" t="n" s="12713">
        <v>1180.0</v>
      </c>
      <c r="I11" t="n" s="12714">
        <v>100.0</v>
      </c>
      <c r="J11" t="n" s="12715">
        <v>0.0</v>
      </c>
      <c r="K11" t="n" s="12716">
        <v>1600.0</v>
      </c>
      <c r="L11" t="n" s="12717">
        <v>0.0</v>
      </c>
      <c r="M11" t="n" s="12718">
        <v>29.8</v>
      </c>
      <c r="N11" t="n" s="12719">
        <v>0.0</v>
      </c>
      <c r="O11" t="n" s="12720">
        <v>0.0</v>
      </c>
      <c r="P11" t="n" s="12721">
        <v>8.0</v>
      </c>
      <c r="Q11" t="n" s="12722">
        <v>68.08</v>
      </c>
      <c r="R11" t="n" s="12723">
        <v>8.0</v>
      </c>
      <c r="S11" t="n" s="12724">
        <v>90.8</v>
      </c>
      <c r="T11" t="n" s="12725">
        <v>0.0</v>
      </c>
      <c r="U11" t="n" s="12726">
        <v>0.0</v>
      </c>
      <c r="V11" t="n" s="12727">
        <v>0.0</v>
      </c>
      <c r="W11" s="12728">
        <f>q11+s11+u11+v11</f>
      </c>
      <c r="X11" t="n" s="12729">
        <v>0.0</v>
      </c>
      <c r="Y11" t="n" s="12730">
        <v>0.0</v>
      </c>
      <c r="Z11" t="n" s="12731">
        <v>0.0</v>
      </c>
      <c r="AA11" s="12732">
        <f>h11+i11+j11+k11+l11+m11+n11+o11+w11+x11+y11+z11</f>
      </c>
      <c r="AB11" t="n" s="12733">
        <v>375.0</v>
      </c>
      <c r="AC11" t="n" s="12734">
        <v>53.35</v>
      </c>
      <c r="AD11" t="n" s="12735">
        <v>6.1</v>
      </c>
      <c r="AE11" t="n" s="12736">
        <v>80.0</v>
      </c>
      <c r="AF11" s="12737">
        <f>ROUND((aa11+ab11+ac11+ad11+ae11),2)</f>
      </c>
      <c r="AG11" s="12738">
        <f>ae11*0.06</f>
      </c>
      <c r="AH11" s="12739">
        <f>af11+ag11</f>
      </c>
      <c r="AI11" t="s" s="12740">
        <v>0</v>
      </c>
    </row>
    <row r="12" ht="15.0" customHeight="true">
      <c r="A12" t="s" s="12741">
        <v>467</v>
      </c>
      <c r="B12" t="s" s="12742">
        <v>468</v>
      </c>
      <c r="C12" t="s" s="12743">
        <v>469</v>
      </c>
      <c r="D12" t="s" s="12744">
        <v>470</v>
      </c>
      <c r="E12" t="s" s="12745">
        <v>454</v>
      </c>
      <c r="F12" t="n" s="12746">
        <v>41944.0</v>
      </c>
      <c r="G12" t="s" s="12747">
        <v>0</v>
      </c>
      <c r="H12" t="n" s="12748">
        <v>3420.0</v>
      </c>
      <c r="I12" t="n" s="12749">
        <v>0.0</v>
      </c>
      <c r="J12" t="n" s="12750">
        <v>0.0</v>
      </c>
      <c r="K12" t="n" s="12751">
        <v>1900.0</v>
      </c>
      <c r="L12" t="n" s="12752">
        <v>300.0</v>
      </c>
      <c r="M12" t="n" s="12753">
        <v>481.77000000000004</v>
      </c>
      <c r="N12" t="n" s="12754">
        <v>0.0</v>
      </c>
      <c r="O12" t="n" s="12755">
        <v>0.0</v>
      </c>
      <c r="P12" t="n" s="12756">
        <v>0.0</v>
      </c>
      <c r="Q12" t="n" s="12757">
        <v>0.0</v>
      </c>
      <c r="R12" t="n" s="12758">
        <v>0.0</v>
      </c>
      <c r="S12" t="n" s="12759">
        <v>0.0</v>
      </c>
      <c r="T12" t="n" s="12760">
        <v>0.0</v>
      </c>
      <c r="U12" t="n" s="12761">
        <v>0.0</v>
      </c>
      <c r="V12" t="n" s="12762">
        <v>0.0</v>
      </c>
      <c r="W12" s="12763">
        <f>q12+s12+u12+v12</f>
      </c>
      <c r="X12" t="n" s="12764">
        <v>0.0</v>
      </c>
      <c r="Y12" t="n" s="12765">
        <v>0.0</v>
      </c>
      <c r="Z12" t="n" s="12766">
        <v>0.0</v>
      </c>
      <c r="AA12" s="12767">
        <f>h12+i12+j12+k12+l12+m12+n12+o12+w12+x12+y12+z12</f>
      </c>
      <c r="AB12" t="n" s="12768">
        <v>741.0</v>
      </c>
      <c r="AC12" t="n" s="12769">
        <v>69.05</v>
      </c>
      <c r="AD12" t="n" s="12770">
        <v>7.9</v>
      </c>
      <c r="AE12" t="n" s="12771">
        <v>80.0</v>
      </c>
      <c r="AF12" s="12772">
        <f>ROUND((aa12+ab12+ac12+ad12+ae12),2)</f>
      </c>
      <c r="AG12" s="12773">
        <f>ae12*0.06</f>
      </c>
      <c r="AH12" s="12774">
        <f>af12+ag12</f>
      </c>
      <c r="AI12" t="s" s="12775">
        <v>0</v>
      </c>
    </row>
    <row r="13" ht="15.0" customHeight="true">
      <c r="A13" t="s" s="12776">
        <v>471</v>
      </c>
      <c r="B13" t="s" s="12777">
        <v>472</v>
      </c>
      <c r="C13" t="s" s="12778">
        <v>473</v>
      </c>
      <c r="D13" t="s" s="12779">
        <v>474</v>
      </c>
      <c r="E13" t="s" s="12780">
        <v>454</v>
      </c>
      <c r="F13" t="n" s="12781">
        <v>41944.0</v>
      </c>
      <c r="G13" t="s" s="12782">
        <v>0</v>
      </c>
      <c r="H13" t="n" s="12783">
        <v>1200.0</v>
      </c>
      <c r="I13" t="n" s="12784">
        <v>100.0</v>
      </c>
      <c r="J13" t="n" s="12785">
        <v>0.0</v>
      </c>
      <c r="K13" t="n" s="12786">
        <v>300.0</v>
      </c>
      <c r="L13" t="n" s="12787">
        <v>0.0</v>
      </c>
      <c r="M13" t="n" s="12788">
        <v>10.0</v>
      </c>
      <c r="N13" t="n" s="12789">
        <v>0.0</v>
      </c>
      <c r="O13" t="n" s="12790">
        <v>0.0</v>
      </c>
      <c r="P13" t="n" s="12791">
        <v>7.0</v>
      </c>
      <c r="Q13" t="n" s="12792">
        <v>60.55</v>
      </c>
      <c r="R13" t="n" s="12793">
        <v>8.0</v>
      </c>
      <c r="S13" t="n" s="12794">
        <v>92.32</v>
      </c>
      <c r="T13" t="n" s="12795">
        <v>0.0</v>
      </c>
      <c r="U13" t="n" s="12796">
        <v>0.0</v>
      </c>
      <c r="V13" t="n" s="12797">
        <v>0.0</v>
      </c>
      <c r="W13" s="12798">
        <f>q13+s13+u13+v13</f>
      </c>
      <c r="X13" t="n" s="12799">
        <v>0.0</v>
      </c>
      <c r="Y13" t="n" s="12800">
        <v>0.0</v>
      </c>
      <c r="Z13" t="n" s="12801">
        <v>0.0</v>
      </c>
      <c r="AA13" s="12802">
        <f>h13+i13+j13+k13+l13+m13+n13+o13+w13+x13+y13+z13</f>
      </c>
      <c r="AB13" t="n" s="12803">
        <v>208.0</v>
      </c>
      <c r="AC13" t="n" s="12804">
        <v>30.65</v>
      </c>
      <c r="AD13" t="n" s="12805">
        <v>3.5</v>
      </c>
      <c r="AE13" t="n" s="12806">
        <v>80.0</v>
      </c>
      <c r="AF13" s="12807">
        <f>ROUND((aa13+ab13+ac13+ad13+ae13),2)</f>
      </c>
      <c r="AG13" s="12808">
        <f>ae13*0.06</f>
      </c>
      <c r="AH13" s="12809">
        <f>af13+ag13</f>
      </c>
      <c r="AI13" t="s" s="12810">
        <v>0</v>
      </c>
    </row>
    <row r="14" ht="15.0" customHeight="true">
      <c r="A14" t="s" s="12811">
        <v>475</v>
      </c>
      <c r="B14" t="s" s="12812">
        <v>476</v>
      </c>
      <c r="C14" t="s" s="12813">
        <v>477</v>
      </c>
      <c r="D14" t="s" s="12814">
        <v>478</v>
      </c>
      <c r="E14" t="s" s="12815">
        <v>454</v>
      </c>
      <c r="F14" t="n" s="12816">
        <v>41944.0</v>
      </c>
      <c r="G14" t="s" s="12817">
        <v>0</v>
      </c>
      <c r="H14" t="n" s="12818">
        <v>1390.0</v>
      </c>
      <c r="I14" t="n" s="12819">
        <v>100.0</v>
      </c>
      <c r="J14" t="n" s="12820">
        <v>0.0</v>
      </c>
      <c r="K14" t="n" s="12821">
        <v>1850.0</v>
      </c>
      <c r="L14" t="n" s="12822">
        <v>0.0</v>
      </c>
      <c r="M14" t="n" s="12823">
        <v>32.0</v>
      </c>
      <c r="N14" t="n" s="12824">
        <v>0.0</v>
      </c>
      <c r="O14" t="n" s="12825">
        <v>0.0</v>
      </c>
      <c r="P14" t="n" s="12826">
        <v>1.0</v>
      </c>
      <c r="Q14" t="n" s="12827">
        <v>10.02</v>
      </c>
      <c r="R14" t="n" s="12828">
        <v>8.0</v>
      </c>
      <c r="S14" t="n" s="12829">
        <v>106.96</v>
      </c>
      <c r="T14" t="n" s="12830">
        <v>0.0</v>
      </c>
      <c r="U14" t="n" s="12831">
        <v>0.0</v>
      </c>
      <c r="V14" t="n" s="12832">
        <v>0.0</v>
      </c>
      <c r="W14" s="12833">
        <f>q14+s14+u14+v14</f>
      </c>
      <c r="X14" t="n" s="12834">
        <v>0.0</v>
      </c>
      <c r="Y14" t="n" s="12835">
        <v>0.0</v>
      </c>
      <c r="Z14" t="n" s="12836">
        <v>0.0</v>
      </c>
      <c r="AA14" s="12837">
        <f>h14+i14+j14+k14+l14+m14+n14+o14+w14+x14+y14+z14</f>
      </c>
      <c r="AB14" t="n" s="12838">
        <v>435.0</v>
      </c>
      <c r="AC14" t="n" s="12839">
        <v>60.35</v>
      </c>
      <c r="AD14" t="n" s="12840">
        <v>6.9</v>
      </c>
      <c r="AE14" t="n" s="12841">
        <v>80.0</v>
      </c>
      <c r="AF14" s="12842">
        <f>ROUND((aa14+ab14+ac14+ad14+ae14),2)</f>
      </c>
      <c r="AG14" s="12843">
        <f>ae14*0.06</f>
      </c>
      <c r="AH14" s="12844">
        <f>af14+ag14</f>
      </c>
      <c r="AI14" t="s" s="12845">
        <v>0</v>
      </c>
    </row>
    <row r="15" ht="15.0" customHeight="true">
      <c r="A15" t="s" s="12846">
        <v>479</v>
      </c>
      <c r="B15" t="s" s="12847">
        <v>480</v>
      </c>
      <c r="C15" t="s" s="12848">
        <v>481</v>
      </c>
      <c r="D15" t="s" s="12849">
        <v>482</v>
      </c>
      <c r="E15" t="s" s="12850">
        <v>454</v>
      </c>
      <c r="F15" t="n" s="12851">
        <v>41944.0</v>
      </c>
      <c r="G15" t="s" s="12852">
        <v>0</v>
      </c>
      <c r="H15" t="n" s="12853">
        <v>1160.0</v>
      </c>
      <c r="I15" t="n" s="12854">
        <v>100.0</v>
      </c>
      <c r="J15" t="n" s="12855">
        <v>0.0</v>
      </c>
      <c r="K15" t="n" s="12856">
        <v>650.0</v>
      </c>
      <c r="L15" t="n" s="12857">
        <v>0.0</v>
      </c>
      <c r="M15" t="n" s="12858">
        <v>16.3</v>
      </c>
      <c r="N15" t="n" s="12859">
        <v>0.0</v>
      </c>
      <c r="O15" t="n" s="12860">
        <v>0.0</v>
      </c>
      <c r="P15" t="n" s="12861">
        <v>6.0</v>
      </c>
      <c r="Q15" t="n" s="12862">
        <v>50.22</v>
      </c>
      <c r="R15" t="n" s="12863">
        <v>8.0</v>
      </c>
      <c r="S15" t="n" s="12864">
        <v>89.2</v>
      </c>
      <c r="T15" t="n" s="12865">
        <v>0.0</v>
      </c>
      <c r="U15" t="n" s="12866">
        <v>0.0</v>
      </c>
      <c r="V15" t="n" s="12867">
        <v>0.0</v>
      </c>
      <c r="W15" s="12868">
        <f>q15+s15+u15+v15</f>
      </c>
      <c r="X15" t="n" s="12869">
        <v>0.0</v>
      </c>
      <c r="Y15" t="n" s="12870">
        <v>0.0</v>
      </c>
      <c r="Z15" t="n" s="12871">
        <v>0.0</v>
      </c>
      <c r="AA15" s="12872">
        <f>h15+i15+j15+k15+l15+m15+n15+o15+w15+x15+y15+z15</f>
      </c>
      <c r="AB15" t="n" s="12873">
        <v>250.0</v>
      </c>
      <c r="AC15" t="n" s="12874">
        <v>35.85</v>
      </c>
      <c r="AD15" t="n" s="12875">
        <v>4.1</v>
      </c>
      <c r="AE15" t="n" s="12876">
        <v>80.0</v>
      </c>
      <c r="AF15" s="12877">
        <f>ROUND((aa15+ab15+ac15+ad15+ae15),2)</f>
      </c>
      <c r="AG15" s="12878">
        <f>ae15*0.06</f>
      </c>
      <c r="AH15" s="12879">
        <f>af15+ag15</f>
      </c>
      <c r="AI15" t="s" s="12880">
        <v>0</v>
      </c>
    </row>
    <row r="16" ht="15.0" customHeight="true">
      <c r="A16" t="s" s="12881">
        <v>483</v>
      </c>
      <c r="B16" t="s" s="12882">
        <v>484</v>
      </c>
      <c r="C16" t="s" s="12883">
        <v>485</v>
      </c>
      <c r="D16" t="s" s="12884">
        <v>486</v>
      </c>
      <c r="E16" t="s" s="12885">
        <v>454</v>
      </c>
      <c r="F16" t="n" s="12886">
        <v>41944.0</v>
      </c>
      <c r="G16" t="s" s="12887">
        <v>0</v>
      </c>
      <c r="H16" t="n" s="12888">
        <v>1130.0</v>
      </c>
      <c r="I16" t="n" s="12889">
        <v>100.0</v>
      </c>
      <c r="J16" t="n" s="12890">
        <v>0.0</v>
      </c>
      <c r="K16" t="n" s="12891">
        <v>1000.0</v>
      </c>
      <c r="L16" t="n" s="12892">
        <v>0.0</v>
      </c>
      <c r="M16" t="n" s="12893">
        <v>10.0</v>
      </c>
      <c r="N16" t="n" s="12894">
        <v>0.0</v>
      </c>
      <c r="O16" t="n" s="12895">
        <v>0.0</v>
      </c>
      <c r="P16" t="n" s="12896">
        <v>8.0</v>
      </c>
      <c r="Q16" t="n" s="12897">
        <v>65.2</v>
      </c>
      <c r="R16" t="n" s="12898">
        <v>8.0</v>
      </c>
      <c r="S16" t="n" s="12899">
        <v>86.96</v>
      </c>
      <c r="T16" t="n" s="12900">
        <v>0.0</v>
      </c>
      <c r="U16" t="n" s="12901">
        <v>0.0</v>
      </c>
      <c r="V16" t="n" s="12902">
        <v>0.0</v>
      </c>
      <c r="W16" s="12903">
        <f>q16+s16+u16+v16</f>
      </c>
      <c r="X16" t="n" s="12904">
        <v>0.0</v>
      </c>
      <c r="Y16" t="n" s="12905">
        <v>0.0</v>
      </c>
      <c r="Z16" t="n" s="12906">
        <v>0.0</v>
      </c>
      <c r="AA16" s="12907">
        <f>h16+i16+j16+k16+l16+m16+n16+o16+w16+x16+y16+z16</f>
      </c>
      <c r="AB16" t="n" s="12908">
        <v>292.0</v>
      </c>
      <c r="AC16" t="n" s="12909">
        <v>41.15</v>
      </c>
      <c r="AD16" t="n" s="12910">
        <v>4.7</v>
      </c>
      <c r="AE16" t="n" s="12911">
        <v>80.0</v>
      </c>
      <c r="AF16" s="12912">
        <f>ROUND((aa16+ab16+ac16+ad16+ae16),2)</f>
      </c>
      <c r="AG16" s="12913">
        <f>ae16*0.06</f>
      </c>
      <c r="AH16" s="12914">
        <f>af16+ag16</f>
      </c>
      <c r="AI16" t="s" s="12915">
        <v>0</v>
      </c>
    </row>
    <row r="17" ht="15.0" customHeight="true">
      <c r="A17" t="s" s="12916">
        <v>487</v>
      </c>
      <c r="B17" t="s" s="12917">
        <v>488</v>
      </c>
      <c r="C17" t="s" s="12918">
        <v>489</v>
      </c>
      <c r="D17" t="s" s="12919">
        <v>490</v>
      </c>
      <c r="E17" t="s" s="12920">
        <v>454</v>
      </c>
      <c r="F17" t="n" s="12921">
        <v>41944.0</v>
      </c>
      <c r="G17" t="s" s="12922">
        <v>0</v>
      </c>
      <c r="H17" t="n" s="12923">
        <v>1170.0</v>
      </c>
      <c r="I17" t="n" s="12924">
        <v>100.0</v>
      </c>
      <c r="J17" t="n" s="12925">
        <v>0.0</v>
      </c>
      <c r="K17" t="n" s="12926">
        <v>1020.0</v>
      </c>
      <c r="L17" t="n" s="12927">
        <v>0.0</v>
      </c>
      <c r="M17" t="n" s="12928">
        <v>10.0</v>
      </c>
      <c r="N17" t="n" s="12929">
        <v>0.0</v>
      </c>
      <c r="O17" t="n" s="12930">
        <v>0.0</v>
      </c>
      <c r="P17" t="n" s="12931">
        <v>0.0</v>
      </c>
      <c r="Q17" t="n" s="12932">
        <v>0.0</v>
      </c>
      <c r="R17" t="n" s="12933">
        <v>8.0</v>
      </c>
      <c r="S17" t="n" s="12934">
        <v>90.0</v>
      </c>
      <c r="T17" t="n" s="12935">
        <v>0.0</v>
      </c>
      <c r="U17" t="n" s="12936">
        <v>0.0</v>
      </c>
      <c r="V17" t="n" s="12937">
        <v>0.0</v>
      </c>
      <c r="W17" s="12938">
        <f>q17+s17+u17+v17</f>
      </c>
      <c r="X17" t="n" s="12939">
        <v>0.0</v>
      </c>
      <c r="Y17" t="n" s="12940">
        <v>0.0</v>
      </c>
      <c r="Z17" t="n" s="12941">
        <v>0.0</v>
      </c>
      <c r="AA17" s="12942">
        <f>h17+i17+j17+k17+l17+m17+n17+o17+w17+x17+y17+z17</f>
      </c>
      <c r="AB17" t="n" s="12943">
        <v>299.0</v>
      </c>
      <c r="AC17" t="n" s="12944">
        <v>41.15</v>
      </c>
      <c r="AD17" t="n" s="12945">
        <v>4.7</v>
      </c>
      <c r="AE17" t="n" s="12946">
        <v>80.0</v>
      </c>
      <c r="AF17" s="12947">
        <f>ROUND((aa17+ab17+ac17+ad17+ae17),2)</f>
      </c>
      <c r="AG17" s="12948">
        <f>ae17*0.06</f>
      </c>
      <c r="AH17" s="12949">
        <f>af17+ag17</f>
      </c>
      <c r="AI17" t="s" s="12950">
        <v>0</v>
      </c>
    </row>
    <row r="18" ht="15.0" customHeight="true">
      <c r="A18" t="s" s="12951">
        <v>491</v>
      </c>
      <c r="B18" t="s" s="12952">
        <v>492</v>
      </c>
      <c r="C18" t="s" s="12953">
        <v>493</v>
      </c>
      <c r="D18" t="s" s="12954">
        <v>494</v>
      </c>
      <c r="E18" t="s" s="12955">
        <v>454</v>
      </c>
      <c r="F18" t="n" s="12956">
        <v>42125.0</v>
      </c>
      <c r="G18" t="s" s="12957">
        <v>0</v>
      </c>
      <c r="H18" t="n" s="12958">
        <v>1150.0</v>
      </c>
      <c r="I18" t="n" s="12959">
        <v>100.0</v>
      </c>
      <c r="J18" t="n" s="12960">
        <v>0.0</v>
      </c>
      <c r="K18" t="n" s="12961">
        <v>1300.0</v>
      </c>
      <c r="L18" t="n" s="12962">
        <v>0.0</v>
      </c>
      <c r="M18" t="n" s="12963">
        <v>0.0</v>
      </c>
      <c r="N18" t="n" s="12964">
        <v>0.0</v>
      </c>
      <c r="O18" t="n" s="12965">
        <v>0.0</v>
      </c>
      <c r="P18" t="n" s="12966">
        <v>2.0</v>
      </c>
      <c r="Q18" t="n" s="12967">
        <v>16.58</v>
      </c>
      <c r="R18" t="n" s="12968">
        <v>8.0</v>
      </c>
      <c r="S18" t="n" s="12969">
        <v>88.48</v>
      </c>
      <c r="T18" t="n" s="12970">
        <v>0.0</v>
      </c>
      <c r="U18" t="n" s="12971">
        <v>0.0</v>
      </c>
      <c r="V18" t="n" s="12972">
        <v>0.0</v>
      </c>
      <c r="W18" s="12973">
        <f>q18+s18+u18+v18</f>
      </c>
      <c r="X18" t="n" s="12974">
        <v>0.0</v>
      </c>
      <c r="Y18" t="n" s="12975">
        <v>0.0</v>
      </c>
      <c r="Z18" t="n" s="12976">
        <v>0.0</v>
      </c>
      <c r="AA18" s="12977">
        <f>h18+i18+j18+k18+l18+m18+n18+o18+w18+x18+y18+z18</f>
      </c>
      <c r="AB18" t="n" s="12978">
        <v>333.0</v>
      </c>
      <c r="AC18" t="n" s="12979">
        <v>46.35</v>
      </c>
      <c r="AD18" t="n" s="12980">
        <v>5.3</v>
      </c>
      <c r="AE18" t="n" s="12981">
        <v>80.0</v>
      </c>
      <c r="AF18" s="12982">
        <f>ROUND((aa18+ab18+ac18+ad18+ae18),2)</f>
      </c>
      <c r="AG18" s="12983">
        <f>ae18*0.06</f>
      </c>
      <c r="AH18" s="12984">
        <f>af18+ag18</f>
      </c>
      <c r="AI18" t="s" s="12985">
        <v>0</v>
      </c>
    </row>
    <row r="19" ht="15.0" customHeight="true">
      <c r="A19" t="s" s="12986">
        <v>495</v>
      </c>
      <c r="B19" t="s" s="12987">
        <v>496</v>
      </c>
      <c r="C19" t="s" s="12988">
        <v>497</v>
      </c>
      <c r="D19" t="s" s="12989">
        <v>498</v>
      </c>
      <c r="E19" t="s" s="12990">
        <v>454</v>
      </c>
      <c r="F19" t="n" s="12991">
        <v>42125.0</v>
      </c>
      <c r="G19" t="s" s="12992">
        <v>0</v>
      </c>
      <c r="H19" t="n" s="12993">
        <v>1590.0</v>
      </c>
      <c r="I19" t="n" s="12994">
        <v>100.0</v>
      </c>
      <c r="J19" t="n" s="12995">
        <v>0.0</v>
      </c>
      <c r="K19" t="n" s="12996">
        <v>300.0</v>
      </c>
      <c r="L19" t="n" s="12997">
        <v>0.0</v>
      </c>
      <c r="M19" t="n" s="12998">
        <v>10.0</v>
      </c>
      <c r="N19" t="n" s="12999">
        <v>0.0</v>
      </c>
      <c r="O19" t="n" s="13000">
        <v>0.0</v>
      </c>
      <c r="P19" t="n" s="13001">
        <v>8.0</v>
      </c>
      <c r="Q19" t="n" s="13002">
        <v>91.76</v>
      </c>
      <c r="R19" t="n" s="13003">
        <v>8.0</v>
      </c>
      <c r="S19" t="n" s="13004">
        <v>122.32</v>
      </c>
      <c r="T19" t="n" s="13005">
        <v>0.0</v>
      </c>
      <c r="U19" t="n" s="13006">
        <v>0.0</v>
      </c>
      <c r="V19" t="n" s="13007">
        <v>0.0</v>
      </c>
      <c r="W19" s="13008">
        <f>q19+s19+u19+v19</f>
      </c>
      <c r="X19" t="n" s="13009">
        <v>0.0</v>
      </c>
      <c r="Y19" t="n" s="13010">
        <v>0.0</v>
      </c>
      <c r="Z19" t="n" s="13011">
        <v>0.0</v>
      </c>
      <c r="AA19" s="13012">
        <f>h19+i19+j19+k19+l19+m19+n19+o19+w19+x19+y19+z19</f>
      </c>
      <c r="AB19" t="n" s="13013">
        <v>260.0</v>
      </c>
      <c r="AC19" t="n" s="13014">
        <v>39.35</v>
      </c>
      <c r="AD19" t="n" s="13015">
        <v>4.5</v>
      </c>
      <c r="AE19" t="n" s="13016">
        <v>80.0</v>
      </c>
      <c r="AF19" s="13017">
        <f>ROUND((aa19+ab19+ac19+ad19+ae19),2)</f>
      </c>
      <c r="AG19" s="13018">
        <f>ae19*0.06</f>
      </c>
      <c r="AH19" s="13019">
        <f>af19+ag19</f>
      </c>
      <c r="AI19" t="s" s="13020">
        <v>0</v>
      </c>
    </row>
    <row r="20" ht="15.0" customHeight="true">
      <c r="A20" t="s" s="13021">
        <v>499</v>
      </c>
      <c r="B20" t="s" s="13022">
        <v>500</v>
      </c>
      <c r="C20" t="s" s="13023">
        <v>501</v>
      </c>
      <c r="D20" t="s" s="13024">
        <v>502</v>
      </c>
      <c r="E20" t="s" s="13025">
        <v>454</v>
      </c>
      <c r="F20" t="n" s="13026">
        <v>42658.0</v>
      </c>
      <c r="G20" t="s" s="13027">
        <v>0</v>
      </c>
      <c r="H20" t="n" s="13028">
        <v>1100.0</v>
      </c>
      <c r="I20" t="n" s="13029">
        <v>100.0</v>
      </c>
      <c r="J20" t="n" s="13030">
        <v>0.0</v>
      </c>
      <c r="K20" t="n" s="13031">
        <v>500.0</v>
      </c>
      <c r="L20" t="n" s="13032">
        <v>0.0</v>
      </c>
      <c r="M20" t="n" s="13033">
        <v>10.0</v>
      </c>
      <c r="N20" t="n" s="13034">
        <v>0.0</v>
      </c>
      <c r="O20" t="n" s="13035">
        <v>0.0</v>
      </c>
      <c r="P20" t="n" s="13036">
        <v>8.0</v>
      </c>
      <c r="Q20" t="n" s="13037">
        <v>63.44</v>
      </c>
      <c r="R20" t="n" s="13038">
        <v>8.0</v>
      </c>
      <c r="S20" t="n" s="13039">
        <v>84.64</v>
      </c>
      <c r="T20" t="n" s="13040">
        <v>0.0</v>
      </c>
      <c r="U20" t="n" s="13041">
        <v>0.0</v>
      </c>
      <c r="V20" t="n" s="13042">
        <v>0.0</v>
      </c>
      <c r="W20" s="13043">
        <f>q20+s20+u20+v20</f>
      </c>
      <c r="X20" t="n" s="13044">
        <v>0.0</v>
      </c>
      <c r="Y20" t="n" s="13045">
        <v>0.0</v>
      </c>
      <c r="Z20" t="n" s="13046">
        <v>0.0</v>
      </c>
      <c r="AA20" s="13047">
        <f>h20+i20+j20+k20+l20+m20+n20+o20+w20+x20+y20+z20</f>
      </c>
      <c r="AB20" t="n" s="13048">
        <v>221.0</v>
      </c>
      <c r="AC20" t="n" s="13049">
        <v>32.35</v>
      </c>
      <c r="AD20" t="n" s="13050">
        <v>3.7</v>
      </c>
      <c r="AE20" t="n" s="13051">
        <v>80.0</v>
      </c>
      <c r="AF20" s="13052">
        <f>ROUND((aa20+ab20+ac20+ad20+ae20),2)</f>
      </c>
      <c r="AG20" s="13053">
        <f>ae20*0.06</f>
      </c>
      <c r="AH20" s="13054">
        <f>af20+ag20</f>
      </c>
      <c r="AI20" t="s" s="13055">
        <v>0</v>
      </c>
    </row>
    <row r="21" ht="15.0" customHeight="true">
      <c r="A21" t="s" s="13056">
        <v>503</v>
      </c>
      <c r="B21" t="s" s="13057">
        <v>504</v>
      </c>
      <c r="C21" t="s" s="13058">
        <v>505</v>
      </c>
      <c r="D21" t="s" s="13059">
        <v>506</v>
      </c>
      <c r="E21" t="s" s="13060">
        <v>454</v>
      </c>
      <c r="F21" t="n" s="13061">
        <v>43313.0</v>
      </c>
      <c r="G21" t="s" s="13062">
        <v>0</v>
      </c>
      <c r="H21" t="n" s="13063">
        <v>1300.0</v>
      </c>
      <c r="I21" t="n" s="13064">
        <v>100.0</v>
      </c>
      <c r="J21" t="n" s="13065">
        <v>0.0</v>
      </c>
      <c r="K21" t="n" s="13066">
        <v>1400.0</v>
      </c>
      <c r="L21" t="n" s="13067">
        <v>0.0</v>
      </c>
      <c r="M21" t="n" s="13068">
        <v>39.7</v>
      </c>
      <c r="N21" t="n" s="13069">
        <v>0.0</v>
      </c>
      <c r="O21" t="n" s="13070">
        <v>0.0</v>
      </c>
      <c r="P21" t="n" s="13071">
        <v>7.0</v>
      </c>
      <c r="Q21" t="n" s="13072">
        <v>65.66</v>
      </c>
      <c r="R21" t="n" s="13073">
        <v>8.0</v>
      </c>
      <c r="S21" t="n" s="13074">
        <v>100.0</v>
      </c>
      <c r="T21" t="n" s="13075">
        <v>0.0</v>
      </c>
      <c r="U21" t="n" s="13076">
        <v>0.0</v>
      </c>
      <c r="V21" t="n" s="13077">
        <v>0.0</v>
      </c>
      <c r="W21" s="13078">
        <f>q21+s21+u21+v21</f>
      </c>
      <c r="X21" t="n" s="13079">
        <v>0.0</v>
      </c>
      <c r="Y21" t="n" s="13080">
        <v>0.0</v>
      </c>
      <c r="Z21" t="n" s="13081">
        <v>0.0</v>
      </c>
      <c r="AA21" s="13082">
        <f>h21+i21+j21+k21+l21+m21+n21+o21+w21+x21+y21+z21</f>
      </c>
      <c r="AB21" t="n" s="13083">
        <v>364.0</v>
      </c>
      <c r="AC21" t="n" s="13084">
        <v>51.65</v>
      </c>
      <c r="AD21" t="n" s="13085">
        <v>5.9</v>
      </c>
      <c r="AE21" t="n" s="13086">
        <v>80.0</v>
      </c>
      <c r="AF21" s="13087">
        <f>ROUND((aa21+ab21+ac21+ad21+ae21),2)</f>
      </c>
      <c r="AG21" s="13088">
        <f>ae21*0.06</f>
      </c>
      <c r="AH21" s="13089">
        <f>af21+ag21</f>
      </c>
      <c r="AI21" t="s" s="13090">
        <v>0</v>
      </c>
    </row>
    <row r="22" ht="15.0" customHeight="true">
      <c r="A22" t="s" s="13091">
        <v>507</v>
      </c>
      <c r="B22" t="s" s="13092">
        <v>508</v>
      </c>
      <c r="C22" t="s" s="13093">
        <v>509</v>
      </c>
      <c r="D22" t="s" s="13094">
        <v>510</v>
      </c>
      <c r="E22" t="s" s="13095">
        <v>454</v>
      </c>
      <c r="F22" t="n" s="13096">
        <v>43529.0</v>
      </c>
      <c r="G22" t="s" s="13097">
        <v>0</v>
      </c>
      <c r="H22" t="n" s="13098">
        <v>1400.0</v>
      </c>
      <c r="I22" t="n" s="13099">
        <v>100.0</v>
      </c>
      <c r="J22" t="n" s="13100">
        <v>0.0</v>
      </c>
      <c r="K22" t="n" s="13101">
        <v>1650.0</v>
      </c>
      <c r="L22" t="n" s="13102">
        <v>0.0</v>
      </c>
      <c r="M22" t="n" s="13103">
        <v>25.5</v>
      </c>
      <c r="N22" t="n" s="13104">
        <v>0.0</v>
      </c>
      <c r="O22" t="n" s="13105">
        <v>0.0</v>
      </c>
      <c r="P22" t="n" s="13106">
        <v>8.0</v>
      </c>
      <c r="Q22" t="n" s="13107">
        <v>80.8</v>
      </c>
      <c r="R22" t="n" s="13108">
        <v>8.0</v>
      </c>
      <c r="S22" t="n" s="13109">
        <v>107.68</v>
      </c>
      <c r="T22" t="n" s="13110">
        <v>0.0</v>
      </c>
      <c r="U22" t="n" s="13111">
        <v>0.0</v>
      </c>
      <c r="V22" t="n" s="13112">
        <v>0.0</v>
      </c>
      <c r="W22" s="13113">
        <f>q22+s22+u22+v22</f>
      </c>
      <c r="X22" t="n" s="13114">
        <v>0.0</v>
      </c>
      <c r="Y22" t="n" s="13115">
        <v>0.0</v>
      </c>
      <c r="Z22" t="n" s="13116">
        <v>0.0</v>
      </c>
      <c r="AA22" s="13117">
        <f>h22+i22+j22+k22+l22+m22+n22+o22+w22+x22+y22+z22</f>
      </c>
      <c r="AB22" t="n" s="13118">
        <v>411.0</v>
      </c>
      <c r="AC22" t="n" s="13119">
        <v>58.65</v>
      </c>
      <c r="AD22" t="n" s="13120">
        <v>6.7</v>
      </c>
      <c r="AE22" t="n" s="13121">
        <v>80.0</v>
      </c>
      <c r="AF22" s="13122">
        <f>ROUND((aa22+ab22+ac22+ad22+ae22),2)</f>
      </c>
      <c r="AG22" s="13123">
        <f>ae22*0.06</f>
      </c>
      <c r="AH22" s="13124">
        <f>af22+ag22</f>
      </c>
      <c r="AI22" t="s" s="13125">
        <v>0</v>
      </c>
    </row>
    <row r="23" ht="15.0" customHeight="true">
      <c r="A23" t="s" s="13126">
        <v>511</v>
      </c>
      <c r="B23" t="s" s="13127">
        <v>512</v>
      </c>
      <c r="C23" t="s" s="13128">
        <v>513</v>
      </c>
      <c r="D23" t="s" s="13129">
        <v>514</v>
      </c>
      <c r="E23" t="s" s="13130">
        <v>454</v>
      </c>
      <c r="F23" t="n" s="13131">
        <v>43572.0</v>
      </c>
      <c r="G23" t="s" s="13132">
        <v>0</v>
      </c>
      <c r="H23" t="n" s="13133">
        <v>1100.0</v>
      </c>
      <c r="I23" t="n" s="13134">
        <v>100.0</v>
      </c>
      <c r="J23" t="n" s="13135">
        <v>0.0</v>
      </c>
      <c r="K23" t="n" s="13136">
        <v>500.0</v>
      </c>
      <c r="L23" t="n" s="13137">
        <v>0.0</v>
      </c>
      <c r="M23" t="n" s="13138">
        <v>10.0</v>
      </c>
      <c r="N23" t="n" s="13139">
        <v>0.0</v>
      </c>
      <c r="O23" t="n" s="13140">
        <v>0.0</v>
      </c>
      <c r="P23" t="n" s="13141">
        <v>8.0</v>
      </c>
      <c r="Q23" t="n" s="13142">
        <v>63.44</v>
      </c>
      <c r="R23" t="n" s="13143">
        <v>8.0</v>
      </c>
      <c r="S23" t="n" s="13144">
        <v>84.64</v>
      </c>
      <c r="T23" t="n" s="13145">
        <v>0.0</v>
      </c>
      <c r="U23" t="n" s="13146">
        <v>0.0</v>
      </c>
      <c r="V23" t="n" s="13147">
        <v>0.0</v>
      </c>
      <c r="W23" s="13148">
        <f>q23+s23+u23+v23</f>
      </c>
      <c r="X23" t="n" s="13149">
        <v>0.0</v>
      </c>
      <c r="Y23" t="n" s="13150">
        <v>0.0</v>
      </c>
      <c r="Z23" t="n" s="13151">
        <v>0.0</v>
      </c>
      <c r="AA23" s="13152">
        <f>h23+i23+j23+k23+l23+m23+n23+o23+w23+x23+y23+z23</f>
      </c>
      <c r="AB23" t="n" s="13153">
        <v>221.0</v>
      </c>
      <c r="AC23" t="n" s="13154">
        <v>32.35</v>
      </c>
      <c r="AD23" t="n" s="13155">
        <v>3.7</v>
      </c>
      <c r="AE23" t="n" s="13156">
        <v>80.0</v>
      </c>
      <c r="AF23" s="13157">
        <f>ROUND((aa23+ab23+ac23+ad23+ae23),2)</f>
      </c>
      <c r="AG23" s="13158">
        <f>ae23*0.06</f>
      </c>
      <c r="AH23" s="13159">
        <f>af23+ag23</f>
      </c>
      <c r="AI23" t="s" s="13160">
        <v>0</v>
      </c>
    </row>
    <row r="24" ht="15.0" customHeight="true">
      <c r="A24" t="s" s="13161">
        <v>0</v>
      </c>
      <c r="B24" t="s" s="13162">
        <v>0</v>
      </c>
      <c r="C24" t="s" s="13163">
        <v>0</v>
      </c>
      <c r="D24" t="s" s="13164">
        <v>0</v>
      </c>
      <c r="E24" t="s" s="13165">
        <v>0</v>
      </c>
      <c r="F24" t="s" s="13166">
        <v>0</v>
      </c>
      <c r="G24" t="s" s="13167">
        <v>0</v>
      </c>
      <c r="H24" s="13168">
        <f>SUM(h8:h23)</f>
      </c>
      <c r="I24" s="13169">
        <f>SUM(i8:i23)</f>
      </c>
      <c r="J24" s="13170">
        <f>SUM(j8:j23)</f>
      </c>
      <c r="K24" s="13171">
        <f>SUM(k8:k23)</f>
      </c>
      <c r="L24" s="13172">
        <f>SUM(l8:l23)</f>
      </c>
      <c r="M24" s="13173">
        <f>SUM(m8:m23)</f>
      </c>
      <c r="N24" s="13174">
        <f>SUM(n8:n23)</f>
      </c>
      <c r="O24" s="13175">
        <f>SUM(o8:o23)</f>
      </c>
      <c r="P24" s="13176">
        <f>SUM(p8:p23)</f>
      </c>
      <c r="Q24" s="13177">
        <f>SUM(q8:q23)</f>
      </c>
      <c r="R24" s="13178">
        <f>SUM(r8:r23)</f>
      </c>
      <c r="S24" s="13179">
        <f>SUM(s8:s23)</f>
      </c>
      <c r="T24" s="13180">
        <f>SUM(t8:t23)</f>
      </c>
      <c r="U24" s="13181">
        <f>SUM(u8:u23)</f>
      </c>
      <c r="V24" s="13182">
        <f>SUM(v8:v23)</f>
      </c>
      <c r="W24" s="13183">
        <f>SUM(w8:w23)</f>
      </c>
      <c r="X24" s="13184">
        <f>SUM(x8:x23)</f>
      </c>
      <c r="Y24" s="13185">
        <f>SUM(y8:y23)</f>
      </c>
      <c r="Z24" s="13186">
        <f>SUM(z8:z23)</f>
      </c>
      <c r="AA24" s="13187">
        <f>SUM(aa8:aa23)</f>
      </c>
      <c r="AB24" s="13188">
        <f>SUM(ab8:ab23)</f>
      </c>
      <c r="AC24" s="13189">
        <f>SUM(ac8:ac23)</f>
      </c>
      <c r="AD24" s="13190">
        <f>SUM(ad8:ad23)</f>
      </c>
      <c r="AE24" s="13191">
        <f>SUM(ae8:ae23)</f>
      </c>
      <c r="AF24" s="13192">
        <f>SUM(af8:af23)</f>
      </c>
      <c r="AG24" s="13193">
        <f>SUM(ag8:ag23)</f>
      </c>
      <c r="AH24" s="13194">
        <f>SUM(ah8:ah23)</f>
      </c>
      <c r="AI24" t="s" s="13195">
        <v>0</v>
      </c>
    </row>
    <row r="25" ht="15.0" customHeight="true"/>
    <row r="26" ht="15.0" customHeight="true">
      <c r="A26" t="s" s="13196">
        <v>0</v>
      </c>
      <c r="B26" t="s" s="13197">
        <v>0</v>
      </c>
      <c r="C26" t="s" s="13198">
        <v>552</v>
      </c>
    </row>
    <row r="27" ht="15.0" customHeight="true">
      <c r="C27" s="1319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515</v>
      </c>
      <c r="B8" t="s" s="13305">
        <v>516</v>
      </c>
      <c r="C8" t="s" s="13306">
        <v>517</v>
      </c>
      <c r="D8" t="s" s="13307">
        <v>518</v>
      </c>
      <c r="E8" t="s" s="13308">
        <v>519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650.0</v>
      </c>
      <c r="L8" t="n" s="13315">
        <v>0.0</v>
      </c>
      <c r="M8" t="n" s="13316">
        <v>20.4</v>
      </c>
      <c r="N8" t="n" s="13317">
        <v>0.0</v>
      </c>
      <c r="O8" t="n" s="13318">
        <v>0.0</v>
      </c>
      <c r="P8" t="n" s="13319">
        <v>1.0</v>
      </c>
      <c r="Q8" t="n" s="13320">
        <v>9.59</v>
      </c>
      <c r="R8" t="n" s="13321">
        <v>8.0</v>
      </c>
      <c r="S8" t="n" s="13322">
        <v>102.32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271.0</v>
      </c>
      <c r="AC8" t="n" s="13332">
        <v>37.65</v>
      </c>
      <c r="AD8" t="n" s="13333">
        <v>4.3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520</v>
      </c>
      <c r="B9" t="s" s="13340">
        <v>521</v>
      </c>
      <c r="C9" t="s" s="13341">
        <v>522</v>
      </c>
      <c r="D9" t="s" s="13342">
        <v>523</v>
      </c>
      <c r="E9" t="s" s="13343">
        <v>519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850.0</v>
      </c>
      <c r="L9" t="n" s="13350">
        <v>0.0</v>
      </c>
      <c r="M9" t="n" s="13351">
        <v>10.0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8.0</v>
      </c>
      <c r="S9" t="n" s="13357">
        <v>93.04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281.0</v>
      </c>
      <c r="AC9" t="n" s="13367">
        <v>39.35</v>
      </c>
      <c r="AD9" t="n" s="13368">
        <v>4.5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524</v>
      </c>
      <c r="B10" t="s" s="13375">
        <v>525</v>
      </c>
      <c r="C10" t="s" s="13376">
        <v>526</v>
      </c>
      <c r="D10" t="s" s="13377">
        <v>527</v>
      </c>
      <c r="E10" t="s" s="13378">
        <v>519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8.0</v>
      </c>
      <c r="S10" t="n" s="13392">
        <v>103.84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190.0</v>
      </c>
      <c r="AC10" t="n" s="13402">
        <v>27.15</v>
      </c>
      <c r="AD10" t="n" s="13403">
        <v>3.1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528</v>
      </c>
      <c r="B11" t="s" s="13410">
        <v>529</v>
      </c>
      <c r="C11" t="s" s="13411">
        <v>530</v>
      </c>
      <c r="D11" t="s" s="13412">
        <v>531</v>
      </c>
      <c r="E11" t="s" s="13413">
        <v>519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28.0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8.0</v>
      </c>
      <c r="S11" t="n" s="13427">
        <v>116.96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35.85</v>
      </c>
      <c r="AD11" t="n" s="13438">
        <v>4.1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532</v>
      </c>
      <c r="B12" t="s" s="13445">
        <v>533</v>
      </c>
      <c r="C12" t="s" s="13446">
        <v>534</v>
      </c>
      <c r="D12" t="s" s="13447">
        <v>535</v>
      </c>
      <c r="E12" t="s" s="13448">
        <v>519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800.0</v>
      </c>
      <c r="L12" t="n" s="13455">
        <v>0.0</v>
      </c>
      <c r="M12" t="n" s="13456">
        <v>10.0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8.0</v>
      </c>
      <c r="S12" t="n" s="13462">
        <v>101.52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289.0</v>
      </c>
      <c r="AC12" t="n" s="13472">
        <v>41.15</v>
      </c>
      <c r="AD12" t="n" s="13473">
        <v>4.7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536</v>
      </c>
      <c r="B13" t="s" s="13480">
        <v>537</v>
      </c>
      <c r="C13" t="s" s="13481">
        <v>538</v>
      </c>
      <c r="D13" t="s" s="13482">
        <v>539</v>
      </c>
      <c r="E13" t="s" s="13483">
        <v>519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250.0</v>
      </c>
      <c r="L13" t="n" s="13490">
        <v>0.0</v>
      </c>
      <c r="M13" t="n" s="13491">
        <v>0.0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8.0</v>
      </c>
      <c r="S13" t="n" s="13497">
        <v>91.52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201.0</v>
      </c>
      <c r="AC13" t="n" s="13507">
        <v>28.85</v>
      </c>
      <c r="AD13" t="n" s="13508">
        <v>3.3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540</v>
      </c>
      <c r="B14" t="s" s="13515">
        <v>541</v>
      </c>
      <c r="C14" t="s" s="13516">
        <v>542</v>
      </c>
      <c r="D14" t="s" s="13517">
        <v>543</v>
      </c>
      <c r="E14" t="s" s="13518">
        <v>519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2400.0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8.0</v>
      </c>
      <c r="S14" t="n" s="13532">
        <v>106.16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505.0</v>
      </c>
      <c r="AC14" t="n" s="13542">
        <v>69.05</v>
      </c>
      <c r="AD14" t="n" s="13543">
        <v>7.9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544</v>
      </c>
      <c r="B15" t="s" s="13550">
        <v>545</v>
      </c>
      <c r="C15" t="s" s="13551">
        <v>546</v>
      </c>
      <c r="D15" t="s" s="13552">
        <v>547</v>
      </c>
      <c r="E15" t="s" s="13553">
        <v>519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250.0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0.0</v>
      </c>
      <c r="Q15" t="n" s="13565">
        <v>0.0</v>
      </c>
      <c r="R15" t="n" s="13566">
        <v>8.0</v>
      </c>
      <c r="S15" t="n" s="13567">
        <v>84.64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190.0</v>
      </c>
      <c r="AC15" t="n" s="13577">
        <v>27.15</v>
      </c>
      <c r="AD15" t="n" s="13578">
        <v>3.1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548</v>
      </c>
      <c r="B16" t="s" s="13585">
        <v>549</v>
      </c>
      <c r="C16" t="s" s="13586">
        <v>550</v>
      </c>
      <c r="D16" t="s" s="13587">
        <v>551</v>
      </c>
      <c r="E16" t="s" s="13588">
        <v>519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0.0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552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2019-09-18T12:28:40Z</dcterms:created>
  <dc:creator>Apache POI</dc:creator>
</coreProperties>
</file>