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ayroll Detail report" r:id="rId3" sheetId="1"/>
  </sheets>
</workbook>
</file>

<file path=xl/sharedStrings.xml><?xml version="1.0" encoding="utf-8"?>
<sst xmlns="http://schemas.openxmlformats.org/spreadsheetml/2006/main" count="220" uniqueCount="70">
  <si>
    <t/>
  </si>
  <si>
    <t>L'OREAL MALAYSIA SDN BHD</t>
  </si>
  <si>
    <t>CONSUMER PRODUCT DIVISION</t>
  </si>
  <si>
    <t>BEAUTY ADVISOR  MONTHLY  SALES  REPORT  CHECK  LIST</t>
  </si>
  <si>
    <t>AREA  COORDINATOR</t>
  </si>
  <si>
    <t>REMARKS</t>
  </si>
  <si>
    <t>OCT</t>
  </si>
  <si>
    <t>SEP</t>
  </si>
  <si>
    <t>O/T (HOURS/RATE)</t>
  </si>
  <si>
    <t>Job Order No</t>
  </si>
  <si>
    <t>Employee ID</t>
  </si>
  <si>
    <t>Employee Name</t>
  </si>
  <si>
    <t>NRIC No</t>
  </si>
  <si>
    <t>Position</t>
  </si>
  <si>
    <t>Store Name</t>
  </si>
  <si>
    <t>Requested by</t>
  </si>
  <si>
    <t>Region</t>
  </si>
  <si>
    <t>Start Date</t>
  </si>
  <si>
    <t>End Date</t>
  </si>
  <si>
    <t>Days Worked</t>
  </si>
  <si>
    <t>Basic Wage</t>
  </si>
  <si>
    <t>Total Normal Working Days</t>
  </si>
  <si>
    <t>Working on Normal day</t>
  </si>
  <si>
    <t xml:space="preserve"> Total Normal(RM)</t>
  </si>
  <si>
    <t>Total Concourse Day</t>
  </si>
  <si>
    <t>Working on Concourse</t>
  </si>
  <si>
    <t>Total RM (Concourse)</t>
  </si>
  <si>
    <t>Basic Wage (Normal+Concourse)</t>
  </si>
  <si>
    <t>Back Pay Salary</t>
  </si>
  <si>
    <t>Disbursement (Stationery)</t>
  </si>
  <si>
    <t>Total Sales Figure</t>
  </si>
  <si>
    <t>Incentive</t>
  </si>
  <si>
    <t>Total Gross Wage</t>
  </si>
  <si>
    <t>Normal (Hour)</t>
  </si>
  <si>
    <t>Normal (RM)</t>
  </si>
  <si>
    <t>OFF/PH (Hour)</t>
  </si>
  <si>
    <t>OFF/PH (RM)</t>
  </si>
  <si>
    <t>PH Excess (Hour)</t>
  </si>
  <si>
    <t>PH Excess (RM)</t>
  </si>
  <si>
    <t>Total OT (Hour)</t>
  </si>
  <si>
    <t>Total OT (RM)</t>
  </si>
  <si>
    <t>Cur ER Man EPF</t>
  </si>
  <si>
    <t>Cur ER SOCSO</t>
  </si>
  <si>
    <t>EIS</t>
  </si>
  <si>
    <t>Sub Total</t>
  </si>
  <si>
    <t>Admin Fee</t>
  </si>
  <si>
    <t>Total Billing</t>
  </si>
  <si>
    <t>6% Service Tax</t>
  </si>
  <si>
    <t>Total Billing with SST</t>
  </si>
  <si>
    <t>Remarks</t>
  </si>
  <si>
    <t>1.5+2.0+3.0</t>
  </si>
  <si>
    <t>200161224</t>
  </si>
  <si>
    <t>100130328</t>
  </si>
  <si>
    <t>Hoe Yan Sin</t>
  </si>
  <si>
    <t>970523-38-5016</t>
  </si>
  <si>
    <t>Part time BA</t>
  </si>
  <si>
    <t>WATSONS ALAMANDA</t>
  </si>
  <si>
    <t>Ng, Ann-G</t>
  </si>
  <si>
    <t>CPD Central</t>
  </si>
  <si>
    <t>200161225</t>
  </si>
  <si>
    <t>100140535</t>
  </si>
  <si>
    <t>Nur Shifak Binti Darus Sallam</t>
  </si>
  <si>
    <t>010604-14-0186</t>
  </si>
  <si>
    <t>GUARDIAN MID VALLEY</t>
  </si>
  <si>
    <t>200161226</t>
  </si>
  <si>
    <t>100140536</t>
  </si>
  <si>
    <t>Kuan Yew Mei</t>
  </si>
  <si>
    <t>970825-66-5048</t>
  </si>
  <si>
    <t>GUARDIAN SUNWAY PYRAMID</t>
  </si>
  <si>
    <t>Total: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</si>
</sst>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2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1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top style="medium"/>
    </border>
    <border>
      <top style="medium"/>
      <bottom style="medium"/>
    </border>
    <border>
      <bottom style="medium"/>
    </border>
  </borders>
  <cellStyleXfs count="1">
    <xf numFmtId="0" fontId="0" fillId="0" borderId="0"/>
  </cellStyleXfs>
  <cellXfs count="417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drawings/drawing1.xml><?xml version="1.0" encoding="utf-8"?>
<xdr:wsDr xmlns:xdr="http://schemas.openxmlformats.org/drawingml/2006/spreadsheetDrawing"/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4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  <col min="27" max="27" customWidth="true" width="14.0" collapsed="false"/>
    <col min="28" max="28" customWidth="true" width="16.0" collapsed="false"/>
    <col min="29" max="29" customWidth="true" width="20.0" collapsed="false"/>
    <col min="30" max="30" customWidth="true" width="14.0" collapsed="false"/>
    <col min="31" max="31" customWidth="true" width="14.0" collapsed="false"/>
    <col min="32" max="32" customWidth="true" width="14.0" collapsed="false"/>
    <col min="33" max="33" customWidth="true" width="14.0" collapsed="false"/>
    <col min="34" max="34" customWidth="true" width="14.0" collapsed="false"/>
    <col min="35" max="35" customWidth="true" width="14.0" collapsed="false"/>
    <col min="36" max="36" customWidth="true" width="14.0" collapsed="false"/>
    <col min="37" max="37" customWidth="true" width="14.0" collapsed="false"/>
    <col min="38" max="38" customWidth="true" width="14.0" collapsed="false"/>
    <col min="39" max="39" customWidth="true" width="14.0" collapsed="false"/>
    <col min="40" max="40" customWidth="true" width="14.0" collapsed="false"/>
    <col min="41" max="41" bestFit="true" customWidth="true" width="10.24833984375" collapsed="false"/>
  </cols>
  <sheetData>
    <row r="1">
      <c r="A1" t="s">
        <v>0</v>
      </c>
      <c r="B1" t="s">
        <v>1</v>
      </c>
      <c r="Y1" t="s" s="403">
        <v>6</v>
      </c>
      <c r="Z1" t="n" s="404">
        <v>2019.0</v>
      </c>
    </row>
    <row r="2">
      <c r="A2" t="s">
        <v>0</v>
      </c>
      <c r="B2" t="s">
        <v>2</v>
      </c>
      <c r="Y2" t="s" s="405">
        <v>7</v>
      </c>
      <c r="Z2" t="n" s="406">
        <v>2019.0</v>
      </c>
    </row>
    <row r="3">
      <c r="A3" t="s">
        <v>0</v>
      </c>
      <c r="B3" t="s">
        <v>3</v>
      </c>
    </row>
    <row r="4">
      <c r="A4" t="s">
        <v>0</v>
      </c>
      <c r="B4" t="s">
        <v>4</v>
      </c>
    </row>
    <row r="5">
      <c r="A5" t="s">
        <v>0</v>
      </c>
      <c r="B5" t="s">
        <v>5</v>
      </c>
    </row>
    <row r="6"/>
    <row r="7"/>
    <row r="8" ht="28.0" customHeight="true">
      <c r="A8" t="s" s="264">
        <v>0</v>
      </c>
      <c r="B8" t="s" s="265">
        <v>0</v>
      </c>
      <c r="C8" t="s" s="266">
        <v>0</v>
      </c>
      <c r="D8" t="s" s="267">
        <v>0</v>
      </c>
      <c r="E8" t="s" s="268">
        <v>0</v>
      </c>
      <c r="F8" t="s" s="269">
        <v>0</v>
      </c>
      <c r="G8" t="s" s="270">
        <v>0</v>
      </c>
      <c r="H8" t="s" s="271">
        <v>0</v>
      </c>
      <c r="I8" t="s" s="272">
        <v>0</v>
      </c>
      <c r="J8" t="s" s="273">
        <v>0</v>
      </c>
      <c r="K8" t="s" s="274">
        <v>0</v>
      </c>
      <c r="L8" t="s" s="275">
        <v>0</v>
      </c>
      <c r="M8" t="s" s="276">
        <v>0</v>
      </c>
      <c r="N8" t="s" s="277">
        <v>0</v>
      </c>
      <c r="O8" t="s" s="278">
        <v>0</v>
      </c>
      <c r="P8" t="s" s="279">
        <v>0</v>
      </c>
      <c r="Q8" t="s" s="280">
        <v>0</v>
      </c>
      <c r="R8" t="s" s="281">
        <v>0</v>
      </c>
      <c r="S8" t="s" s="282">
        <v>0</v>
      </c>
      <c r="T8" t="s" s="283">
        <v>0</v>
      </c>
      <c r="U8" t="s" s="284">
        <v>0</v>
      </c>
      <c r="V8" t="s" s="285">
        <v>0</v>
      </c>
      <c r="W8" t="s" s="286">
        <v>0</v>
      </c>
      <c r="X8" t="s" s="287">
        <v>0</v>
      </c>
      <c r="Y8" t="s" s="297">
        <v>0</v>
      </c>
      <c r="Z8" t="s" s="298">
        <v>0</v>
      </c>
      <c r="AA8" t="s" s="299">
        <v>0</v>
      </c>
      <c r="AB8" t="s" s="300">
        <v>0</v>
      </c>
      <c r="AC8" t="s" s="301">
        <v>8</v>
      </c>
      <c r="AD8" s="302"/>
      <c r="AE8" s="303"/>
      <c r="AF8" s="304"/>
      <c r="AG8" s="288"/>
      <c r="AH8" s="289"/>
      <c r="AI8" s="290"/>
      <c r="AJ8" s="291"/>
      <c r="AK8" s="292"/>
      <c r="AL8" s="293"/>
      <c r="AM8" s="294"/>
      <c r="AN8" s="295"/>
      <c r="AO8" s="296"/>
    </row>
    <row r="9" ht="41.0" customHeight="true">
      <c r="A9" t="s" s="321">
        <v>9</v>
      </c>
      <c r="B9" t="s" s="322">
        <v>10</v>
      </c>
      <c r="C9" t="s" s="323">
        <v>11</v>
      </c>
      <c r="D9" t="s" s="324">
        <v>12</v>
      </c>
      <c r="E9" t="s" s="325">
        <v>13</v>
      </c>
      <c r="F9" t="s" s="326">
        <v>14</v>
      </c>
      <c r="G9" t="s" s="327">
        <v>15</v>
      </c>
      <c r="H9" t="s" s="328">
        <v>16</v>
      </c>
      <c r="I9" t="s" s="407">
        <v>17</v>
      </c>
      <c r="J9" t="s" s="408">
        <v>18</v>
      </c>
      <c r="K9" t="s" s="331">
        <v>19</v>
      </c>
      <c r="L9" t="s" s="332">
        <v>20</v>
      </c>
      <c r="M9" t="s" s="333">
        <v>21</v>
      </c>
      <c r="N9" t="s" s="334">
        <v>22</v>
      </c>
      <c r="O9" t="s" s="335">
        <v>23</v>
      </c>
      <c r="P9" t="s" s="336">
        <v>24</v>
      </c>
      <c r="Q9" t="s" s="337">
        <v>25</v>
      </c>
      <c r="R9" t="s" s="338">
        <v>26</v>
      </c>
      <c r="S9" t="s" s="339">
        <v>27</v>
      </c>
      <c r="T9" t="s" s="340">
        <v>28</v>
      </c>
      <c r="U9" t="s" s="341">
        <v>29</v>
      </c>
      <c r="V9" t="s" s="342">
        <v>30</v>
      </c>
      <c r="W9" t="s" s="343">
        <v>31</v>
      </c>
      <c r="X9" t="s" s="344">
        <v>32</v>
      </c>
      <c r="Y9" t="s" s="345">
        <v>33</v>
      </c>
      <c r="Z9" t="s" s="346">
        <v>34</v>
      </c>
      <c r="AA9" t="s" s="347">
        <v>35</v>
      </c>
      <c r="AB9" t="s" s="348">
        <v>36</v>
      </c>
      <c r="AC9" t="s" s="349">
        <v>37</v>
      </c>
      <c r="AD9" t="s" s="350">
        <v>38</v>
      </c>
      <c r="AE9" t="s" s="351">
        <v>39</v>
      </c>
      <c r="AF9" t="s" s="352">
        <v>40</v>
      </c>
      <c r="AG9" t="s" s="353">
        <v>41</v>
      </c>
      <c r="AH9" t="s" s="354">
        <v>42</v>
      </c>
      <c r="AI9" t="s" s="355">
        <v>43</v>
      </c>
      <c r="AJ9" t="s" s="356">
        <v>44</v>
      </c>
      <c r="AK9" t="s" s="357">
        <v>45</v>
      </c>
      <c r="AL9" t="s" s="358">
        <v>46</v>
      </c>
      <c r="AM9" t="s" s="359">
        <v>47</v>
      </c>
      <c r="AN9" t="s" s="360">
        <v>48</v>
      </c>
      <c r="AO9" t="s" s="361">
        <v>49</v>
      </c>
    </row>
    <row r="10">
      <c r="A10" t="s" s="362">
        <v>0</v>
      </c>
      <c r="B10" t="s" s="363">
        <v>0</v>
      </c>
      <c r="C10" t="s" s="364">
        <v>0</v>
      </c>
      <c r="D10" t="s" s="365">
        <v>0</v>
      </c>
      <c r="E10" t="s" s="366">
        <v>0</v>
      </c>
      <c r="F10" t="s" s="367">
        <v>0</v>
      </c>
      <c r="G10" t="s" s="368">
        <v>0</v>
      </c>
      <c r="H10" t="s" s="369">
        <v>0</v>
      </c>
      <c r="I10" t="s" s="409">
        <v>0</v>
      </c>
      <c r="J10" t="s" s="410">
        <v>0</v>
      </c>
      <c r="K10" t="s" s="372">
        <v>0</v>
      </c>
      <c r="L10" t="s" s="373">
        <v>0</v>
      </c>
      <c r="M10" t="s" s="374">
        <v>0</v>
      </c>
      <c r="N10" t="s" s="375">
        <v>0</v>
      </c>
      <c r="O10" t="s" s="376">
        <v>0</v>
      </c>
      <c r="P10" t="s" s="377">
        <v>0</v>
      </c>
      <c r="Q10" t="s" s="378">
        <v>0</v>
      </c>
      <c r="R10" t="s" s="379">
        <v>0</v>
      </c>
      <c r="S10" t="s" s="380">
        <v>0</v>
      </c>
      <c r="T10" t="s" s="381">
        <v>0</v>
      </c>
      <c r="U10" t="s" s="382">
        <v>0</v>
      </c>
      <c r="V10" t="s" s="383">
        <v>0</v>
      </c>
      <c r="W10" t="s" s="384">
        <v>0</v>
      </c>
      <c r="X10" t="s" s="385">
        <v>0</v>
      </c>
      <c r="Y10" t="n" s="386">
        <v>1.5</v>
      </c>
      <c r="Z10" t="n" s="387">
        <v>1.5</v>
      </c>
      <c r="AA10" t="n" s="388">
        <v>2.0</v>
      </c>
      <c r="AB10" t="n" s="389">
        <v>2.0</v>
      </c>
      <c r="AC10" t="n" s="390">
        <v>3.0</v>
      </c>
      <c r="AD10" t="n" s="391">
        <v>3.0</v>
      </c>
      <c r="AE10" t="s" s="392">
        <v>50</v>
      </c>
      <c r="AF10" t="s" s="393">
        <v>50</v>
      </c>
      <c r="AG10" s="394"/>
      <c r="AH10" s="395"/>
      <c r="AI10" s="396"/>
      <c r="AJ10" s="397"/>
      <c r="AK10" s="398"/>
      <c r="AL10" s="399"/>
      <c r="AM10" s="400"/>
      <c r="AN10" s="401"/>
      <c r="AO10" s="402"/>
    </row>
    <row r="11">
      <c r="A11" t="s" s="138">
        <v>51</v>
      </c>
      <c r="B11" t="s" s="139">
        <v>52</v>
      </c>
      <c r="C11" t="s" s="140">
        <v>53</v>
      </c>
      <c r="D11" t="s" s="141">
        <v>54</v>
      </c>
      <c r="E11" t="s" s="142">
        <v>55</v>
      </c>
      <c r="F11" t="s" s="261">
        <v>56</v>
      </c>
      <c r="G11" t="s" s="144">
        <v>57</v>
      </c>
      <c r="H11" t="s" s="145">
        <v>58</v>
      </c>
      <c r="I11" t="n" s="411">
        <v>43709.0</v>
      </c>
      <c r="J11" t="n" s="412">
        <v>43738.0</v>
      </c>
      <c r="K11" t="s" s="148">
        <v>0</v>
      </c>
      <c r="L11" t="n" s="149">
        <v>0.0</v>
      </c>
      <c r="M11" t="n" s="150">
        <v>6.0</v>
      </c>
      <c r="N11" t="n" s="151">
        <v>115.0</v>
      </c>
      <c r="O11" t="n" s="152">
        <f>M11*N11</f>
      </c>
      <c r="P11" t="n" s="153">
        <v>0.0</v>
      </c>
      <c r="Q11" t="n" s="154">
        <v>0.0</v>
      </c>
      <c r="R11" t="n" s="155">
        <f>P11*Q11</f>
      </c>
      <c r="S11" t="n" s="156">
        <f>L11+O11+R11</f>
      </c>
      <c r="T11" t="n" s="157">
        <v>0.0</v>
      </c>
      <c r="U11" t="n" s="158">
        <v>0.0</v>
      </c>
      <c r="V11" t="n" s="159">
        <v>0.0</v>
      </c>
      <c r="W11" t="n" s="160">
        <v>3362.76</v>
      </c>
      <c r="X11" t="n" s="161">
        <f>s11+t11+u11+w11</f>
      </c>
      <c r="Y11" t="n" s="162">
        <v>0.0</v>
      </c>
      <c r="Z11" t="n" s="163">
        <v>0.0</v>
      </c>
      <c r="AA11" t="n" s="164">
        <v>0.0</v>
      </c>
      <c r="AB11" t="n" s="165">
        <v>0.0</v>
      </c>
      <c r="AC11" t="n" s="166">
        <v>0.0</v>
      </c>
      <c r="AD11" t="n" s="167">
        <v>0.0</v>
      </c>
      <c r="AE11" t="n" s="168">
        <f>y11+aa11+ac11</f>
      </c>
      <c r="AF11" t="n" s="169">
        <f>z11+ab11+ad11</f>
      </c>
      <c r="AG11" t="n" s="170">
        <v>439.0</v>
      </c>
      <c r="AH11" t="n" s="171">
        <v>59.5</v>
      </c>
      <c r="AI11" t="n" s="172">
        <v>6.8</v>
      </c>
      <c r="AJ11" t="n" s="173">
        <f>x11+af11+ag11+ah11+ai11</f>
      </c>
      <c r="AK11" t="n" s="174">
        <f>ROUND((l11+t11+ag11+ah11+ai11+w11)*0.05,2)</f>
      </c>
      <c r="AL11" t="n" s="175">
        <f>aj11+ak11</f>
      </c>
      <c r="AM11" t="n" s="176">
        <f>193.4*0.06</f>
      </c>
      <c r="AN11" t="n" s="177">
        <f>al11+am11</f>
      </c>
      <c r="AO11" t="s" s="178">
        <v>0</v>
      </c>
    </row>
    <row r="12">
      <c r="A12" t="s" s="179">
        <v>59</v>
      </c>
      <c r="B12" t="s" s="180">
        <v>60</v>
      </c>
      <c r="C12" t="s" s="181">
        <v>61</v>
      </c>
      <c r="D12" t="s" s="182">
        <v>62</v>
      </c>
      <c r="E12" t="s" s="183">
        <v>55</v>
      </c>
      <c r="F12" t="s" s="262">
        <v>63</v>
      </c>
      <c r="G12" t="s" s="185">
        <v>57</v>
      </c>
      <c r="H12" t="s" s="186">
        <v>58</v>
      </c>
      <c r="I12" t="n" s="413">
        <v>43725.0</v>
      </c>
      <c r="J12" t="n" s="414">
        <v>43730.0</v>
      </c>
      <c r="K12" t="s" s="189">
        <v>0</v>
      </c>
      <c r="L12" t="n" s="190">
        <v>0.0</v>
      </c>
      <c r="M12" t="n" s="191">
        <v>6.0</v>
      </c>
      <c r="N12" t="n" s="192">
        <v>115.0</v>
      </c>
      <c r="O12" t="n" s="193">
        <f>M12*N12</f>
      </c>
      <c r="P12" t="n" s="194">
        <v>0.0</v>
      </c>
      <c r="Q12" t="n" s="195">
        <v>0.0</v>
      </c>
      <c r="R12" t="n" s="196">
        <f>P12*Q12</f>
      </c>
      <c r="S12" t="n" s="197">
        <f>L12+O12+R12</f>
      </c>
      <c r="T12" t="n" s="198">
        <v>0.0</v>
      </c>
      <c r="U12" t="n" s="199">
        <v>0.0</v>
      </c>
      <c r="V12" t="n" s="200">
        <v>0.0</v>
      </c>
      <c r="W12" t="n" s="201">
        <v>160.89</v>
      </c>
      <c r="X12" t="n" s="202">
        <f>s12+t12+u12+w12</f>
      </c>
      <c r="Y12" t="n" s="203">
        <v>0.0</v>
      </c>
      <c r="Z12" t="n" s="204">
        <v>0.0</v>
      </c>
      <c r="AA12" t="n" s="205">
        <v>0.0</v>
      </c>
      <c r="AB12" t="n" s="206">
        <v>0.0</v>
      </c>
      <c r="AC12" t="n" s="207">
        <v>0.0</v>
      </c>
      <c r="AD12" t="n" s="208">
        <v>0.0</v>
      </c>
      <c r="AE12" t="n" s="209">
        <f>y12+aa12+ac12</f>
      </c>
      <c r="AF12" t="n" s="210">
        <f>z12+ab12+ad12</f>
      </c>
      <c r="AG12" t="n" s="211">
        <v>23.0</v>
      </c>
      <c r="AH12" t="n" s="212">
        <v>3.5</v>
      </c>
      <c r="AI12" t="n" s="213">
        <v>0.4</v>
      </c>
      <c r="AJ12" t="n" s="214">
        <f>x12+af12+ag12+ah12+ai12</f>
      </c>
      <c r="AK12" t="n" s="215">
        <f>ROUND((l12+t12+ag12+ah12+ai12+w12)*0.05,2)</f>
      </c>
      <c r="AL12" t="n" s="216">
        <f>aj12+ak12</f>
      </c>
      <c r="AM12" t="n" s="217">
        <f>9.39*0.06</f>
      </c>
      <c r="AN12" t="n" s="218">
        <f>al12+am12</f>
      </c>
      <c r="AO12" t="s" s="219">
        <v>0</v>
      </c>
    </row>
    <row r="13">
      <c r="A13" t="s" s="220">
        <v>64</v>
      </c>
      <c r="B13" t="s" s="221">
        <v>65</v>
      </c>
      <c r="C13" t="s" s="222">
        <v>66</v>
      </c>
      <c r="D13" t="s" s="223">
        <v>67</v>
      </c>
      <c r="E13" t="s" s="224">
        <v>55</v>
      </c>
      <c r="F13" t="s" s="263">
        <v>68</v>
      </c>
      <c r="G13" t="s" s="226">
        <v>57</v>
      </c>
      <c r="H13" t="s" s="227">
        <v>58</v>
      </c>
      <c r="I13" t="n" s="415">
        <v>43729.0</v>
      </c>
      <c r="J13" t="n" s="416">
        <v>43730.0</v>
      </c>
      <c r="K13" t="s" s="230">
        <v>0</v>
      </c>
      <c r="L13" t="n" s="231">
        <v>0.0</v>
      </c>
      <c r="M13" t="n" s="232">
        <v>2.0</v>
      </c>
      <c r="N13" t="n" s="233">
        <v>115.0</v>
      </c>
      <c r="O13" t="n" s="234">
        <f>M13*N13</f>
      </c>
      <c r="P13" t="n" s="235">
        <v>0.0</v>
      </c>
      <c r="Q13" t="n" s="236">
        <v>0.0</v>
      </c>
      <c r="R13" t="n" s="237">
        <f>P13*Q13</f>
      </c>
      <c r="S13" t="n" s="238">
        <f>L13+O13+R13</f>
      </c>
      <c r="T13" t="n" s="239">
        <v>0.0</v>
      </c>
      <c r="U13" t="n" s="240">
        <v>0.0</v>
      </c>
      <c r="V13" t="n" s="241">
        <v>0.0</v>
      </c>
      <c r="W13" t="n" s="242">
        <v>78.54</v>
      </c>
      <c r="X13" t="n" s="243">
        <f>s13+t13+u13+w13</f>
      </c>
      <c r="Y13" t="n" s="244">
        <v>0.0</v>
      </c>
      <c r="Z13" t="n" s="245">
        <v>0.0</v>
      </c>
      <c r="AA13" t="n" s="246">
        <v>0.0</v>
      </c>
      <c r="AB13" t="n" s="247">
        <v>0.0</v>
      </c>
      <c r="AC13" t="n" s="248">
        <v>0.0</v>
      </c>
      <c r="AD13" t="n" s="249">
        <v>0.0</v>
      </c>
      <c r="AE13" t="n" s="250">
        <f>y13+aa13+ac13</f>
      </c>
      <c r="AF13" t="n" s="251">
        <f>z13+ab13+ad13</f>
      </c>
      <c r="AG13" t="n" s="252">
        <v>11.0</v>
      </c>
      <c r="AH13" t="n" s="253">
        <v>1.4</v>
      </c>
      <c r="AI13" t="n" s="254">
        <v>0.15</v>
      </c>
      <c r="AJ13" t="n" s="255">
        <f>x13+af13+ag13+ah13+ai13</f>
      </c>
      <c r="AK13" t="n" s="256">
        <f>ROUND((l13+t13+ag13+ah13+ai13+w13)*0.05,2)</f>
      </c>
      <c r="AL13" t="n" s="257">
        <f>aj13+ak13</f>
      </c>
      <c r="AM13" t="n" s="258">
        <f>4.55*0.06</f>
      </c>
      <c r="AN13" t="n" s="259">
        <f>al13+am13</f>
      </c>
      <c r="AO13" t="s" s="260">
        <v>0</v>
      </c>
    </row>
    <row r="14">
      <c r="L14" s="82"/>
      <c r="M14" s="83"/>
      <c r="N14" s="84"/>
      <c r="O14" s="85"/>
      <c r="P14" s="86"/>
      <c r="Q14" s="87"/>
      <c r="R14" s="88"/>
      <c r="S14" s="89"/>
      <c r="T14" s="90"/>
      <c r="U14" s="91"/>
      <c r="V14" s="92"/>
      <c r="W14" s="93"/>
      <c r="X14" s="94"/>
      <c r="Y14" s="95"/>
      <c r="Z14" s="96"/>
      <c r="AA14" s="97"/>
      <c r="AB14" s="98"/>
      <c r="AC14" s="99"/>
      <c r="AD14" s="100"/>
      <c r="AE14" s="101"/>
      <c r="AF14" s="102"/>
      <c r="AG14" s="103"/>
      <c r="AH14" s="104"/>
      <c r="AI14" s="105"/>
      <c r="AJ14" s="106"/>
      <c r="AK14" s="107"/>
      <c r="AL14" s="108"/>
    </row>
    <row r="15"/>
    <row r="16">
      <c r="A16" t="s">
        <v>0</v>
      </c>
      <c r="B16" t="s">
        <v>69</v>
      </c>
      <c r="C16">
        <f>COUNTA(A11:A13)</f>
      </c>
      <c r="L16" s="109">
        <f>SUM(l11:l13)</f>
      </c>
      <c r="M16" s="110">
        <f>SUM(m11:m13)</f>
      </c>
      <c r="N16" s="111"/>
      <c r="O16" s="112">
        <f>SUM(o11:o13)</f>
      </c>
      <c r="P16" s="113">
        <f>SUM(p11:p13)</f>
      </c>
      <c r="Q16" s="114"/>
      <c r="R16" s="115">
        <f>SUM(r11:r13)</f>
      </c>
      <c r="S16" s="116">
        <f>SUM(s11:s13)</f>
      </c>
      <c r="T16" s="117">
        <f>SUM(t11:t13)</f>
      </c>
      <c r="U16" s="118">
        <f>SUM(u11:u13)</f>
      </c>
      <c r="V16" s="119">
        <f>SUM(v11:v13)</f>
      </c>
      <c r="W16" s="120">
        <f>SUM(w11:w13)</f>
      </c>
      <c r="X16" s="121">
        <f>SUM(x11:x13)</f>
      </c>
      <c r="Y16" s="122">
        <f>SUM(y11:y13)</f>
      </c>
      <c r="Z16" s="123">
        <f>SUM(z11:z13)</f>
      </c>
      <c r="AA16" s="124">
        <f>SUM(aa11:aa13)</f>
      </c>
      <c r="AB16" s="125">
        <f>SUM(ab11:ab13)</f>
      </c>
      <c r="AC16" s="126">
        <f>SUM(ac11:ac13)</f>
      </c>
      <c r="AD16" s="127">
        <f>SUM(ad11:ad13)</f>
      </c>
      <c r="AE16" s="128">
        <f>SUM(ae11:ae13)</f>
      </c>
      <c r="AF16" s="129">
        <f>SUM(af11:af13)</f>
      </c>
      <c r="AG16" s="130">
        <f>SUM(ag11:ag13)</f>
      </c>
      <c r="AH16" s="131">
        <f>SUM(ah11:ah13)</f>
      </c>
      <c r="AI16" s="132">
        <f>SUM(ai11:ai13)</f>
      </c>
      <c r="AJ16" s="133">
        <f>SUM(aj11:aj13)</f>
      </c>
      <c r="AK16" s="134">
        <f>SUM(ak11:ak13)</f>
      </c>
      <c r="AL16" s="135">
        <f>SUM(al11:al13)</f>
      </c>
      <c r="AM16" s="136">
        <f>SUM(am11:am13)</f>
      </c>
      <c r="AN16" s="137">
        <f>SUM(an11:an13)</f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2019-10-14T19:02:17Z</dcterms:created>
  <dc:creator>Apache POI</dc:creator>
</coreProperties>
</file>