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<sst xmlns="http://schemas.openxmlformats.org/spreadsheetml/2006/main" count="4768" uniqueCount="534">
  <si>
    <t/>
  </si>
  <si>
    <t>Company Name:L'OREAL MALAYSIA SDN BHD</t>
  </si>
  <si>
    <t>MAY</t>
  </si>
  <si>
    <t>Report ID: Variable Report</t>
  </si>
  <si>
    <t>APR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</si>
  <si>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</si>
  <si>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</si>
  <si>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</si>
  <si>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</si>
  <si>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</si>
  <si>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</si>
  <si>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</si>
  <si>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</si>
  <si>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</si>
  <si>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</si>
  <si>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</si>
  <si>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</si>
  <si>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</si>
  <si>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</si>
  <si>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</si>
  <si>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</si>
  <si>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Long Service Award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</si>
  <si>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</si>
  <si>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</si>
  <si>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</si>
  <si>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</si>
  <si>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</si>
  <si>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</si>
  <si>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</si>
  <si>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</si>
  <si>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</si>
  <si>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</si>
  <si>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</si>
  <si>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</si>
  <si>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</si>
  <si>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</si>
  <si>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</si>
  <si>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</si>
  <si>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</si>
  <si>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</si>
  <si>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</si>
  <si>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</si>
  <si>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</si>
  <si>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</si>
  <si>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</si>
  <si>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</si>
  <si>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</si>
  <si>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</si>
  <si>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</si>
  <si>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</si>
  <si>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</si>
  <si>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</si>
  <si>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</si>
  <si>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</si>
  <si>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</si>
  <si>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</si>
  <si>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</si>
  <si>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</si>
  <si>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</si>
  <si>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</si>
  <si>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</si>
  <si>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</si>
  <si>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</si>
  <si>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</si>
  <si>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</si>
  <si>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</si>
  <si>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</si>
  <si>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</si>
  <si>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</si>
  <si>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</si>
  <si>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</si>
  <si>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</si>
  <si>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</si>
  <si>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</si>
  <si>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</si>
  <si>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</si>
  <si>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</si>
  <si>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</si>
  <si>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</si>
  <si>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</si>
  <si>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</si>
  <si>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</si>
  <si>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</si>
  <si>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</si>
  <si>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</si>
  <si>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</si>
  <si>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</si>
  <si>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</si>
  <si>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</si>
  <si>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</si>
  <si>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</si>
  <si>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</si>
  <si>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</si>
  <si>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</si>
  <si>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</si>
  <si>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</si>
  <si>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</si>
  <si>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</si>
  <si>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</si>
  <si>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</si>
  <si>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</si>
  <si>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</si>
  <si>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</si>
  <si>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</si>
  <si>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</si>
  <si>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</si>
  <si>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</si>
  <si>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</si>
  <si>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</si>
  <si>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</si>
  <si>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</si>
  <si>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</si>
  <si>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</si>
  <si>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</si>
  <si>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</si>
  <si>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</si>
  <si>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</si>
  <si>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</si>
  <si>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</si>
  <si>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</si>
  <si>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</si>
  <si>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</si>
  <si>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</si>
  <si>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</si>
  <si>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</si>
  <si>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</si>
  <si>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</si>
  <si>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</si>
  <si>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</si>
  <si>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</si>
  <si>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</si>
  <si>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</si>
  <si>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</si>
  <si>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</si>
  <si>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</si>
  <si>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</si>
  <si>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</si>
  <si>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</si>
  <si>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</si>
  <si>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</si>
  <si>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</si>
  <si>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</si>
  <si>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</si>
  <si>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</si>
  <si>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</si>
  <si>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</si>
  <si>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</si>
  <si>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</si>
  <si>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</si>
  <si>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</si>
  <si>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</si>
  <si>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</si>
  <si>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</si>
  <si>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</si>
  <si>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</si>
  <si>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</si>
  <si>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</si>
  <si>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</si>
  <si>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</si>
  <si>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</si>
  <si>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</si>
  <si>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</si>
  <si>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</si>
  <si>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</si>
  <si>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</si>
  <si>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</si>
  <si>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</si>
  <si>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</si>
  <si>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</si>
  <si>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</si>
  <si>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</si>
  <si>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</si>
  <si>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</si>
  <si>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</si>
  <si>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</si>
  <si>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</si>
  <si>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</si>
  <si>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</si>
  <si>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</si>
  <si>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</si>
  <si>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</si>
  <si>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</si>
  <si>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</si>
  <si>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</si>
  <si>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</si>
  <si>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</si>
  <si>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</si>
  <si>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</si>
  <si>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</si>
  <si>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</si>
  <si>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</si>
  <si>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</si>
  <si>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</si>
  <si>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</si>
  <si>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</si>
  <si>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</si>
  <si>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</si>
  <si>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</si>
  <si>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</si>
  <si>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</si>
  <si>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</si>
  <si>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</si>
  <si>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</si>
  <si>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</si>
  <si>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</si>
  <si>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</si>
  <si>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</si>
  <si>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</si>
  <si>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</si>
  <si>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</si>
  <si>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</si>
  <si>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</si>
  <si>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</si>
  <si>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</si>
  <si>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</si>
  <si>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</si>
  <si>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</si>
  <si>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</si>
  <si>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</si>
  <si>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</si>
  <si>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</si>
  <si>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</si>
  <si>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</si>
  <si>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</si>
  <si>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</si>
  <si>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</si>
  <si>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</si>
  <si>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</si>
  <si>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</si>
  <si>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</si>
  <si>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</si>
  <si>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</si>
  <si>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</si>
  <si>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</si>
  <si>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</si>
  <si>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</si>
  <si>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</si>
  <si>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</si>
  <si>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</si>
  <si>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</si>
  <si>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</si>
  <si>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</si>
  <si>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</si>
  <si>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</si>
  <si>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</si>
  <si>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</si>
  <si>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</si>
  <si>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</si>
  <si>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</si>
  <si>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</si>
  <si>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</si>
  <si>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</si>
  <si>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</si>
  <si>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</si>
  <si>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</si>
  <si>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</si>
  <si>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</si>
  <si>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</si>
  <si>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</si>
  <si>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</si>
  <si>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</si>
  <si>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</si>
  <si>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</si>
  <si>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</si>
  <si>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</si>
  <si>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</si>
  <si>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</si>
  <si>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</si>
  <si>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</si>
  <si>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</si>
  <si>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</si>
  <si>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</si>
  <si>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</si>
  <si>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</si>
  <si>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</si>
  <si>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</si>
  <si>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</si>
  <si>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</si>
  <si>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</si>
  <si>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</si>
  <si>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</si>
  <si>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</si>
  <si>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</si>
  <si>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</si>
  <si>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</si>
  <si>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</si>
  <si>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</si>
  <si>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</si>
  <si>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</si>
  <si>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</si>
  <si>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</si>
  <si>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</si>
  <si>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</si>
  <si>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</si>
  <si>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</si>
  <si>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</si>
  <si>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</si>
  <si>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</si>
  <si>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</si>
  <si>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</si>
  <si>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</si>
  <si>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</si>
  <si>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</si>
  <si>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</si>
  <si>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</si>
  <si>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</si>
  <si>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</si>
  <si>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</si>
  <si>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</si>
  <si>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</si>
  <si>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</si>
  <si>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</si>
  <si>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</si>
  <si>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</si>
  <si>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</si>
  <si>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</si>
  <si>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</si>
  <si>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</si>
  <si>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</si>
  <si>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</si>
  <si>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</si>
  <si>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</si>
  <si>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</si>
  <si>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</si>
  <si>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</si>
  <si>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</si>
  <si>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</si>
  <si>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</si>
  <si>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</si>
  <si>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</si>
  <si>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</si>
  <si>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</si>
  <si>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</si>
  <si>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</si>
  <si>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</si>
  <si>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</si>
  <si>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</si>
  <si>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</si>
  <si>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28 Apr 19  (not MC hard copy)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</si>
  <si>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</si>
  <si>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</si>
  <si>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</si>
  <si>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</si>
  <si>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</si>
  <si>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</si>
  <si>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</si>
  <si>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</si>
  <si>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</si>
  <si>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</si>
  <si>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</si>
  <si>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</si>
  <si>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</si>
  <si>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</si>
  <si>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</si>
  <si>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</si>
  <si>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</si>
  <si>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</si>
  <si>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</si>
  <si>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</si>
  <si>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</si>
  <si>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</si>
  <si>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</si>
  <si>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</si>
  <si>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</si>
  <si>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</si>
  <si>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</si>
  <si>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</si>
  <si>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</si>
  <si>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</si>
  <si>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</si>
  <si>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</si>
  <si>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</si>
  <si>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</si>
  <si>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</si>
  <si>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</si>
  <si>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</si>
  <si>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</si>
  <si>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</si>
  <si>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</si>
  <si>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</si>
  <si>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</si>
  <si>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</si>
  <si>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</si>
  <si>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</si>
  <si>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</si>
  <si>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</si>
  <si>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</si>
  <si>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</si>
  <si>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</si>
  <si>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</si>
  <si>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</si>
  <si>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</si>
  <si>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</si>
  <si>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</si>
  <si>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</si>
  <si>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</si>
  <si>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</si>
  <si>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</si>
  <si>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</si>
  <si>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</si>
  <si>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</si>
  <si>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</si>
  <si>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</si>
  <si>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</si>
  <si>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</si>
  <si>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</si>
  <si>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</si>
  <si>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</si>
  <si>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</si>
  <si>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</si>
  <si>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</si>
  <si>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</si>
  <si>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</si>
  <si>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</si>
  <si>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</si>
  <si>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</si>
  <si>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</si>
  <si>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</si>
  <si>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</si>
  <si>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</si>
  <si>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</si>
  <si>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</si>
  <si>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</si>
  <si>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</si>
  <si>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</si>
  <si>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</si>
  <si>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</si>
  <si>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</si>
  <si>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</si>
  <si>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</si>
  <si>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</si>
  <si>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APR, Not apply system and also not submit hardcopy MC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</si>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</sst>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9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722">
        <v>0</v>
      </c>
      <c r="B1" t="s" s="5723">
        <v>0</v>
      </c>
      <c r="C1" t="s" s="5724">
        <v>1</v>
      </c>
      <c r="D1" t="s" s="5725">
        <v>0</v>
      </c>
      <c r="E1" t="s" s="5726">
        <v>0</v>
      </c>
      <c r="F1" t="s" s="5727">
        <v>0</v>
      </c>
      <c r="G1" t="s" s="5728">
        <v>0</v>
      </c>
      <c r="H1" t="s" s="5729">
        <v>0</v>
      </c>
      <c r="I1" t="s" s="5730">
        <v>0</v>
      </c>
      <c r="J1" t="s" s="5731">
        <v>0</v>
      </c>
      <c r="K1" t="s" s="5732">
        <v>0</v>
      </c>
      <c r="L1" t="s" s="5733">
        <v>0</v>
      </c>
      <c r="M1" t="s" s="5734">
        <v>0</v>
      </c>
      <c r="N1" t="s" s="5785">
        <v>2</v>
      </c>
      <c r="O1" t="n" s="5787">
        <v>2019.0</v>
      </c>
      <c r="P1" s="5737"/>
      <c r="Q1" s="5738"/>
      <c r="R1" s="5739"/>
    </row>
    <row r="2">
      <c r="A2" t="s" s="5740">
        <v>0</v>
      </c>
      <c r="B2" t="s" s="5741">
        <v>0</v>
      </c>
      <c r="C2" t="s" s="5742">
        <v>3</v>
      </c>
      <c r="D2" t="s" s="5743">
        <v>0</v>
      </c>
      <c r="E2" t="s" s="5744">
        <v>0</v>
      </c>
      <c r="F2" t="s" s="5745">
        <v>0</v>
      </c>
      <c r="G2" t="s" s="5746">
        <v>0</v>
      </c>
      <c r="H2" t="s" s="5747">
        <v>0</v>
      </c>
      <c r="I2" t="s" s="5748">
        <v>0</v>
      </c>
      <c r="J2" t="s" s="5749">
        <v>0</v>
      </c>
      <c r="K2" t="s" s="5750">
        <v>0</v>
      </c>
      <c r="L2" t="s" s="5751">
        <v>0</v>
      </c>
      <c r="M2" t="s" s="5752">
        <v>0</v>
      </c>
      <c r="N2" t="s" s="5786">
        <v>4</v>
      </c>
      <c r="O2" t="n" s="5788">
        <v>2019.0</v>
      </c>
      <c r="P2" s="5755"/>
      <c r="Q2" s="5756"/>
      <c r="R2" s="5757"/>
    </row>
    <row r="3"/>
    <row r="4" ht="19.0" customHeight="true">
      <c r="A4" t="s" s="5686">
        <v>0</v>
      </c>
      <c r="B4" t="s" s="5687">
        <v>0</v>
      </c>
      <c r="C4" t="s" s="5688">
        <v>0</v>
      </c>
      <c r="D4" t="s" s="5689">
        <v>0</v>
      </c>
      <c r="E4" t="s" s="5690">
        <v>0</v>
      </c>
      <c r="F4" t="s" s="5691">
        <v>0</v>
      </c>
      <c r="G4" t="s" s="5692">
        <v>0</v>
      </c>
      <c r="H4" t="s" s="5693">
        <v>0</v>
      </c>
      <c r="I4" t="s" s="5694">
        <v>0</v>
      </c>
      <c r="J4" t="s" s="5695">
        <v>0</v>
      </c>
      <c r="K4" t="s" s="5696">
        <v>0</v>
      </c>
      <c r="L4" t="s" s="5697">
        <v>0</v>
      </c>
      <c r="M4" t="s" s="5698">
        <v>0</v>
      </c>
      <c r="N4" t="s" s="5699">
        <v>0</v>
      </c>
      <c r="O4" t="s" s="5700">
        <v>0</v>
      </c>
      <c r="P4" t="s" s="5701">
        <v>0</v>
      </c>
      <c r="Q4" t="s" s="5702">
        <v>0</v>
      </c>
      <c r="R4" t="n" s="5703">
        <v>1.5</v>
      </c>
      <c r="S4" t="n" s="5704">
        <v>1.5</v>
      </c>
      <c r="T4" t="n" s="5705">
        <v>2.0</v>
      </c>
      <c r="U4" t="n" s="5706">
        <v>2.0</v>
      </c>
      <c r="V4" t="n" s="5707">
        <v>3.0</v>
      </c>
      <c r="W4" t="n" s="5708">
        <v>3.0</v>
      </c>
      <c r="X4" t="s" s="5709">
        <v>0</v>
      </c>
      <c r="Y4" t="s" s="5710">
        <v>5</v>
      </c>
      <c r="Z4" t="s" s="5711">
        <v>5</v>
      </c>
      <c r="AA4" s="5712"/>
    </row>
    <row r="5" ht="58.0" customHeight="true">
      <c r="A5" t="s" s="5659">
        <v>6</v>
      </c>
      <c r="B5" t="s" s="5660">
        <v>7</v>
      </c>
      <c r="C5" t="s" s="5661">
        <v>8</v>
      </c>
      <c r="D5" t="s" s="5662">
        <v>9</v>
      </c>
      <c r="E5" t="s" s="5663">
        <v>10</v>
      </c>
      <c r="F5" t="s" s="5664">
        <v>11</v>
      </c>
      <c r="G5" t="s" s="5665">
        <v>12</v>
      </c>
      <c r="H5" t="s" s="5666">
        <v>13</v>
      </c>
      <c r="I5" t="s" s="5667">
        <v>14</v>
      </c>
      <c r="J5" t="s" s="5668">
        <v>15</v>
      </c>
      <c r="K5" t="s" s="5669">
        <v>16</v>
      </c>
      <c r="L5" t="s" s="5670">
        <v>17</v>
      </c>
      <c r="M5" t="s" s="5671">
        <v>18</v>
      </c>
      <c r="N5" t="s" s="5672">
        <v>19</v>
      </c>
      <c r="O5" t="s" s="5673">
        <v>20</v>
      </c>
      <c r="P5" t="s" s="5674">
        <v>21</v>
      </c>
      <c r="Q5" t="s" s="5675">
        <v>22</v>
      </c>
      <c r="R5" t="s" s="5713">
        <v>23</v>
      </c>
      <c r="S5" t="s" s="5714">
        <v>24</v>
      </c>
      <c r="T5" t="s" s="5715">
        <v>25</v>
      </c>
      <c r="U5" t="s" s="5716">
        <v>24</v>
      </c>
      <c r="V5" t="s" s="5717">
        <v>26</v>
      </c>
      <c r="W5" t="s" s="5718">
        <v>24</v>
      </c>
      <c r="X5" t="s" s="5719">
        <v>27</v>
      </c>
      <c r="Y5" t="s" s="5720">
        <v>28</v>
      </c>
      <c r="Z5" t="s" s="5721">
        <v>29</v>
      </c>
      <c r="AA5" t="s" s="5685">
        <v>30</v>
      </c>
    </row>
    <row r="6">
      <c r="A6" t="s" s="2338">
        <v>31</v>
      </c>
      <c r="B6" t="s" s="2339">
        <v>32</v>
      </c>
      <c r="C6" t="s" s="2340">
        <v>33</v>
      </c>
      <c r="D6" t="s" s="2341">
        <v>34</v>
      </c>
      <c r="E6" t="s" s="2342">
        <v>35</v>
      </c>
      <c r="F6" t="n" s="5789">
        <v>43313.0</v>
      </c>
      <c r="G6" t="s" s="5790">
        <v>0</v>
      </c>
      <c r="H6" t="n" s="2345">
        <v>1400.0</v>
      </c>
      <c r="I6" t="n" s="2346">
        <v>0.0</v>
      </c>
      <c r="J6" t="n" s="2347">
        <v>200.0</v>
      </c>
      <c r="K6" t="n" s="2348">
        <v>0.0</v>
      </c>
      <c r="L6" t="n" s="2349">
        <v>0.0</v>
      </c>
      <c r="M6" t="n" s="2350">
        <v>0.0</v>
      </c>
      <c r="N6" t="n" s="2351">
        <v>0.0</v>
      </c>
      <c r="O6" t="n" s="2352">
        <f>SUM(j6:n6)</f>
      </c>
      <c r="P6" t="n" s="2353">
        <v>0.0</v>
      </c>
      <c r="Q6" t="n" s="2354">
        <v>10.0</v>
      </c>
      <c r="R6" t="n" s="2355">
        <v>7.0</v>
      </c>
      <c r="S6" t="n" s="2356">
        <v>70.7</v>
      </c>
      <c r="T6" t="n" s="2357">
        <v>0.0</v>
      </c>
      <c r="U6" t="n" s="2358">
        <v>0.0</v>
      </c>
      <c r="V6" t="n" s="2359">
        <v>0.0</v>
      </c>
      <c r="W6" t="n" s="2360">
        <v>0.0</v>
      </c>
      <c r="X6" t="n" s="2361">
        <v>0.0</v>
      </c>
      <c r="Y6" t="n" s="2362">
        <f>r6+t6+v6</f>
      </c>
      <c r="Z6" t="n" s="2363">
        <f>s6+u6+w6+x6</f>
      </c>
      <c r="AA6" t="s" s="2364">
        <v>0</v>
      </c>
    </row>
    <row r="7">
      <c r="A7" t="s" s="2365">
        <v>36</v>
      </c>
      <c r="B7" t="s" s="2366">
        <v>37</v>
      </c>
      <c r="C7" t="s" s="2367">
        <v>38</v>
      </c>
      <c r="D7" t="s" s="2368">
        <v>39</v>
      </c>
      <c r="E7" t="s" s="2369">
        <v>35</v>
      </c>
      <c r="F7" t="n" s="5791">
        <v>41944.0</v>
      </c>
      <c r="G7" t="s" s="5792">
        <v>0</v>
      </c>
      <c r="H7" t="n" s="2372">
        <v>1470.0</v>
      </c>
      <c r="I7" t="n" s="2373">
        <v>0.0</v>
      </c>
      <c r="J7" t="n" s="2374">
        <v>1200.0</v>
      </c>
      <c r="K7" t="n" s="2375">
        <v>0.0</v>
      </c>
      <c r="L7" t="n" s="2376">
        <v>0.0</v>
      </c>
      <c r="M7" t="n" s="2377">
        <v>0.0</v>
      </c>
      <c r="N7" t="n" s="2378">
        <v>0.0</v>
      </c>
      <c r="O7" t="n" s="2379">
        <f>SUM(j7:n7)</f>
      </c>
      <c r="P7" t="n" s="2380">
        <v>0.0</v>
      </c>
      <c r="Q7" t="n" s="2381">
        <v>0.0</v>
      </c>
      <c r="R7" t="n" s="2382">
        <v>4.5</v>
      </c>
      <c r="S7" t="n" s="2383">
        <v>47.7</v>
      </c>
      <c r="T7" t="n" s="2384">
        <v>0.0</v>
      </c>
      <c r="U7" t="n" s="2385">
        <v>0.0</v>
      </c>
      <c r="V7" t="n" s="2386">
        <v>0.0</v>
      </c>
      <c r="W7" t="n" s="2387">
        <v>0.0</v>
      </c>
      <c r="X7" t="n" s="2388">
        <v>33.6</v>
      </c>
      <c r="Y7" t="n" s="2389">
        <f>r7+t7+v7</f>
      </c>
      <c r="Z7" t="n" s="2390">
        <f>s7+u7+w7+x7</f>
      </c>
      <c r="AA7" t="s" s="2391">
        <v>0</v>
      </c>
    </row>
    <row r="8">
      <c r="A8" t="s" s="2392">
        <v>40</v>
      </c>
      <c r="B8" t="s" s="2393">
        <v>41</v>
      </c>
      <c r="C8" t="s" s="2394">
        <v>42</v>
      </c>
      <c r="D8" t="s" s="2395">
        <v>43</v>
      </c>
      <c r="E8" t="s" s="2396">
        <v>35</v>
      </c>
      <c r="F8" t="n" s="5793">
        <v>42700.0</v>
      </c>
      <c r="G8" t="s" s="5794">
        <v>0</v>
      </c>
      <c r="H8" t="n" s="2399">
        <v>1420.0</v>
      </c>
      <c r="I8" t="n" s="2400">
        <v>0.0</v>
      </c>
      <c r="J8" t="n" s="2401">
        <v>1300.0</v>
      </c>
      <c r="K8" t="n" s="2402">
        <v>0.0</v>
      </c>
      <c r="L8" t="n" s="2403">
        <v>0.0</v>
      </c>
      <c r="M8" t="n" s="2404">
        <v>0.0</v>
      </c>
      <c r="N8" t="n" s="2405">
        <v>0.0</v>
      </c>
      <c r="O8" t="n" s="2406">
        <f>SUM(j8:n8)</f>
      </c>
      <c r="P8" t="n" s="2407">
        <v>0.0</v>
      </c>
      <c r="Q8" t="n" s="2408">
        <v>0.0</v>
      </c>
      <c r="R8" t="n" s="2409">
        <v>0.0</v>
      </c>
      <c r="S8" t="n" s="2410">
        <v>0.0</v>
      </c>
      <c r="T8" t="n" s="2411">
        <v>0.0</v>
      </c>
      <c r="U8" t="n" s="2412">
        <v>0.0</v>
      </c>
      <c r="V8" t="n" s="2413">
        <v>0.0</v>
      </c>
      <c r="W8" t="n" s="2414">
        <v>0.0</v>
      </c>
      <c r="X8" t="n" s="2415">
        <v>0.0</v>
      </c>
      <c r="Y8" t="n" s="2416">
        <f>r8+t8+v8</f>
      </c>
      <c r="Z8" t="n" s="2417">
        <f>s8+u8+w8+x8</f>
      </c>
      <c r="AA8" t="s" s="2418">
        <v>0</v>
      </c>
    </row>
    <row r="9">
      <c r="A9" t="s" s="2419">
        <v>44</v>
      </c>
      <c r="B9" t="s" s="2420">
        <v>45</v>
      </c>
      <c r="C9" t="s" s="2421">
        <v>46</v>
      </c>
      <c r="D9" t="s" s="2422">
        <v>47</v>
      </c>
      <c r="E9" t="s" s="2423">
        <v>35</v>
      </c>
      <c r="F9" t="n" s="5795">
        <v>41944.0</v>
      </c>
      <c r="G9" t="s" s="5796">
        <v>0</v>
      </c>
      <c r="H9" t="n" s="2426">
        <v>1350.0</v>
      </c>
      <c r="I9" t="n" s="2427">
        <v>0.0</v>
      </c>
      <c r="J9" t="n" s="2428">
        <v>1400.0</v>
      </c>
      <c r="K9" t="n" s="2429">
        <v>0.0</v>
      </c>
      <c r="L9" t="n" s="2430">
        <v>0.0</v>
      </c>
      <c r="M9" t="n" s="2431">
        <v>0.0</v>
      </c>
      <c r="N9" t="n" s="2432">
        <v>0.0</v>
      </c>
      <c r="O9" t="n" s="2433">
        <f>SUM(j9:n9)</f>
      </c>
      <c r="P9" t="n" s="2434">
        <v>1000.0</v>
      </c>
      <c r="Q9" t="n" s="2435">
        <v>0.0</v>
      </c>
      <c r="R9" t="n" s="2436">
        <v>5.5</v>
      </c>
      <c r="S9" t="n" s="2437">
        <v>53.57</v>
      </c>
      <c r="T9" t="n" s="2438">
        <v>0.0</v>
      </c>
      <c r="U9" t="n" s="2439">
        <v>0.0</v>
      </c>
      <c r="V9" t="n" s="2440">
        <v>0.0</v>
      </c>
      <c r="W9" t="n" s="2441">
        <v>0.0</v>
      </c>
      <c r="X9" t="n" s="2442">
        <v>0.0</v>
      </c>
      <c r="Y9" t="n" s="2443">
        <f>r9+t9+v9</f>
      </c>
      <c r="Z9" t="n" s="2444">
        <f>s9+u9+w9+x9</f>
      </c>
      <c r="AA9" t="s" s="2445">
        <v>0</v>
      </c>
    </row>
    <row r="10">
      <c r="A10" t="s" s="2446">
        <v>48</v>
      </c>
      <c r="B10" t="s" s="2447">
        <v>49</v>
      </c>
      <c r="C10" t="s" s="2448">
        <v>50</v>
      </c>
      <c r="D10" t="s" s="2449">
        <v>51</v>
      </c>
      <c r="E10" t="s" s="2450">
        <v>35</v>
      </c>
      <c r="F10" t="n" s="5797">
        <v>41944.0</v>
      </c>
      <c r="G10" t="s" s="5798">
        <v>0</v>
      </c>
      <c r="H10" t="n" s="2453">
        <v>1280.0</v>
      </c>
      <c r="I10" t="n" s="2454">
        <v>0.0</v>
      </c>
      <c r="J10" t="n" s="2455">
        <v>170.0</v>
      </c>
      <c r="K10" t="n" s="2456">
        <v>0.0</v>
      </c>
      <c r="L10" t="n" s="2457">
        <v>0.0</v>
      </c>
      <c r="M10" t="n" s="2458">
        <v>0.0</v>
      </c>
      <c r="N10" t="n" s="2459">
        <v>0.0</v>
      </c>
      <c r="O10" t="n" s="2460">
        <f>SUM(j10:n10)</f>
      </c>
      <c r="P10" t="n" s="2461">
        <v>1000.0</v>
      </c>
      <c r="Q10" t="n" s="2462">
        <v>10.0</v>
      </c>
      <c r="R10" t="n" s="2463">
        <v>0.0</v>
      </c>
      <c r="S10" t="n" s="2464">
        <v>0.0</v>
      </c>
      <c r="T10" t="n" s="2465">
        <v>0.0</v>
      </c>
      <c r="U10" t="n" s="2466">
        <v>0.0</v>
      </c>
      <c r="V10" t="n" s="2467">
        <v>0.0</v>
      </c>
      <c r="W10" t="n" s="2468">
        <v>0.0</v>
      </c>
      <c r="X10" t="n" s="2469">
        <v>0.0</v>
      </c>
      <c r="Y10" t="n" s="2470">
        <f>r10+t10+v10</f>
      </c>
      <c r="Z10" t="n" s="2471">
        <f>s10+u10+w10+x10</f>
      </c>
      <c r="AA10" t="s" s="2472">
        <v>0</v>
      </c>
    </row>
    <row r="11">
      <c r="A11" t="s" s="2473">
        <v>52</v>
      </c>
      <c r="B11" t="s" s="2474">
        <v>53</v>
      </c>
      <c r="C11" t="s" s="2475">
        <v>54</v>
      </c>
      <c r="D11" t="s" s="2476">
        <v>55</v>
      </c>
      <c r="E11" t="s" s="2477">
        <v>35</v>
      </c>
      <c r="F11" t="n" s="5799">
        <v>41944.0</v>
      </c>
      <c r="G11" t="s" s="5800">
        <v>0</v>
      </c>
      <c r="H11" t="n" s="2480">
        <v>1710.0</v>
      </c>
      <c r="I11" t="n" s="2481">
        <v>0.0</v>
      </c>
      <c r="J11" t="n" s="2482">
        <v>1200.0</v>
      </c>
      <c r="K11" t="n" s="2483">
        <v>0.0</v>
      </c>
      <c r="L11" t="n" s="2484">
        <v>0.0</v>
      </c>
      <c r="M11" t="n" s="2485">
        <v>0.0</v>
      </c>
      <c r="N11" t="n" s="2486">
        <v>0.0</v>
      </c>
      <c r="O11" t="n" s="2487">
        <f>SUM(j11:n11)</f>
      </c>
      <c r="P11" t="n" s="2488">
        <v>0.0</v>
      </c>
      <c r="Q11" t="n" s="2489">
        <v>10.0</v>
      </c>
      <c r="R11" t="n" s="2490">
        <v>0.5</v>
      </c>
      <c r="S11" t="n" s="2491">
        <v>6.17</v>
      </c>
      <c r="T11" t="n" s="2492">
        <v>0.0</v>
      </c>
      <c r="U11" t="n" s="2493">
        <v>0.0</v>
      </c>
      <c r="V11" t="n" s="2494">
        <v>0.0</v>
      </c>
      <c r="W11" t="n" s="2495">
        <v>0.0</v>
      </c>
      <c r="X11" t="n" s="2496">
        <v>0.0</v>
      </c>
      <c r="Y11" t="n" s="2497">
        <f>r11+t11+v11</f>
      </c>
      <c r="Z11" t="n" s="2498">
        <f>s11+u11+w11+x11</f>
      </c>
      <c r="AA11" t="s" s="2499">
        <v>0</v>
      </c>
    </row>
    <row r="12">
      <c r="A12" t="s" s="2500">
        <v>56</v>
      </c>
      <c r="B12" t="s" s="2501">
        <v>57</v>
      </c>
      <c r="C12" t="s" s="2502">
        <v>58</v>
      </c>
      <c r="D12" t="s" s="2503">
        <v>59</v>
      </c>
      <c r="E12" t="s" s="2504">
        <v>35</v>
      </c>
      <c r="F12" t="n" s="5801">
        <v>41944.0</v>
      </c>
      <c r="G12" t="s" s="5802">
        <v>0</v>
      </c>
      <c r="H12" t="n" s="2507">
        <v>1430.0</v>
      </c>
      <c r="I12" t="n" s="2508">
        <v>0.0</v>
      </c>
      <c r="J12" t="n" s="2509">
        <v>200.0</v>
      </c>
      <c r="K12" t="n" s="2510">
        <v>0.0</v>
      </c>
      <c r="L12" t="n" s="2511">
        <v>0.0</v>
      </c>
      <c r="M12" t="n" s="2512">
        <v>0.0</v>
      </c>
      <c r="N12" t="n" s="2513">
        <v>0.0</v>
      </c>
      <c r="O12" t="n" s="2514">
        <f>SUM(j12:n12)</f>
      </c>
      <c r="P12" t="n" s="2515">
        <v>1000.0</v>
      </c>
      <c r="Q12" t="n" s="2516">
        <v>0.0</v>
      </c>
      <c r="R12" t="n" s="2517">
        <v>6.5</v>
      </c>
      <c r="S12" t="n" s="2518">
        <v>67.02</v>
      </c>
      <c r="T12" t="n" s="2519">
        <v>0.0</v>
      </c>
      <c r="U12" t="n" s="2520">
        <v>0.0</v>
      </c>
      <c r="V12" t="n" s="2521">
        <v>0.0</v>
      </c>
      <c r="W12" t="n" s="2522">
        <v>0.0</v>
      </c>
      <c r="X12" t="n" s="2523">
        <v>0.0</v>
      </c>
      <c r="Y12" t="n" s="2524">
        <f>r12+t12+v12</f>
      </c>
      <c r="Z12" t="n" s="2525">
        <f>s12+u12+w12+x12</f>
      </c>
      <c r="AA12" t="s" s="2526">
        <v>0</v>
      </c>
    </row>
    <row r="13">
      <c r="A13" t="s" s="2527">
        <v>60</v>
      </c>
      <c r="B13" t="s" s="2528">
        <v>61</v>
      </c>
      <c r="C13" t="s" s="2529">
        <v>62</v>
      </c>
      <c r="D13" t="s" s="2530">
        <v>63</v>
      </c>
      <c r="E13" t="s" s="2531">
        <v>35</v>
      </c>
      <c r="F13" t="n" s="5803">
        <v>41944.0</v>
      </c>
      <c r="G13" t="s" s="5804">
        <v>0</v>
      </c>
      <c r="H13" t="n" s="2534">
        <v>1510.0</v>
      </c>
      <c r="I13" t="n" s="2535">
        <v>0.0</v>
      </c>
      <c r="J13" t="n" s="2536">
        <v>300.0</v>
      </c>
      <c r="K13" t="n" s="2537">
        <v>0.0</v>
      </c>
      <c r="L13" t="n" s="2538">
        <v>0.0</v>
      </c>
      <c r="M13" t="n" s="2539">
        <v>0.0</v>
      </c>
      <c r="N13" t="n" s="2540">
        <v>0.0</v>
      </c>
      <c r="O13" t="n" s="2541">
        <f>SUM(j13:n13)</f>
      </c>
      <c r="P13" t="n" s="2542">
        <v>0.0</v>
      </c>
      <c r="Q13" t="n" s="2543">
        <v>31.8</v>
      </c>
      <c r="R13" t="n" s="2544">
        <v>8.0</v>
      </c>
      <c r="S13" t="n" s="2545">
        <v>87.12</v>
      </c>
      <c r="T13" t="n" s="2546">
        <v>0.0</v>
      </c>
      <c r="U13" t="n" s="2547">
        <v>0.0</v>
      </c>
      <c r="V13" t="n" s="2548">
        <v>0.0</v>
      </c>
      <c r="W13" t="n" s="2549">
        <v>0.0</v>
      </c>
      <c r="X13" t="n" s="2550">
        <v>0.0</v>
      </c>
      <c r="Y13" t="n" s="2551">
        <f>r13+t13+v13</f>
      </c>
      <c r="Z13" t="n" s="2552">
        <f>s13+u13+w13+x13</f>
      </c>
      <c r="AA13" t="s" s="2553">
        <v>0</v>
      </c>
    </row>
    <row r="14">
      <c r="A14" t="s" s="2554">
        <v>64</v>
      </c>
      <c r="B14" t="s" s="2555">
        <v>65</v>
      </c>
      <c r="C14" t="s" s="2556">
        <v>66</v>
      </c>
      <c r="D14" t="s" s="2557">
        <v>67</v>
      </c>
      <c r="E14" t="s" s="2558">
        <v>35</v>
      </c>
      <c r="F14" t="n" s="5805">
        <v>42811.0</v>
      </c>
      <c r="G14" t="s" s="5806">
        <v>0</v>
      </c>
      <c r="H14" t="n" s="2561">
        <v>1390.0</v>
      </c>
      <c r="I14" t="n" s="2562">
        <v>0.0</v>
      </c>
      <c r="J14" t="n" s="2563">
        <v>170.0</v>
      </c>
      <c r="K14" t="n" s="2564">
        <v>0.0</v>
      </c>
      <c r="L14" t="n" s="2565">
        <v>0.0</v>
      </c>
      <c r="M14" t="n" s="2566">
        <v>0.0</v>
      </c>
      <c r="N14" t="n" s="2567">
        <v>0.0</v>
      </c>
      <c r="O14" t="n" s="2568">
        <f>SUM(j14:n14)</f>
      </c>
      <c r="P14" t="n" s="2569">
        <v>0.0</v>
      </c>
      <c r="Q14" t="n" s="2570">
        <v>0.0</v>
      </c>
      <c r="R14" t="n" s="2571">
        <v>3.0</v>
      </c>
      <c r="S14" t="n" s="2572">
        <v>30.06</v>
      </c>
      <c r="T14" t="n" s="2573">
        <v>0.0</v>
      </c>
      <c r="U14" t="n" s="2574">
        <v>0.0</v>
      </c>
      <c r="V14" t="n" s="2575">
        <v>0.0</v>
      </c>
      <c r="W14" t="n" s="2576">
        <v>0.0</v>
      </c>
      <c r="X14" t="n" s="2577">
        <v>0.0</v>
      </c>
      <c r="Y14" t="n" s="2578">
        <f>r14+t14+v14</f>
      </c>
      <c r="Z14" t="n" s="2579">
        <f>s14+u14+w14+x14</f>
      </c>
      <c r="AA14" t="s" s="2580">
        <v>0</v>
      </c>
    </row>
    <row r="15">
      <c r="A15" t="s" s="2581">
        <v>68</v>
      </c>
      <c r="B15" t="s" s="2582">
        <v>69</v>
      </c>
      <c r="C15" t="s" s="2583">
        <v>70</v>
      </c>
      <c r="D15" t="s" s="2584">
        <v>71</v>
      </c>
      <c r="E15" t="s" s="2585">
        <v>35</v>
      </c>
      <c r="F15" t="n" s="5807">
        <v>41944.0</v>
      </c>
      <c r="G15" t="s" s="5808">
        <v>0</v>
      </c>
      <c r="H15" t="n" s="2588">
        <v>1400.0</v>
      </c>
      <c r="I15" t="n" s="2589">
        <v>0.0</v>
      </c>
      <c r="J15" t="n" s="2590">
        <v>600.0</v>
      </c>
      <c r="K15" t="n" s="2591">
        <v>0.0</v>
      </c>
      <c r="L15" t="n" s="2592">
        <v>0.0</v>
      </c>
      <c r="M15" t="n" s="2593">
        <v>0.0</v>
      </c>
      <c r="N15" t="n" s="2594">
        <v>0.0</v>
      </c>
      <c r="O15" t="n" s="2595">
        <f>SUM(j15:n15)</f>
      </c>
      <c r="P15" t="n" s="2596">
        <v>0.0</v>
      </c>
      <c r="Q15" t="n" s="2597">
        <v>10.0</v>
      </c>
      <c r="R15" t="n" s="2598">
        <v>2.0</v>
      </c>
      <c r="S15" t="n" s="2599">
        <v>20.2</v>
      </c>
      <c r="T15" t="n" s="2600">
        <v>0.0</v>
      </c>
      <c r="U15" t="n" s="2601">
        <v>0.0</v>
      </c>
      <c r="V15" t="n" s="2602">
        <v>0.0</v>
      </c>
      <c r="W15" t="n" s="2603">
        <v>0.0</v>
      </c>
      <c r="X15" t="n" s="2604">
        <v>0.0</v>
      </c>
      <c r="Y15" t="n" s="2605">
        <f>r15+t15+v15</f>
      </c>
      <c r="Z15" t="n" s="2606">
        <f>s15+u15+w15+x15</f>
      </c>
      <c r="AA15" t="s" s="2607">
        <v>72</v>
      </c>
    </row>
    <row r="16">
      <c r="A16" t="s" s="2608">
        <v>73</v>
      </c>
      <c r="B16" t="s" s="2609">
        <v>74</v>
      </c>
      <c r="C16" t="s" s="2610">
        <v>75</v>
      </c>
      <c r="D16" t="s" s="2611">
        <v>76</v>
      </c>
      <c r="E16" t="s" s="2612">
        <v>35</v>
      </c>
      <c r="F16" t="n" s="5809">
        <v>41944.0</v>
      </c>
      <c r="G16" t="s" s="5810">
        <v>0</v>
      </c>
      <c r="H16" t="n" s="2615">
        <v>1450.0</v>
      </c>
      <c r="I16" t="n" s="2616">
        <v>0.0</v>
      </c>
      <c r="J16" t="n" s="2617">
        <v>300.0</v>
      </c>
      <c r="K16" t="n" s="2618">
        <v>0.0</v>
      </c>
      <c r="L16" t="n" s="2619">
        <v>0.0</v>
      </c>
      <c r="M16" t="n" s="2620">
        <v>0.0</v>
      </c>
      <c r="N16" t="n" s="2621">
        <v>0.0</v>
      </c>
      <c r="O16" t="n" s="2622">
        <f>SUM(j16:n16)</f>
      </c>
      <c r="P16" t="n" s="2623">
        <v>0.0</v>
      </c>
      <c r="Q16" t="n" s="2624">
        <v>0.0</v>
      </c>
      <c r="R16" t="n" s="2625">
        <v>32.0</v>
      </c>
      <c r="S16" t="n" s="2626">
        <v>334.72</v>
      </c>
      <c r="T16" t="n" s="2627">
        <v>0.0</v>
      </c>
      <c r="U16" t="n" s="2628">
        <v>0.0</v>
      </c>
      <c r="V16" t="n" s="2629">
        <v>0.0</v>
      </c>
      <c r="W16" t="n" s="2630">
        <v>0.0</v>
      </c>
      <c r="X16" t="n" s="2631">
        <v>0.0</v>
      </c>
      <c r="Y16" t="n" s="2632">
        <f>r16+t16+v16</f>
      </c>
      <c r="Z16" t="n" s="2633">
        <f>s16+u16+w16+x16</f>
      </c>
      <c r="AA16" t="s" s="2634">
        <v>0</v>
      </c>
    </row>
    <row r="17">
      <c r="A17" t="s" s="2635">
        <v>77</v>
      </c>
      <c r="B17" t="s" s="2636">
        <v>78</v>
      </c>
      <c r="C17" t="s" s="2637">
        <v>79</v>
      </c>
      <c r="D17" t="s" s="2638">
        <v>80</v>
      </c>
      <c r="E17" t="s" s="2639">
        <v>35</v>
      </c>
      <c r="F17" t="n" s="5811">
        <v>43539.0</v>
      </c>
      <c r="G17" t="s" s="5812">
        <v>0</v>
      </c>
      <c r="H17" t="n" s="2642">
        <v>1450.0</v>
      </c>
      <c r="I17" t="n" s="2643">
        <v>0.0</v>
      </c>
      <c r="J17" t="n" s="2644">
        <v>2400.0</v>
      </c>
      <c r="K17" t="n" s="2645">
        <v>0.0</v>
      </c>
      <c r="L17" t="n" s="2646">
        <v>0.0</v>
      </c>
      <c r="M17" t="n" s="2647">
        <v>0.0</v>
      </c>
      <c r="N17" t="n" s="2648">
        <v>0.0</v>
      </c>
      <c r="O17" t="n" s="2649">
        <f>SUM(j17:n17)</f>
      </c>
      <c r="P17" t="n" s="2650">
        <v>0.0</v>
      </c>
      <c r="Q17" t="n" s="2651">
        <v>0.0</v>
      </c>
      <c r="R17" t="n" s="2652">
        <v>38.0</v>
      </c>
      <c r="S17" t="n" s="2653">
        <v>397.48</v>
      </c>
      <c r="T17" t="n" s="2654">
        <v>0.0</v>
      </c>
      <c r="U17" t="n" s="2655">
        <v>0.0</v>
      </c>
      <c r="V17" t="n" s="2656">
        <v>0.0</v>
      </c>
      <c r="W17" t="n" s="2657">
        <v>0.0</v>
      </c>
      <c r="X17" t="n" s="2658">
        <v>0.0</v>
      </c>
      <c r="Y17" t="n" s="2659">
        <f>r17+t17+v17</f>
      </c>
      <c r="Z17" t="n" s="2660">
        <f>s17+u17+w17+x17</f>
      </c>
      <c r="AA17" t="s" s="2661">
        <v>81</v>
      </c>
    </row>
    <row r="18">
      <c r="A18" t="s" s="2662">
        <v>82</v>
      </c>
      <c r="B18" t="s" s="2663">
        <v>83</v>
      </c>
      <c r="C18" t="s" s="2664">
        <v>84</v>
      </c>
      <c r="D18" t="s" s="2665">
        <v>85</v>
      </c>
      <c r="E18" t="s" s="2666">
        <v>35</v>
      </c>
      <c r="F18" t="n" s="5813">
        <v>42005.0</v>
      </c>
      <c r="G18" t="s" s="5814">
        <v>0</v>
      </c>
      <c r="H18" t="n" s="2669">
        <v>1620.0</v>
      </c>
      <c r="I18" t="n" s="2670">
        <v>0.0</v>
      </c>
      <c r="J18" t="n" s="2671">
        <v>200.0</v>
      </c>
      <c r="K18" t="n" s="2672">
        <v>0.0</v>
      </c>
      <c r="L18" t="n" s="2673">
        <v>0.0</v>
      </c>
      <c r="M18" t="n" s="2674">
        <v>0.0</v>
      </c>
      <c r="N18" t="n" s="2675">
        <v>0.0</v>
      </c>
      <c r="O18" t="n" s="2676">
        <f>SUM(j18:n18)</f>
      </c>
      <c r="P18" t="n" s="2677">
        <v>0.0</v>
      </c>
      <c r="Q18" t="n" s="2678">
        <v>23.17</v>
      </c>
      <c r="R18" t="n" s="2679">
        <v>10.0</v>
      </c>
      <c r="S18" t="n" s="2680">
        <v>116.8</v>
      </c>
      <c r="T18" t="n" s="2681">
        <v>0.0</v>
      </c>
      <c r="U18" t="n" s="2682">
        <v>0.0</v>
      </c>
      <c r="V18" t="n" s="2683">
        <v>0.0</v>
      </c>
      <c r="W18" t="n" s="2684">
        <v>0.0</v>
      </c>
      <c r="X18" t="n" s="2685">
        <v>0.0</v>
      </c>
      <c r="Y18" t="n" s="2686">
        <f>r18+t18+v18</f>
      </c>
      <c r="Z18" t="n" s="2687">
        <f>s18+u18+w18+x18</f>
      </c>
      <c r="AA18" t="s" s="2688">
        <v>0</v>
      </c>
    </row>
    <row r="19">
      <c r="A19" t="s" s="2689">
        <v>86</v>
      </c>
      <c r="B19" t="s" s="2690">
        <v>87</v>
      </c>
      <c r="C19" t="s" s="2691">
        <v>88</v>
      </c>
      <c r="D19" t="s" s="2692">
        <v>89</v>
      </c>
      <c r="E19" t="s" s="2693">
        <v>35</v>
      </c>
      <c r="F19" t="n" s="5815">
        <v>41944.0</v>
      </c>
      <c r="G19" t="s" s="5816">
        <v>0</v>
      </c>
      <c r="H19" t="n" s="2696">
        <v>1650.0</v>
      </c>
      <c r="I19" t="n" s="2697">
        <v>0.0</v>
      </c>
      <c r="J19" t="n" s="2698">
        <v>200.0</v>
      </c>
      <c r="K19" t="n" s="2699">
        <v>0.0</v>
      </c>
      <c r="L19" t="n" s="2700">
        <v>0.0</v>
      </c>
      <c r="M19" t="n" s="2701">
        <v>0.0</v>
      </c>
      <c r="N19" t="n" s="2702">
        <v>0.0</v>
      </c>
      <c r="O19" t="n" s="2703">
        <f>SUM(j19:n19)</f>
      </c>
      <c r="P19" t="n" s="2704">
        <v>1000.0</v>
      </c>
      <c r="Q19" t="n" s="2705">
        <v>48.4</v>
      </c>
      <c r="R19" t="n" s="2706">
        <v>8.0</v>
      </c>
      <c r="S19" t="n" s="2707">
        <v>95.2</v>
      </c>
      <c r="T19" t="n" s="2708">
        <v>0.0</v>
      </c>
      <c r="U19" t="n" s="2709">
        <v>0.0</v>
      </c>
      <c r="V19" t="n" s="2710">
        <v>0.0</v>
      </c>
      <c r="W19" t="n" s="2711">
        <v>0.0</v>
      </c>
      <c r="X19" t="n" s="2712">
        <v>0.0</v>
      </c>
      <c r="Y19" t="n" s="2713">
        <f>r19+t19+v19</f>
      </c>
      <c r="Z19" t="n" s="2714">
        <f>s19+u19+w19+x19</f>
      </c>
      <c r="AA19" t="s" s="2715">
        <v>0</v>
      </c>
    </row>
    <row r="20">
      <c r="A20" t="s" s="2716">
        <v>90</v>
      </c>
      <c r="B20" t="s" s="2717">
        <v>91</v>
      </c>
      <c r="C20" t="s" s="2718">
        <v>92</v>
      </c>
      <c r="D20" t="s" s="2719">
        <v>93</v>
      </c>
      <c r="E20" t="s" s="2720">
        <v>35</v>
      </c>
      <c r="F20" t="n" s="5817">
        <v>41944.0</v>
      </c>
      <c r="G20" t="s" s="5818">
        <v>0</v>
      </c>
      <c r="H20" t="n" s="2723">
        <v>1340.0</v>
      </c>
      <c r="I20" t="n" s="2724">
        <v>0.0</v>
      </c>
      <c r="J20" t="n" s="2725">
        <v>1200.0</v>
      </c>
      <c r="K20" t="n" s="2726">
        <v>0.0</v>
      </c>
      <c r="L20" t="n" s="2727">
        <v>0.0</v>
      </c>
      <c r="M20" t="n" s="2728">
        <v>0.0</v>
      </c>
      <c r="N20" t="n" s="2729">
        <v>0.0</v>
      </c>
      <c r="O20" t="n" s="2730">
        <f>SUM(j20:n20)</f>
      </c>
      <c r="P20" t="n" s="2731">
        <v>0.0</v>
      </c>
      <c r="Q20" t="n" s="2732">
        <v>10.0</v>
      </c>
      <c r="R20" t="n" s="2733">
        <v>0.0</v>
      </c>
      <c r="S20" t="n" s="2734">
        <v>0.0</v>
      </c>
      <c r="T20" t="n" s="2735">
        <v>0.0</v>
      </c>
      <c r="U20" t="n" s="2736">
        <v>0.0</v>
      </c>
      <c r="V20" t="n" s="2737">
        <v>0.0</v>
      </c>
      <c r="W20" t="n" s="2738">
        <v>0.0</v>
      </c>
      <c r="X20" t="n" s="2739">
        <v>0.0</v>
      </c>
      <c r="Y20" t="n" s="2740">
        <f>r20+t20+v20</f>
      </c>
      <c r="Z20" t="n" s="2741">
        <f>s20+u20+w20+x20</f>
      </c>
      <c r="AA20" t="s" s="2742">
        <v>0</v>
      </c>
    </row>
    <row r="21">
      <c r="A21" t="s" s="2743">
        <v>94</v>
      </c>
      <c r="B21" t="s" s="2744">
        <v>95</v>
      </c>
      <c r="C21" t="s" s="2745">
        <v>96</v>
      </c>
      <c r="D21" t="s" s="2746">
        <v>97</v>
      </c>
      <c r="E21" t="s" s="2747">
        <v>35</v>
      </c>
      <c r="F21" t="n" s="5819">
        <v>41944.0</v>
      </c>
      <c r="G21" t="s" s="5820">
        <v>0</v>
      </c>
      <c r="H21" t="n" s="2750">
        <v>1440.0</v>
      </c>
      <c r="I21" t="n" s="2751">
        <v>0.0</v>
      </c>
      <c r="J21" t="n" s="2752">
        <v>1050.0</v>
      </c>
      <c r="K21" t="n" s="2753">
        <v>0.0</v>
      </c>
      <c r="L21" t="n" s="2754">
        <v>0.0</v>
      </c>
      <c r="M21" t="n" s="2755">
        <v>0.0</v>
      </c>
      <c r="N21" t="n" s="2756">
        <v>0.0</v>
      </c>
      <c r="O21" t="n" s="2757">
        <f>SUM(j21:n21)</f>
      </c>
      <c r="P21" t="n" s="2758">
        <v>0.0</v>
      </c>
      <c r="Q21" t="n" s="2759">
        <v>0.0</v>
      </c>
      <c r="R21" t="n" s="2760">
        <v>5.0</v>
      </c>
      <c r="S21" t="n" s="2761">
        <v>51.9</v>
      </c>
      <c r="T21" t="n" s="2762">
        <v>0.0</v>
      </c>
      <c r="U21" t="n" s="2763">
        <v>0.0</v>
      </c>
      <c r="V21" t="n" s="2764">
        <v>0.0</v>
      </c>
      <c r="W21" t="n" s="2765">
        <v>0.0</v>
      </c>
      <c r="X21" t="n" s="2766">
        <v>0.0</v>
      </c>
      <c r="Y21" t="n" s="2767">
        <f>r21+t21+v21</f>
      </c>
      <c r="Z21" t="n" s="2768">
        <f>s21+u21+w21+x21</f>
      </c>
      <c r="AA21" t="s" s="2769">
        <v>0</v>
      </c>
    </row>
    <row r="22">
      <c r="A22" t="s" s="2770">
        <v>98</v>
      </c>
      <c r="B22" t="s" s="2771">
        <v>99</v>
      </c>
      <c r="C22" t="s" s="2772">
        <v>100</v>
      </c>
      <c r="D22" t="s" s="2773">
        <v>101</v>
      </c>
      <c r="E22" t="s" s="2774">
        <v>35</v>
      </c>
      <c r="F22" t="n" s="5821">
        <v>41944.0</v>
      </c>
      <c r="G22" t="s" s="5822">
        <v>0</v>
      </c>
      <c r="H22" t="n" s="2777">
        <v>1420.0</v>
      </c>
      <c r="I22" t="n" s="2778">
        <v>0.0</v>
      </c>
      <c r="J22" t="n" s="2779">
        <v>1700.0</v>
      </c>
      <c r="K22" t="n" s="2780">
        <v>0.0</v>
      </c>
      <c r="L22" t="n" s="2781">
        <v>0.0</v>
      </c>
      <c r="M22" t="n" s="2782">
        <v>0.0</v>
      </c>
      <c r="N22" t="n" s="2783">
        <v>0.0</v>
      </c>
      <c r="O22" t="n" s="2784">
        <f>SUM(j22:n22)</f>
      </c>
      <c r="P22" t="n" s="2785">
        <v>1000.0</v>
      </c>
      <c r="Q22" t="n" s="2786">
        <v>0.0</v>
      </c>
      <c r="R22" t="n" s="2787">
        <v>0.0</v>
      </c>
      <c r="S22" t="n" s="2788">
        <v>0.0</v>
      </c>
      <c r="T22" t="n" s="2789">
        <v>0.0</v>
      </c>
      <c r="U22" t="n" s="2790">
        <v>0.0</v>
      </c>
      <c r="V22" t="n" s="2791">
        <v>0.0</v>
      </c>
      <c r="W22" t="n" s="2792">
        <v>0.0</v>
      </c>
      <c r="X22" t="n" s="2793">
        <v>0.0</v>
      </c>
      <c r="Y22" t="n" s="2794">
        <f>r22+t22+v22</f>
      </c>
      <c r="Z22" t="n" s="2795">
        <f>s22+u22+w22+x22</f>
      </c>
      <c r="AA22" t="s" s="2796">
        <v>0</v>
      </c>
    </row>
    <row r="23">
      <c r="A23" t="s" s="2797">
        <v>102</v>
      </c>
      <c r="B23" t="s" s="2798">
        <v>103</v>
      </c>
      <c r="C23" t="s" s="2799">
        <v>104</v>
      </c>
      <c r="D23" t="s" s="2800">
        <v>105</v>
      </c>
      <c r="E23" t="s" s="2801">
        <v>35</v>
      </c>
      <c r="F23" t="n" s="5823">
        <v>41944.0</v>
      </c>
      <c r="G23" t="s" s="5824">
        <v>0</v>
      </c>
      <c r="H23" t="n" s="2804">
        <v>1370.0</v>
      </c>
      <c r="I23" t="n" s="2805">
        <v>0.0</v>
      </c>
      <c r="J23" t="n" s="2806">
        <v>600.0</v>
      </c>
      <c r="K23" t="n" s="2807">
        <v>0.0</v>
      </c>
      <c r="L23" t="n" s="2808">
        <v>0.0</v>
      </c>
      <c r="M23" t="n" s="2809">
        <v>0.0</v>
      </c>
      <c r="N23" t="n" s="2810">
        <v>0.0</v>
      </c>
      <c r="O23" t="n" s="2811">
        <f>SUM(j23:n23)</f>
      </c>
      <c r="P23" t="n" s="2812">
        <v>1000.0</v>
      </c>
      <c r="Q23" t="n" s="2813">
        <v>0.0</v>
      </c>
      <c r="R23" t="n" s="2814">
        <v>3.0</v>
      </c>
      <c r="S23" t="n" s="2815">
        <v>29.64</v>
      </c>
      <c r="T23" t="n" s="2816">
        <v>0.0</v>
      </c>
      <c r="U23" t="n" s="2817">
        <v>0.0</v>
      </c>
      <c r="V23" t="n" s="2818">
        <v>0.0</v>
      </c>
      <c r="W23" t="n" s="2819">
        <v>0.0</v>
      </c>
      <c r="X23" t="n" s="2820">
        <v>0.0</v>
      </c>
      <c r="Y23" t="n" s="2821">
        <f>r23+t23+v23</f>
      </c>
      <c r="Z23" t="n" s="2822">
        <f>s23+u23+w23+x23</f>
      </c>
      <c r="AA23" t="s" s="2823">
        <v>0</v>
      </c>
    </row>
    <row r="24">
      <c r="A24" t="s" s="2824">
        <v>106</v>
      </c>
      <c r="B24" t="s" s="2825">
        <v>107</v>
      </c>
      <c r="C24" t="s" s="2826">
        <v>108</v>
      </c>
      <c r="D24" t="s" s="2827">
        <v>109</v>
      </c>
      <c r="E24" t="s" s="2828">
        <v>35</v>
      </c>
      <c r="F24" t="n" s="5825">
        <v>41944.0</v>
      </c>
      <c r="G24" t="s" s="5826">
        <v>0</v>
      </c>
      <c r="H24" t="n" s="2831">
        <v>1540.0</v>
      </c>
      <c r="I24" t="n" s="2832">
        <v>0.0</v>
      </c>
      <c r="J24" t="n" s="2833">
        <v>300.0</v>
      </c>
      <c r="K24" t="n" s="2834">
        <v>0.0</v>
      </c>
      <c r="L24" t="n" s="2835">
        <v>0.0</v>
      </c>
      <c r="M24" t="n" s="2836">
        <v>0.0</v>
      </c>
      <c r="N24" t="n" s="2837">
        <v>0.0</v>
      </c>
      <c r="O24" t="n" s="2838">
        <f>SUM(j24:n24)</f>
      </c>
      <c r="P24" t="n" s="2839">
        <v>0.0</v>
      </c>
      <c r="Q24" t="n" s="2840">
        <v>10.0</v>
      </c>
      <c r="R24" t="n" s="2841">
        <v>0.0</v>
      </c>
      <c r="S24" t="n" s="2842">
        <v>0.0</v>
      </c>
      <c r="T24" t="n" s="2843">
        <v>0.0</v>
      </c>
      <c r="U24" t="n" s="2844">
        <v>0.0</v>
      </c>
      <c r="V24" t="n" s="2845">
        <v>0.0</v>
      </c>
      <c r="W24" t="n" s="2846">
        <v>0.0</v>
      </c>
      <c r="X24" t="n" s="2847">
        <v>0.0</v>
      </c>
      <c r="Y24" t="n" s="2848">
        <f>r24+t24+v24</f>
      </c>
      <c r="Z24" t="n" s="2849">
        <f>s24+u24+w24+x24</f>
      </c>
      <c r="AA24" t="s" s="2850">
        <v>0</v>
      </c>
    </row>
    <row r="25">
      <c r="A25" t="s" s="2851">
        <v>110</v>
      </c>
      <c r="B25" t="s" s="2852">
        <v>111</v>
      </c>
      <c r="C25" t="s" s="2853">
        <v>112</v>
      </c>
      <c r="D25" t="s" s="2854">
        <v>113</v>
      </c>
      <c r="E25" t="s" s="2855">
        <v>35</v>
      </c>
      <c r="F25" t="n" s="5827">
        <v>41944.0</v>
      </c>
      <c r="G25" t="s" s="5828">
        <v>0</v>
      </c>
      <c r="H25" t="n" s="2858">
        <v>1490.0</v>
      </c>
      <c r="I25" t="n" s="2859">
        <v>0.0</v>
      </c>
      <c r="J25" t="n" s="2860">
        <v>300.0</v>
      </c>
      <c r="K25" t="n" s="2861">
        <v>0.0</v>
      </c>
      <c r="L25" t="n" s="2862">
        <v>0.0</v>
      </c>
      <c r="M25" t="n" s="2863">
        <v>0.0</v>
      </c>
      <c r="N25" t="n" s="2864">
        <v>0.0</v>
      </c>
      <c r="O25" t="n" s="2865">
        <f>SUM(j25:n25)</f>
      </c>
      <c r="P25" t="n" s="2866">
        <v>0.0</v>
      </c>
      <c r="Q25" t="n" s="2867">
        <v>38.9</v>
      </c>
      <c r="R25" t="n" s="2868">
        <v>0.0</v>
      </c>
      <c r="S25" t="n" s="2869">
        <v>0.0</v>
      </c>
      <c r="T25" t="n" s="2870">
        <v>0.0</v>
      </c>
      <c r="U25" t="n" s="2871">
        <v>0.0</v>
      </c>
      <c r="V25" t="n" s="2872">
        <v>0.0</v>
      </c>
      <c r="W25" t="n" s="2873">
        <v>0.0</v>
      </c>
      <c r="X25" t="n" s="2874">
        <v>0.0</v>
      </c>
      <c r="Y25" t="n" s="2875">
        <f>r25+t25+v25</f>
      </c>
      <c r="Z25" t="n" s="2876">
        <f>s25+u25+w25+x25</f>
      </c>
      <c r="AA25" t="s" s="2877">
        <v>0</v>
      </c>
    </row>
    <row r="26">
      <c r="A26" t="s" s="2878">
        <v>114</v>
      </c>
      <c r="B26" t="s" s="2879">
        <v>115</v>
      </c>
      <c r="C26" t="s" s="2880">
        <v>116</v>
      </c>
      <c r="D26" t="s" s="2881">
        <v>117</v>
      </c>
      <c r="E26" t="s" s="2882">
        <v>35</v>
      </c>
      <c r="F26" t="n" s="5829">
        <v>42005.0</v>
      </c>
      <c r="G26" t="s" s="5830">
        <v>0</v>
      </c>
      <c r="H26" t="n" s="2885">
        <v>1950.0</v>
      </c>
      <c r="I26" t="n" s="2886">
        <v>0.0</v>
      </c>
      <c r="J26" t="n" s="2887">
        <v>600.0</v>
      </c>
      <c r="K26" t="n" s="2888">
        <v>0.0</v>
      </c>
      <c r="L26" t="n" s="2889">
        <v>0.0</v>
      </c>
      <c r="M26" t="n" s="2890">
        <v>0.0</v>
      </c>
      <c r="N26" t="n" s="2891">
        <v>0.0</v>
      </c>
      <c r="O26" t="n" s="2892">
        <f>SUM(j26:n26)</f>
      </c>
      <c r="P26" t="n" s="2893">
        <v>0.0</v>
      </c>
      <c r="Q26" t="n" s="2894">
        <v>28.1</v>
      </c>
      <c r="R26" t="n" s="2895">
        <v>6.0</v>
      </c>
      <c r="S26" t="n" s="2896">
        <v>84.36</v>
      </c>
      <c r="T26" t="n" s="2897">
        <v>0.0</v>
      </c>
      <c r="U26" t="n" s="2898">
        <v>0.0</v>
      </c>
      <c r="V26" t="n" s="2899">
        <v>0.0</v>
      </c>
      <c r="W26" t="n" s="2900">
        <v>0.0</v>
      </c>
      <c r="X26" t="n" s="2901">
        <v>0.0</v>
      </c>
      <c r="Y26" t="n" s="2902">
        <f>r26+t26+v26</f>
      </c>
      <c r="Z26" t="n" s="2903">
        <f>s26+u26+w26+x26</f>
      </c>
      <c r="AA26" t="s" s="2904">
        <v>0</v>
      </c>
    </row>
    <row r="27">
      <c r="A27" t="s" s="2905">
        <v>118</v>
      </c>
      <c r="B27" t="s" s="2906">
        <v>119</v>
      </c>
      <c r="C27" t="s" s="2907">
        <v>120</v>
      </c>
      <c r="D27" t="s" s="2908">
        <v>121</v>
      </c>
      <c r="E27" t="s" s="2909">
        <v>35</v>
      </c>
      <c r="F27" t="n" s="5831">
        <v>42599.0</v>
      </c>
      <c r="G27" t="s" s="5832">
        <v>0</v>
      </c>
      <c r="H27" t="n" s="2912">
        <v>1260.0</v>
      </c>
      <c r="I27" t="n" s="2913">
        <v>0.0</v>
      </c>
      <c r="J27" t="n" s="2914">
        <v>300.0</v>
      </c>
      <c r="K27" t="n" s="2915">
        <v>0.0</v>
      </c>
      <c r="L27" t="n" s="2916">
        <v>0.0</v>
      </c>
      <c r="M27" t="n" s="2917">
        <v>0.0</v>
      </c>
      <c r="N27" t="n" s="2918">
        <v>0.0</v>
      </c>
      <c r="O27" t="n" s="2919">
        <f>SUM(j27:n27)</f>
      </c>
      <c r="P27" t="n" s="2920">
        <v>0.0</v>
      </c>
      <c r="Q27" t="n" s="2921">
        <v>0.0</v>
      </c>
      <c r="R27" t="n" s="2922">
        <v>2.0</v>
      </c>
      <c r="S27" t="n" s="2923">
        <v>18.18</v>
      </c>
      <c r="T27" t="n" s="2924">
        <v>0.0</v>
      </c>
      <c r="U27" t="n" s="2925">
        <v>0.0</v>
      </c>
      <c r="V27" t="n" s="2926">
        <v>0.0</v>
      </c>
      <c r="W27" t="n" s="2927">
        <v>0.0</v>
      </c>
      <c r="X27" t="n" s="2928">
        <v>0.0</v>
      </c>
      <c r="Y27" t="n" s="2929">
        <f>r27+t27+v27</f>
      </c>
      <c r="Z27" t="n" s="2930">
        <f>s27+u27+w27+x27</f>
      </c>
      <c r="AA27" t="s" s="2931">
        <v>0</v>
      </c>
    </row>
    <row r="28">
      <c r="A28" t="s" s="2932">
        <v>122</v>
      </c>
      <c r="B28" t="s" s="2933">
        <v>123</v>
      </c>
      <c r="C28" t="s" s="2934">
        <v>124</v>
      </c>
      <c r="D28" t="s" s="2935">
        <v>125</v>
      </c>
      <c r="E28" t="s" s="2936">
        <v>35</v>
      </c>
      <c r="F28" t="n" s="5833">
        <v>42601.0</v>
      </c>
      <c r="G28" t="s" s="5834">
        <v>0</v>
      </c>
      <c r="H28" t="n" s="2939">
        <v>1460.0</v>
      </c>
      <c r="I28" t="n" s="2940">
        <v>0.0</v>
      </c>
      <c r="J28" t="n" s="2941">
        <v>2200.0</v>
      </c>
      <c r="K28" t="n" s="2942">
        <v>0.0</v>
      </c>
      <c r="L28" t="n" s="2943">
        <v>0.0</v>
      </c>
      <c r="M28" t="n" s="2944">
        <v>0.0</v>
      </c>
      <c r="N28" t="n" s="2945">
        <v>0.0</v>
      </c>
      <c r="O28" t="n" s="2946">
        <f>SUM(j28:n28)</f>
      </c>
      <c r="P28" t="n" s="2947">
        <v>0.0</v>
      </c>
      <c r="Q28" t="n" s="2948">
        <v>10.0</v>
      </c>
      <c r="R28" t="n" s="2949">
        <v>8.0</v>
      </c>
      <c r="S28" t="n" s="2950">
        <v>84.24</v>
      </c>
      <c r="T28" t="n" s="2951">
        <v>0.0</v>
      </c>
      <c r="U28" t="n" s="2952">
        <v>0.0</v>
      </c>
      <c r="V28" t="n" s="2953">
        <v>0.0</v>
      </c>
      <c r="W28" t="n" s="2954">
        <v>0.0</v>
      </c>
      <c r="X28" t="n" s="2955">
        <v>0.0</v>
      </c>
      <c r="Y28" t="n" s="2956">
        <f>r28+t28+v28</f>
      </c>
      <c r="Z28" t="n" s="2957">
        <f>s28+u28+w28+x28</f>
      </c>
      <c r="AA28" t="s" s="2958">
        <v>0</v>
      </c>
    </row>
    <row r="29">
      <c r="A29" t="s" s="2959">
        <v>126</v>
      </c>
      <c r="B29" t="s" s="2960">
        <v>127</v>
      </c>
      <c r="C29" t="s" s="2961">
        <v>128</v>
      </c>
      <c r="D29" t="s" s="2962">
        <v>129</v>
      </c>
      <c r="E29" t="s" s="2963">
        <v>35</v>
      </c>
      <c r="F29" t="n" s="5835">
        <v>42656.0</v>
      </c>
      <c r="G29" t="s" s="5836">
        <v>0</v>
      </c>
      <c r="H29" t="n" s="2966">
        <v>1300.0</v>
      </c>
      <c r="I29" t="n" s="2967">
        <v>0.0</v>
      </c>
      <c r="J29" t="n" s="2968">
        <v>1700.0</v>
      </c>
      <c r="K29" t="n" s="2969">
        <v>0.0</v>
      </c>
      <c r="L29" t="n" s="2970">
        <v>0.0</v>
      </c>
      <c r="M29" t="n" s="2971">
        <v>0.0</v>
      </c>
      <c r="N29" t="n" s="2972">
        <v>0.0</v>
      </c>
      <c r="O29" t="n" s="2973">
        <f>SUM(j29:n29)</f>
      </c>
      <c r="P29" t="n" s="2974">
        <v>0.0</v>
      </c>
      <c r="Q29" t="n" s="2975">
        <v>0.0</v>
      </c>
      <c r="R29" t="n" s="2976">
        <v>2.5</v>
      </c>
      <c r="S29" t="n" s="2977">
        <v>23.45</v>
      </c>
      <c r="T29" t="n" s="2978">
        <v>0.0</v>
      </c>
      <c r="U29" t="n" s="2979">
        <v>0.0</v>
      </c>
      <c r="V29" t="n" s="2980">
        <v>0.0</v>
      </c>
      <c r="W29" t="n" s="2981">
        <v>0.0</v>
      </c>
      <c r="X29" t="n" s="2982">
        <v>0.0</v>
      </c>
      <c r="Y29" t="n" s="2983">
        <f>r29+t29+v29</f>
      </c>
      <c r="Z29" t="n" s="2984">
        <f>s29+u29+w29+x29</f>
      </c>
      <c r="AA29" t="s" s="2985">
        <v>0</v>
      </c>
    </row>
    <row r="30">
      <c r="A30" t="s" s="2986">
        <v>130</v>
      </c>
      <c r="B30" t="s" s="2987">
        <v>131</v>
      </c>
      <c r="C30" t="s" s="2988">
        <v>132</v>
      </c>
      <c r="D30" t="s" s="2989">
        <v>133</v>
      </c>
      <c r="E30" t="s" s="2990">
        <v>35</v>
      </c>
      <c r="F30" t="n" s="5837">
        <v>42678.0</v>
      </c>
      <c r="G30" t="s" s="5838">
        <v>0</v>
      </c>
      <c r="H30" t="n" s="2993">
        <v>1390.0</v>
      </c>
      <c r="I30" t="n" s="2994">
        <v>0.0</v>
      </c>
      <c r="J30" t="n" s="2995">
        <v>200.0</v>
      </c>
      <c r="K30" t="n" s="2996">
        <v>0.0</v>
      </c>
      <c r="L30" t="n" s="2997">
        <v>0.0</v>
      </c>
      <c r="M30" t="n" s="2998">
        <v>0.0</v>
      </c>
      <c r="N30" t="n" s="2999">
        <v>0.0</v>
      </c>
      <c r="O30" t="n" s="3000">
        <f>SUM(j30:n30)</f>
      </c>
      <c r="P30" t="n" s="3001">
        <v>0.0</v>
      </c>
      <c r="Q30" t="n" s="3002">
        <v>10.0</v>
      </c>
      <c r="R30" t="n" s="3003">
        <v>8.0</v>
      </c>
      <c r="S30" t="n" s="3004">
        <v>80.16</v>
      </c>
      <c r="T30" t="n" s="3005">
        <v>0.0</v>
      </c>
      <c r="U30" t="n" s="3006">
        <v>0.0</v>
      </c>
      <c r="V30" t="n" s="3007">
        <v>0.0</v>
      </c>
      <c r="W30" t="n" s="3008">
        <v>0.0</v>
      </c>
      <c r="X30" t="n" s="3009">
        <v>0.0</v>
      </c>
      <c r="Y30" t="n" s="3010">
        <f>r30+t30+v30</f>
      </c>
      <c r="Z30" t="n" s="3011">
        <f>s30+u30+w30+x30</f>
      </c>
      <c r="AA30" t="s" s="3012">
        <v>0</v>
      </c>
    </row>
    <row r="31">
      <c r="A31" t="s" s="3013">
        <v>134</v>
      </c>
      <c r="B31" t="s" s="3014">
        <v>135</v>
      </c>
      <c r="C31" t="s" s="3015">
        <v>136</v>
      </c>
      <c r="D31" t="s" s="3016">
        <v>137</v>
      </c>
      <c r="E31" t="s" s="3017">
        <v>35</v>
      </c>
      <c r="F31" t="n" s="5839">
        <v>43115.0</v>
      </c>
      <c r="G31" t="s" s="5840">
        <v>0</v>
      </c>
      <c r="H31" t="n" s="3020">
        <v>1230.0</v>
      </c>
      <c r="I31" t="n" s="3021">
        <v>0.0</v>
      </c>
      <c r="J31" t="n" s="3022">
        <v>600.0</v>
      </c>
      <c r="K31" t="n" s="3023">
        <v>0.0</v>
      </c>
      <c r="L31" t="n" s="3024">
        <v>0.0</v>
      </c>
      <c r="M31" t="n" s="3025">
        <v>0.0</v>
      </c>
      <c r="N31" t="n" s="3026">
        <v>0.0</v>
      </c>
      <c r="O31" t="n" s="3027">
        <f>SUM(j31:n31)</f>
      </c>
      <c r="P31" t="n" s="3028">
        <v>0.0</v>
      </c>
      <c r="Q31" t="n" s="3029">
        <v>0.0</v>
      </c>
      <c r="R31" t="n" s="3030">
        <v>0.0</v>
      </c>
      <c r="S31" t="n" s="3031">
        <v>0.0</v>
      </c>
      <c r="T31" t="n" s="3032">
        <v>0.0</v>
      </c>
      <c r="U31" t="n" s="3033">
        <v>0.0</v>
      </c>
      <c r="V31" t="n" s="3034">
        <v>0.0</v>
      </c>
      <c r="W31" t="n" s="3035">
        <v>0.0</v>
      </c>
      <c r="X31" t="n" s="3036">
        <v>0.0</v>
      </c>
      <c r="Y31" t="n" s="3037">
        <f>r31+t31+v31</f>
      </c>
      <c r="Z31" t="n" s="3038">
        <f>s31+u31+w31+x31</f>
      </c>
      <c r="AA31" t="s" s="3039">
        <v>0</v>
      </c>
    </row>
    <row r="32">
      <c r="A32" t="s" s="3040">
        <v>138</v>
      </c>
      <c r="B32" t="s" s="3041">
        <v>139</v>
      </c>
      <c r="C32" t="s" s="3042">
        <v>140</v>
      </c>
      <c r="D32" t="s" s="3043">
        <v>141</v>
      </c>
      <c r="E32" t="s" s="3044">
        <v>35</v>
      </c>
      <c r="F32" t="n" s="5841">
        <v>43132.0</v>
      </c>
      <c r="G32" t="s" s="5842">
        <v>0</v>
      </c>
      <c r="H32" t="n" s="3047">
        <v>1230.0</v>
      </c>
      <c r="I32" t="n" s="3048">
        <v>0.0</v>
      </c>
      <c r="J32" t="n" s="3049">
        <v>200.0</v>
      </c>
      <c r="K32" t="n" s="3050">
        <v>0.0</v>
      </c>
      <c r="L32" t="n" s="3051">
        <v>0.0</v>
      </c>
      <c r="M32" t="n" s="3052">
        <v>0.0</v>
      </c>
      <c r="N32" t="n" s="3053">
        <v>0.0</v>
      </c>
      <c r="O32" t="n" s="3054">
        <f>SUM(j32:n32)</f>
      </c>
      <c r="P32" t="n" s="3055">
        <v>0.0</v>
      </c>
      <c r="Q32" t="n" s="3056">
        <v>0.0</v>
      </c>
      <c r="R32" t="n" s="3057">
        <v>0.0</v>
      </c>
      <c r="S32" t="n" s="3058">
        <v>0.0</v>
      </c>
      <c r="T32" t="n" s="3059">
        <v>0.0</v>
      </c>
      <c r="U32" t="n" s="3060">
        <v>0.0</v>
      </c>
      <c r="V32" t="n" s="3061">
        <v>0.0</v>
      </c>
      <c r="W32" t="n" s="3062">
        <v>0.0</v>
      </c>
      <c r="X32" t="n" s="3063">
        <v>0.0</v>
      </c>
      <c r="Y32" t="n" s="3064">
        <f>r32+t32+v32</f>
      </c>
      <c r="Z32" t="n" s="3065">
        <f>s32+u32+w32+x32</f>
      </c>
      <c r="AA32" t="s" s="3066">
        <v>0</v>
      </c>
    </row>
    <row r="33">
      <c r="A33" t="s" s="3067">
        <v>142</v>
      </c>
      <c r="B33" t="s" s="3068">
        <v>143</v>
      </c>
      <c r="C33" t="s" s="3069">
        <v>144</v>
      </c>
      <c r="D33" t="s" s="3070">
        <v>145</v>
      </c>
      <c r="E33" t="s" s="3071">
        <v>35</v>
      </c>
      <c r="F33" t="n" s="5843">
        <v>43160.0</v>
      </c>
      <c r="G33" t="s" s="5844">
        <v>0</v>
      </c>
      <c r="H33" t="n" s="3074">
        <v>1230.0</v>
      </c>
      <c r="I33" t="n" s="3075">
        <v>0.0</v>
      </c>
      <c r="J33" t="n" s="3076">
        <v>600.0</v>
      </c>
      <c r="K33" t="n" s="3077">
        <v>0.0</v>
      </c>
      <c r="L33" t="n" s="3078">
        <v>0.0</v>
      </c>
      <c r="M33" t="n" s="3079">
        <v>0.0</v>
      </c>
      <c r="N33" t="n" s="3080">
        <v>0.0</v>
      </c>
      <c r="O33" t="n" s="3081">
        <f>SUM(j33:n33)</f>
      </c>
      <c r="P33" t="n" s="3082">
        <v>0.0</v>
      </c>
      <c r="Q33" t="n" s="3083">
        <v>28.0</v>
      </c>
      <c r="R33" t="n" s="3084">
        <v>3.0</v>
      </c>
      <c r="S33" t="n" s="3085">
        <v>26.61</v>
      </c>
      <c r="T33" t="n" s="3086">
        <v>0.0</v>
      </c>
      <c r="U33" t="n" s="3087">
        <v>0.0</v>
      </c>
      <c r="V33" t="n" s="3088">
        <v>0.0</v>
      </c>
      <c r="W33" t="n" s="3089">
        <v>0.0</v>
      </c>
      <c r="X33" t="n" s="3090">
        <v>0.0</v>
      </c>
      <c r="Y33" t="n" s="3091">
        <f>r33+t33+v33</f>
      </c>
      <c r="Z33" t="n" s="3092">
        <f>s33+u33+w33+x33</f>
      </c>
      <c r="AA33" t="s" s="3093">
        <v>0</v>
      </c>
    </row>
    <row r="34">
      <c r="A34" t="s" s="3094">
        <v>146</v>
      </c>
      <c r="B34" t="s" s="3095">
        <v>147</v>
      </c>
      <c r="C34" t="s" s="3096">
        <v>148</v>
      </c>
      <c r="D34" t="s" s="3097">
        <v>149</v>
      </c>
      <c r="E34" t="s" s="3098">
        <v>35</v>
      </c>
      <c r="F34" t="n" s="5845">
        <v>43539.0</v>
      </c>
      <c r="G34" t="s" s="5846">
        <v>0</v>
      </c>
      <c r="H34" t="n" s="3101">
        <v>1300.0</v>
      </c>
      <c r="I34" t="n" s="3102">
        <v>0.0</v>
      </c>
      <c r="J34" t="n" s="3103">
        <v>300.0</v>
      </c>
      <c r="K34" t="n" s="3104">
        <v>0.0</v>
      </c>
      <c r="L34" t="n" s="3105">
        <v>0.0</v>
      </c>
      <c r="M34" t="n" s="3106">
        <v>0.0</v>
      </c>
      <c r="N34" t="n" s="3107">
        <v>0.0</v>
      </c>
      <c r="O34" t="n" s="3108">
        <f>SUM(j34:n34)</f>
      </c>
      <c r="P34" t="n" s="3109">
        <v>0.0</v>
      </c>
      <c r="Q34" t="n" s="3110">
        <v>0.0</v>
      </c>
      <c r="R34" t="n" s="3111">
        <v>4.0</v>
      </c>
      <c r="S34" t="n" s="3112">
        <v>37.52</v>
      </c>
      <c r="T34" t="n" s="3113">
        <v>0.0</v>
      </c>
      <c r="U34" t="n" s="3114">
        <v>0.0</v>
      </c>
      <c r="V34" t="n" s="3115">
        <v>0.0</v>
      </c>
      <c r="W34" t="n" s="3116">
        <v>0.0</v>
      </c>
      <c r="X34" t="n" s="3117">
        <v>0.0</v>
      </c>
      <c r="Y34" t="n" s="3118">
        <f>r34+t34+v34</f>
      </c>
      <c r="Z34" t="n" s="3119">
        <f>s34+u34+w34+x34</f>
      </c>
      <c r="AA34" t="s" s="3120">
        <v>81</v>
      </c>
    </row>
    <row r="35">
      <c r="A35" t="s" s="3121">
        <v>150</v>
      </c>
      <c r="B35" t="s" s="3122">
        <v>151</v>
      </c>
      <c r="C35" t="s" s="3123">
        <v>152</v>
      </c>
      <c r="D35" t="s" s="3124">
        <v>153</v>
      </c>
      <c r="E35" t="s" s="3125">
        <v>35</v>
      </c>
      <c r="F35" t="n" s="5847">
        <v>43314.0</v>
      </c>
      <c r="G35" t="s" s="5848">
        <v>0</v>
      </c>
      <c r="H35" t="n" s="3128">
        <v>1400.0</v>
      </c>
      <c r="I35" t="n" s="3129">
        <v>0.0</v>
      </c>
      <c r="J35" t="n" s="3130">
        <v>200.0</v>
      </c>
      <c r="K35" t="n" s="3131">
        <v>0.0</v>
      </c>
      <c r="L35" t="n" s="3132">
        <v>0.0</v>
      </c>
      <c r="M35" t="n" s="3133">
        <v>0.0</v>
      </c>
      <c r="N35" t="n" s="3134">
        <v>0.0</v>
      </c>
      <c r="O35" t="n" s="3135">
        <f>SUM(j35:n35)</f>
      </c>
      <c r="P35" t="n" s="3136">
        <v>0.0</v>
      </c>
      <c r="Q35" t="n" s="3137">
        <v>10.0</v>
      </c>
      <c r="R35" t="n" s="3138">
        <v>8.0</v>
      </c>
      <c r="S35" t="n" s="3139">
        <v>80.8</v>
      </c>
      <c r="T35" t="n" s="3140">
        <v>0.0</v>
      </c>
      <c r="U35" t="n" s="3141">
        <v>0.0</v>
      </c>
      <c r="V35" t="n" s="3142">
        <v>0.0</v>
      </c>
      <c r="W35" t="n" s="3143">
        <v>0.0</v>
      </c>
      <c r="X35" t="n" s="3144">
        <v>0.0</v>
      </c>
      <c r="Y35" t="n" s="3145">
        <f>r35+t35+v35</f>
      </c>
      <c r="Z35" t="n" s="3146">
        <f>s35+u35+w35+x35</f>
      </c>
      <c r="AA35" t="s" s="3147">
        <v>0</v>
      </c>
    </row>
    <row r="36">
      <c r="A36" t="s" s="3148">
        <v>154</v>
      </c>
      <c r="B36" t="s" s="3149">
        <v>155</v>
      </c>
      <c r="C36" t="s" s="3150">
        <v>156</v>
      </c>
      <c r="D36" t="s" s="3151">
        <v>157</v>
      </c>
      <c r="E36" t="s" s="3152">
        <v>35</v>
      </c>
      <c r="F36" t="n" s="5849">
        <v>43466.0</v>
      </c>
      <c r="G36" t="s" s="5850">
        <v>0</v>
      </c>
      <c r="H36" t="n" s="3155">
        <v>1300.0</v>
      </c>
      <c r="I36" t="n" s="3156">
        <v>0.0</v>
      </c>
      <c r="J36" t="n" s="3157">
        <v>2400.0</v>
      </c>
      <c r="K36" t="n" s="3158">
        <v>0.0</v>
      </c>
      <c r="L36" t="n" s="3159">
        <v>0.0</v>
      </c>
      <c r="M36" t="n" s="3160">
        <v>0.0</v>
      </c>
      <c r="N36" t="n" s="3161">
        <v>0.0</v>
      </c>
      <c r="O36" t="n" s="3162">
        <f>SUM(j36:n36)</f>
      </c>
      <c r="P36" t="n" s="3163">
        <v>0.0</v>
      </c>
      <c r="Q36" t="n" s="3164">
        <v>0.0</v>
      </c>
      <c r="R36" t="n" s="3165">
        <v>35.0</v>
      </c>
      <c r="S36" t="n" s="3166">
        <v>328.3</v>
      </c>
      <c r="T36" t="n" s="3167">
        <v>0.0</v>
      </c>
      <c r="U36" t="n" s="3168">
        <v>0.0</v>
      </c>
      <c r="V36" t="n" s="3169">
        <v>0.0</v>
      </c>
      <c r="W36" t="n" s="3170">
        <v>0.0</v>
      </c>
      <c r="X36" t="n" s="3171">
        <v>0.0</v>
      </c>
      <c r="Y36" t="n" s="3172">
        <f>r36+t36+v36</f>
      </c>
      <c r="Z36" t="n" s="3173">
        <f>s36+u36+w36+x36</f>
      </c>
      <c r="AA36" t="s" s="3174">
        <v>0</v>
      </c>
    </row>
    <row r="37">
      <c r="A37" t="s" s="3175">
        <v>158</v>
      </c>
      <c r="B37" t="s" s="3176">
        <v>159</v>
      </c>
      <c r="C37" t="s" s="3177">
        <v>160</v>
      </c>
      <c r="D37" t="s" s="3178">
        <v>161</v>
      </c>
      <c r="E37" t="s" s="3179">
        <v>35</v>
      </c>
      <c r="F37" t="n" s="5851">
        <v>43539.0</v>
      </c>
      <c r="G37" t="s" s="5852">
        <v>0</v>
      </c>
      <c r="H37" t="n" s="3182">
        <v>1400.0</v>
      </c>
      <c r="I37" t="n" s="3183">
        <v>0.0</v>
      </c>
      <c r="J37" t="n" s="3184">
        <v>170.0</v>
      </c>
      <c r="K37" t="n" s="3185">
        <v>0.0</v>
      </c>
      <c r="L37" t="n" s="3186">
        <v>0.0</v>
      </c>
      <c r="M37" t="n" s="3187">
        <v>0.0</v>
      </c>
      <c r="N37" t="n" s="3188">
        <v>0.0</v>
      </c>
      <c r="O37" t="n" s="3189">
        <f>SUM(j37:n37)</f>
      </c>
      <c r="P37" t="n" s="3190">
        <v>0.0</v>
      </c>
      <c r="Q37" t="n" s="3191">
        <v>0.0</v>
      </c>
      <c r="R37" t="n" s="3192">
        <v>0.0</v>
      </c>
      <c r="S37" t="n" s="3193">
        <v>0.0</v>
      </c>
      <c r="T37" t="n" s="3194">
        <v>0.0</v>
      </c>
      <c r="U37" t="n" s="3195">
        <v>0.0</v>
      </c>
      <c r="V37" t="n" s="3196">
        <v>0.0</v>
      </c>
      <c r="W37" t="n" s="3197">
        <v>0.0</v>
      </c>
      <c r="X37" t="n" s="3198">
        <v>0.0</v>
      </c>
      <c r="Y37" t="n" s="3199">
        <f>r37+t37+v37</f>
      </c>
      <c r="Z37" t="n" s="3200">
        <f>s37+u37+w37+x37</f>
      </c>
      <c r="AA37" t="s" s="3201">
        <v>81</v>
      </c>
    </row>
    <row r="38">
      <c r="A38" t="s" s="3202">
        <v>162</v>
      </c>
      <c r="B38" t="s" s="3203">
        <v>163</v>
      </c>
      <c r="C38" t="s" s="3204">
        <v>164</v>
      </c>
      <c r="D38" t="s" s="3205">
        <v>165</v>
      </c>
      <c r="E38" t="s" s="3206">
        <v>35</v>
      </c>
      <c r="F38" t="n" s="5853">
        <v>43539.0</v>
      </c>
      <c r="G38" t="s" s="5854">
        <v>0</v>
      </c>
      <c r="H38" t="n" s="3209">
        <v>1400.0</v>
      </c>
      <c r="I38" t="n" s="3210">
        <v>0.0</v>
      </c>
      <c r="J38" t="n" s="3211">
        <v>200.0</v>
      </c>
      <c r="K38" t="n" s="3212">
        <v>0.0</v>
      </c>
      <c r="L38" t="n" s="3213">
        <v>0.0</v>
      </c>
      <c r="M38" t="n" s="3214">
        <v>0.0</v>
      </c>
      <c r="N38" t="n" s="3215">
        <v>0.0</v>
      </c>
      <c r="O38" t="n" s="3216">
        <f>SUM(j38:n38)</f>
      </c>
      <c r="P38" t="n" s="3217">
        <v>0.0</v>
      </c>
      <c r="Q38" t="n" s="3218">
        <v>0.0</v>
      </c>
      <c r="R38" t="n" s="3219">
        <v>7.0</v>
      </c>
      <c r="S38" t="n" s="3220">
        <v>70.7</v>
      </c>
      <c r="T38" t="n" s="3221">
        <v>0.0</v>
      </c>
      <c r="U38" t="n" s="3222">
        <v>0.0</v>
      </c>
      <c r="V38" t="n" s="3223">
        <v>0.0</v>
      </c>
      <c r="W38" t="n" s="3224">
        <v>0.0</v>
      </c>
      <c r="X38" t="n" s="3225">
        <v>0.0</v>
      </c>
      <c r="Y38" t="n" s="3226">
        <f>r38+t38+v38</f>
      </c>
      <c r="Z38" t="n" s="3227">
        <f>s38+u38+w38+x38</f>
      </c>
      <c r="AA38" t="s" s="3228">
        <v>81</v>
      </c>
    </row>
    <row r="39">
      <c r="A39" t="s" s="3229">
        <v>166</v>
      </c>
      <c r="B39" t="s" s="3230">
        <v>167</v>
      </c>
      <c r="C39" t="s" s="3231">
        <v>168</v>
      </c>
      <c r="D39" t="s" s="3232">
        <v>169</v>
      </c>
      <c r="E39" t="s" s="3233">
        <v>35</v>
      </c>
      <c r="F39" t="n" s="5855">
        <v>43591.0</v>
      </c>
      <c r="G39" t="s" s="5856">
        <v>0</v>
      </c>
      <c r="H39" t="n" s="3236">
        <v>1090.32</v>
      </c>
      <c r="I39" t="n" s="3237">
        <v>0.0</v>
      </c>
      <c r="J39" t="n" s="3238">
        <v>0.0</v>
      </c>
      <c r="K39" t="n" s="3239">
        <v>0.0</v>
      </c>
      <c r="L39" t="n" s="3240">
        <v>0.0</v>
      </c>
      <c r="M39" t="n" s="3241">
        <v>0.0</v>
      </c>
      <c r="N39" t="n" s="3242">
        <v>0.0</v>
      </c>
      <c r="O39" t="n" s="3243">
        <f>SUM(j39:n39)</f>
      </c>
      <c r="P39" t="n" s="3244">
        <v>0.0</v>
      </c>
      <c r="Q39" t="n" s="3245">
        <v>0.0</v>
      </c>
      <c r="R39" t="n" s="3246">
        <v>0.0</v>
      </c>
      <c r="S39" t="n" s="3247">
        <v>0.0</v>
      </c>
      <c r="T39" t="n" s="3248">
        <v>0.0</v>
      </c>
      <c r="U39" t="n" s="3249">
        <v>0.0</v>
      </c>
      <c r="V39" t="n" s="3250">
        <v>0.0</v>
      </c>
      <c r="W39" t="n" s="3251">
        <v>0.0</v>
      </c>
      <c r="X39" t="n" s="3252">
        <v>0.0</v>
      </c>
      <c r="Y39" t="n" s="3253">
        <f>r39+t39+v39</f>
      </c>
      <c r="Z39" t="n" s="3254">
        <f>s39+u39+w39+x39</f>
      </c>
      <c r="AA39" t="s" s="3255">
        <v>0</v>
      </c>
    </row>
    <row r="40">
      <c r="A40" t="s" s="3256">
        <v>170</v>
      </c>
      <c r="B40" t="s" s="3257">
        <v>171</v>
      </c>
      <c r="C40" t="s" s="3258">
        <v>172</v>
      </c>
      <c r="D40" t="s" s="3259">
        <v>173</v>
      </c>
      <c r="E40" t="s" s="3260">
        <v>174</v>
      </c>
      <c r="F40" t="n" s="5857">
        <v>41944.0</v>
      </c>
      <c r="G40" t="s" s="5858">
        <v>0</v>
      </c>
      <c r="H40" t="n" s="3263">
        <v>1370.0</v>
      </c>
      <c r="I40" t="n" s="3264">
        <v>0.0</v>
      </c>
      <c r="J40" t="n" s="3265">
        <v>880.0</v>
      </c>
      <c r="K40" t="n" s="3266">
        <v>0.0</v>
      </c>
      <c r="L40" t="n" s="3267">
        <v>0.0</v>
      </c>
      <c r="M40" t="n" s="3268">
        <v>0.0</v>
      </c>
      <c r="N40" t="n" s="3269">
        <v>0.0</v>
      </c>
      <c r="O40" t="n" s="3270">
        <f>SUM(j40:n40)</f>
      </c>
      <c r="P40" t="n" s="3271">
        <v>0.0</v>
      </c>
      <c r="Q40" t="n" s="3272">
        <v>10.0</v>
      </c>
      <c r="R40" t="n" s="3273">
        <v>0.0</v>
      </c>
      <c r="S40" t="n" s="3274">
        <v>0.0</v>
      </c>
      <c r="T40" t="n" s="3275">
        <v>0.0</v>
      </c>
      <c r="U40" t="n" s="3276">
        <v>0.0</v>
      </c>
      <c r="V40" t="n" s="3277">
        <v>0.0</v>
      </c>
      <c r="W40" t="n" s="3278">
        <v>0.0</v>
      </c>
      <c r="X40" t="n" s="3279">
        <v>0.0</v>
      </c>
      <c r="Y40" t="n" s="3280">
        <f>r40+t40+v40</f>
      </c>
      <c r="Z40" t="n" s="3281">
        <f>s40+u40+w40+x40</f>
      </c>
      <c r="AA40" t="s" s="3282">
        <v>0</v>
      </c>
    </row>
    <row r="41">
      <c r="A41" t="s" s="3283">
        <v>175</v>
      </c>
      <c r="B41" t="s" s="3284">
        <v>176</v>
      </c>
      <c r="C41" t="s" s="3285">
        <v>177</v>
      </c>
      <c r="D41" t="s" s="3286">
        <v>178</v>
      </c>
      <c r="E41" t="s" s="3287">
        <v>174</v>
      </c>
      <c r="F41" t="n" s="5859">
        <v>41944.0</v>
      </c>
      <c r="G41" t="s" s="5860">
        <v>0</v>
      </c>
      <c r="H41" t="n" s="3290">
        <v>2110.0</v>
      </c>
      <c r="I41" t="n" s="3291">
        <v>0.0</v>
      </c>
      <c r="J41" t="n" s="3292">
        <v>300.0</v>
      </c>
      <c r="K41" t="n" s="3293">
        <v>0.0</v>
      </c>
      <c r="L41" t="n" s="3294">
        <v>0.0</v>
      </c>
      <c r="M41" t="n" s="3295">
        <v>0.0</v>
      </c>
      <c r="N41" t="n" s="3296">
        <v>0.0</v>
      </c>
      <c r="O41" t="n" s="3297">
        <f>SUM(j41:n41)</f>
      </c>
      <c r="P41" t="n" s="3298">
        <v>0.0</v>
      </c>
      <c r="Q41" t="n" s="3299">
        <v>10.0</v>
      </c>
      <c r="R41" t="n" s="3300">
        <v>8.0</v>
      </c>
      <c r="S41" t="n" s="3301">
        <v>115.36</v>
      </c>
      <c r="T41" t="n" s="3302">
        <v>0.0</v>
      </c>
      <c r="U41" t="n" s="3303">
        <v>0.0</v>
      </c>
      <c r="V41" t="n" s="3304">
        <v>0.0</v>
      </c>
      <c r="W41" t="n" s="3305">
        <v>0.0</v>
      </c>
      <c r="X41" t="n" s="3306">
        <v>-17.54</v>
      </c>
      <c r="Y41" t="n" s="3307">
        <f>r41+t41+v41</f>
      </c>
      <c r="Z41" t="n" s="3308">
        <f>s41+u41+w41+x41</f>
      </c>
      <c r="AA41" t="s" s="3309">
        <v>0</v>
      </c>
    </row>
    <row r="42">
      <c r="A42" t="s" s="3310">
        <v>179</v>
      </c>
      <c r="B42" t="s" s="3311">
        <v>180</v>
      </c>
      <c r="C42" t="s" s="3312">
        <v>181</v>
      </c>
      <c r="D42" t="s" s="3313">
        <v>182</v>
      </c>
      <c r="E42" t="s" s="3314">
        <v>174</v>
      </c>
      <c r="F42" t="n" s="5861">
        <v>41944.0</v>
      </c>
      <c r="G42" t="s" s="5862">
        <v>0</v>
      </c>
      <c r="H42" t="n" s="3317">
        <v>1360.0</v>
      </c>
      <c r="I42" t="n" s="3318">
        <v>0.0</v>
      </c>
      <c r="J42" t="n" s="3319">
        <v>0.0</v>
      </c>
      <c r="K42" t="n" s="3320">
        <v>0.0</v>
      </c>
      <c r="L42" t="n" s="3321">
        <v>0.0</v>
      </c>
      <c r="M42" t="n" s="3322">
        <v>0.0</v>
      </c>
      <c r="N42" t="n" s="3323">
        <v>0.0</v>
      </c>
      <c r="O42" t="n" s="3324">
        <f>SUM(j42:n42)</f>
      </c>
      <c r="P42" t="n" s="3325">
        <v>0.0</v>
      </c>
      <c r="Q42" t="n" s="3326">
        <v>107.8</v>
      </c>
      <c r="R42" t="n" s="3327">
        <v>4.0</v>
      </c>
      <c r="S42" t="n" s="3328">
        <v>39.24</v>
      </c>
      <c r="T42" t="n" s="3329">
        <v>8.0</v>
      </c>
      <c r="U42" t="n" s="3330">
        <v>104.64</v>
      </c>
      <c r="V42" t="n" s="3331">
        <v>0.0</v>
      </c>
      <c r="W42" t="n" s="3332">
        <v>0.0</v>
      </c>
      <c r="X42" t="n" s="3333">
        <v>0.0</v>
      </c>
      <c r="Y42" t="n" s="3334">
        <f>r42+t42+v42</f>
      </c>
      <c r="Z42" t="n" s="3335">
        <f>s42+u42+w42+x42</f>
      </c>
      <c r="AA42" t="s" s="3336">
        <v>0</v>
      </c>
    </row>
    <row r="43">
      <c r="A43" t="s" s="3337">
        <v>183</v>
      </c>
      <c r="B43" t="s" s="3338">
        <v>184</v>
      </c>
      <c r="C43" t="s" s="3339">
        <v>185</v>
      </c>
      <c r="D43" t="s" s="3340">
        <v>186</v>
      </c>
      <c r="E43" t="s" s="3341">
        <v>174</v>
      </c>
      <c r="F43" t="n" s="5863">
        <v>41944.0</v>
      </c>
      <c r="G43" t="s" s="5864">
        <v>0</v>
      </c>
      <c r="H43" t="n" s="3344">
        <v>1360.0</v>
      </c>
      <c r="I43" t="n" s="3345">
        <v>0.0</v>
      </c>
      <c r="J43" t="n" s="3346">
        <v>300.0</v>
      </c>
      <c r="K43" t="n" s="3347">
        <v>0.0</v>
      </c>
      <c r="L43" t="n" s="3348">
        <v>0.0</v>
      </c>
      <c r="M43" t="n" s="3349">
        <v>0.0</v>
      </c>
      <c r="N43" t="n" s="3350">
        <v>0.0</v>
      </c>
      <c r="O43" t="n" s="3351">
        <f>SUM(j43:n43)</f>
      </c>
      <c r="P43" t="n" s="3352">
        <v>0.0</v>
      </c>
      <c r="Q43" t="n" s="3353">
        <v>10.0</v>
      </c>
      <c r="R43" t="n" s="3354">
        <v>0.0</v>
      </c>
      <c r="S43" t="n" s="3355">
        <v>0.0</v>
      </c>
      <c r="T43" t="n" s="3356">
        <v>0.0</v>
      </c>
      <c r="U43" t="n" s="3357">
        <v>0.0</v>
      </c>
      <c r="V43" t="n" s="3358">
        <v>0.0</v>
      </c>
      <c r="W43" t="n" s="3359">
        <v>0.0</v>
      </c>
      <c r="X43" t="n" s="3360">
        <v>0.0</v>
      </c>
      <c r="Y43" t="n" s="3361">
        <f>r43+t43+v43</f>
      </c>
      <c r="Z43" t="n" s="3362">
        <f>s43+u43+w43+x43</f>
      </c>
      <c r="AA43" t="s" s="3363">
        <v>0</v>
      </c>
    </row>
    <row r="44">
      <c r="A44" t="s" s="3364">
        <v>187</v>
      </c>
      <c r="B44" t="s" s="3365">
        <v>188</v>
      </c>
      <c r="C44" t="s" s="3366">
        <v>189</v>
      </c>
      <c r="D44" t="s" s="3367">
        <v>190</v>
      </c>
      <c r="E44" t="s" s="3368">
        <v>174</v>
      </c>
      <c r="F44" t="n" s="5865">
        <v>41944.0</v>
      </c>
      <c r="G44" t="s" s="5866">
        <v>0</v>
      </c>
      <c r="H44" t="n" s="3371">
        <v>1390.0</v>
      </c>
      <c r="I44" t="n" s="3372">
        <v>0.0</v>
      </c>
      <c r="J44" t="n" s="3373">
        <v>1850.0</v>
      </c>
      <c r="K44" t="n" s="3374">
        <v>0.0</v>
      </c>
      <c r="L44" t="n" s="3375">
        <v>0.0</v>
      </c>
      <c r="M44" t="n" s="3376">
        <v>0.0</v>
      </c>
      <c r="N44" t="n" s="3377">
        <v>0.0</v>
      </c>
      <c r="O44" t="n" s="3378">
        <f>SUM(j44:n44)</f>
      </c>
      <c r="P44" t="n" s="3379">
        <v>0.0</v>
      </c>
      <c r="Q44" t="n" s="3380">
        <v>98.0</v>
      </c>
      <c r="R44" t="n" s="3381">
        <v>0.0</v>
      </c>
      <c r="S44" t="n" s="3382">
        <v>0.0</v>
      </c>
      <c r="T44" t="n" s="3383">
        <v>0.0</v>
      </c>
      <c r="U44" t="n" s="3384">
        <v>0.0</v>
      </c>
      <c r="V44" t="n" s="3385">
        <v>0.0</v>
      </c>
      <c r="W44" t="n" s="3386">
        <v>0.0</v>
      </c>
      <c r="X44" t="n" s="3387">
        <v>0.0</v>
      </c>
      <c r="Y44" t="n" s="3388">
        <f>r44+t44+v44</f>
      </c>
      <c r="Z44" t="n" s="3389">
        <f>s44+u44+w44+x44</f>
      </c>
      <c r="AA44" t="s" s="3390">
        <v>0</v>
      </c>
    </row>
    <row r="45">
      <c r="A45" t="s" s="3391">
        <v>191</v>
      </c>
      <c r="B45" t="s" s="3392">
        <v>192</v>
      </c>
      <c r="C45" t="s" s="3393">
        <v>193</v>
      </c>
      <c r="D45" t="s" s="3394">
        <v>194</v>
      </c>
      <c r="E45" t="s" s="3395">
        <v>174</v>
      </c>
      <c r="F45" t="n" s="5867">
        <v>41944.0</v>
      </c>
      <c r="G45" t="s" s="5868">
        <v>0</v>
      </c>
      <c r="H45" t="n" s="3398">
        <v>1540.0</v>
      </c>
      <c r="I45" t="n" s="3399">
        <v>0.0</v>
      </c>
      <c r="J45" t="n" s="3400">
        <v>250.0</v>
      </c>
      <c r="K45" t="n" s="3401">
        <v>0.0</v>
      </c>
      <c r="L45" t="n" s="3402">
        <v>0.0</v>
      </c>
      <c r="M45" t="n" s="3403">
        <v>0.0</v>
      </c>
      <c r="N45" t="n" s="3404">
        <v>0.0</v>
      </c>
      <c r="O45" t="n" s="3405">
        <f>SUM(j45:n45)</f>
      </c>
      <c r="P45" t="n" s="3406">
        <v>0.0</v>
      </c>
      <c r="Q45" t="n" s="3407">
        <v>98.0</v>
      </c>
      <c r="R45" t="n" s="3408">
        <v>0.0</v>
      </c>
      <c r="S45" t="n" s="3409">
        <v>0.0</v>
      </c>
      <c r="T45" t="n" s="3410">
        <v>0.0</v>
      </c>
      <c r="U45" t="n" s="3411">
        <v>0.0</v>
      </c>
      <c r="V45" t="n" s="3412">
        <v>0.0</v>
      </c>
      <c r="W45" t="n" s="3413">
        <v>0.0</v>
      </c>
      <c r="X45" t="n" s="3414">
        <v>0.0</v>
      </c>
      <c r="Y45" t="n" s="3415">
        <f>r45+t45+v45</f>
      </c>
      <c r="Z45" t="n" s="3416">
        <f>s45+u45+w45+x45</f>
      </c>
      <c r="AA45" t="s" s="3417">
        <v>0</v>
      </c>
    </row>
    <row r="46">
      <c r="A46" t="s" s="3418">
        <v>195</v>
      </c>
      <c r="B46" t="s" s="3419">
        <v>196</v>
      </c>
      <c r="C46" t="s" s="3420">
        <v>197</v>
      </c>
      <c r="D46" t="s" s="3421">
        <v>198</v>
      </c>
      <c r="E46" t="s" s="3422">
        <v>174</v>
      </c>
      <c r="F46" t="n" s="5869">
        <v>41944.0</v>
      </c>
      <c r="G46" t="s" s="5870">
        <v>0</v>
      </c>
      <c r="H46" t="n" s="3425">
        <v>1460.0</v>
      </c>
      <c r="I46" t="n" s="3426">
        <v>0.0</v>
      </c>
      <c r="J46" t="n" s="3427">
        <v>1100.0</v>
      </c>
      <c r="K46" t="n" s="3428">
        <v>0.0</v>
      </c>
      <c r="L46" t="n" s="3429">
        <v>0.0</v>
      </c>
      <c r="M46" t="n" s="3430">
        <v>0.0</v>
      </c>
      <c r="N46" t="n" s="3431">
        <v>0.0</v>
      </c>
      <c r="O46" t="n" s="3432">
        <f>SUM(j46:n46)</f>
      </c>
      <c r="P46" t="n" s="3433">
        <v>0.0</v>
      </c>
      <c r="Q46" t="n" s="3434">
        <v>102.9</v>
      </c>
      <c r="R46" t="n" s="3435">
        <v>0.0</v>
      </c>
      <c r="S46" t="n" s="3436">
        <v>0.0</v>
      </c>
      <c r="T46" t="n" s="3437">
        <v>0.0</v>
      </c>
      <c r="U46" t="n" s="3438">
        <v>0.0</v>
      </c>
      <c r="V46" t="n" s="3439">
        <v>0.0</v>
      </c>
      <c r="W46" t="n" s="3440">
        <v>0.0</v>
      </c>
      <c r="X46" t="n" s="3441">
        <v>0.0</v>
      </c>
      <c r="Y46" t="n" s="3442">
        <f>r46+t46+v46</f>
      </c>
      <c r="Z46" t="n" s="3443">
        <f>s46+u46+w46+x46</f>
      </c>
      <c r="AA46" t="s" s="3444">
        <v>0</v>
      </c>
    </row>
    <row r="47">
      <c r="A47" t="s" s="3445">
        <v>199</v>
      </c>
      <c r="B47" t="s" s="3446">
        <v>200</v>
      </c>
      <c r="C47" t="s" s="3447">
        <v>201</v>
      </c>
      <c r="D47" t="s" s="3448">
        <v>202</v>
      </c>
      <c r="E47" t="s" s="3449">
        <v>174</v>
      </c>
      <c r="F47" t="n" s="5871">
        <v>42684.0</v>
      </c>
      <c r="G47" t="s" s="5872">
        <v>0</v>
      </c>
      <c r="H47" t="n" s="3452">
        <v>1350.0</v>
      </c>
      <c r="I47" t="n" s="3453">
        <v>0.0</v>
      </c>
      <c r="J47" t="n" s="3454">
        <v>850.0</v>
      </c>
      <c r="K47" t="n" s="3455">
        <v>0.0</v>
      </c>
      <c r="L47" t="n" s="3456">
        <v>0.0</v>
      </c>
      <c r="M47" t="n" s="3457">
        <v>0.0</v>
      </c>
      <c r="N47" t="n" s="3458">
        <v>0.0</v>
      </c>
      <c r="O47" t="n" s="3459">
        <f>SUM(j47:n47)</f>
      </c>
      <c r="P47" t="n" s="3460">
        <v>0.0</v>
      </c>
      <c r="Q47" t="n" s="3461">
        <v>40.0</v>
      </c>
      <c r="R47" t="n" s="3462">
        <v>0.0</v>
      </c>
      <c r="S47" t="n" s="3463">
        <v>0.0</v>
      </c>
      <c r="T47" t="n" s="3464">
        <v>8.0</v>
      </c>
      <c r="U47" t="n" s="3465">
        <v>103.84</v>
      </c>
      <c r="V47" t="n" s="3466">
        <v>0.0</v>
      </c>
      <c r="W47" t="n" s="3467">
        <v>0.0</v>
      </c>
      <c r="X47" t="n" s="3468">
        <v>0.0</v>
      </c>
      <c r="Y47" t="n" s="3469">
        <f>r47+t47+v47</f>
      </c>
      <c r="Z47" t="n" s="3470">
        <f>s47+u47+w47+x47</f>
      </c>
      <c r="AA47" t="s" s="3471">
        <v>0</v>
      </c>
    </row>
    <row r="48">
      <c r="A48" t="s" s="3472">
        <v>203</v>
      </c>
      <c r="B48" t="s" s="3473">
        <v>204</v>
      </c>
      <c r="C48" t="s" s="3474">
        <v>205</v>
      </c>
      <c r="D48" t="s" s="3475">
        <v>206</v>
      </c>
      <c r="E48" t="s" s="3476">
        <v>174</v>
      </c>
      <c r="F48" t="n" s="5873">
        <v>42767.0</v>
      </c>
      <c r="G48" t="s" s="5874">
        <v>0</v>
      </c>
      <c r="H48" t="n" s="3479">
        <v>1350.0</v>
      </c>
      <c r="I48" t="n" s="3480">
        <v>0.0</v>
      </c>
      <c r="J48" t="n" s="3481">
        <v>300.0</v>
      </c>
      <c r="K48" t="n" s="3482">
        <v>0.0</v>
      </c>
      <c r="L48" t="n" s="3483">
        <v>0.0</v>
      </c>
      <c r="M48" t="n" s="3484">
        <v>0.0</v>
      </c>
      <c r="N48" t="n" s="3485">
        <v>0.0</v>
      </c>
      <c r="O48" t="n" s="3486">
        <f>SUM(j48:n48)</f>
      </c>
      <c r="P48" t="n" s="3487">
        <v>0.0</v>
      </c>
      <c r="Q48" t="n" s="3488">
        <v>17.55</v>
      </c>
      <c r="R48" t="n" s="3489">
        <v>0.0</v>
      </c>
      <c r="S48" t="n" s="3490">
        <v>0.0</v>
      </c>
      <c r="T48" t="n" s="3491">
        <v>8.0</v>
      </c>
      <c r="U48" t="n" s="3492">
        <v>103.84</v>
      </c>
      <c r="V48" t="n" s="3493">
        <v>0.0</v>
      </c>
      <c r="W48" t="n" s="3494">
        <v>0.0</v>
      </c>
      <c r="X48" t="n" s="3495">
        <v>0.0</v>
      </c>
      <c r="Y48" t="n" s="3496">
        <f>r48+t48+v48</f>
      </c>
      <c r="Z48" t="n" s="3497">
        <f>s48+u48+w48+x48</f>
      </c>
      <c r="AA48" t="s" s="3498">
        <v>0</v>
      </c>
    </row>
    <row r="49">
      <c r="A49" t="s" s="3499">
        <v>207</v>
      </c>
      <c r="B49" t="s" s="3500">
        <v>208</v>
      </c>
      <c r="C49" t="s" s="3501">
        <v>209</v>
      </c>
      <c r="D49" t="s" s="3502">
        <v>210</v>
      </c>
      <c r="E49" t="s" s="3503">
        <v>174</v>
      </c>
      <c r="F49" t="n" s="5875">
        <v>42990.0</v>
      </c>
      <c r="G49" t="s" s="5876">
        <v>0</v>
      </c>
      <c r="H49" t="n" s="3506">
        <v>1260.0</v>
      </c>
      <c r="I49" t="n" s="3507">
        <v>0.0</v>
      </c>
      <c r="J49" t="n" s="3508">
        <v>700.0</v>
      </c>
      <c r="K49" t="n" s="3509">
        <v>0.0</v>
      </c>
      <c r="L49" t="n" s="3510">
        <v>0.0</v>
      </c>
      <c r="M49" t="n" s="3511">
        <v>0.0</v>
      </c>
      <c r="N49" t="n" s="3512">
        <v>0.0</v>
      </c>
      <c r="O49" t="n" s="3513">
        <f>SUM(j49:n49)</f>
      </c>
      <c r="P49" t="n" s="3514">
        <v>0.0</v>
      </c>
      <c r="Q49" t="n" s="3515">
        <v>70.3</v>
      </c>
      <c r="R49" t="n" s="3516">
        <v>0.0</v>
      </c>
      <c r="S49" t="n" s="3517">
        <v>0.0</v>
      </c>
      <c r="T49" t="n" s="3518">
        <v>8.0</v>
      </c>
      <c r="U49" t="n" s="3519">
        <v>96.96</v>
      </c>
      <c r="V49" t="n" s="3520">
        <v>0.0</v>
      </c>
      <c r="W49" t="n" s="3521">
        <v>0.0</v>
      </c>
      <c r="X49" t="n" s="3522">
        <v>0.0</v>
      </c>
      <c r="Y49" t="n" s="3523">
        <f>r49+t49+v49</f>
      </c>
      <c r="Z49" t="n" s="3524">
        <f>s49+u49+w49+x49</f>
      </c>
      <c r="AA49" t="s" s="3525">
        <v>0</v>
      </c>
    </row>
    <row r="50">
      <c r="A50" t="s" s="3526">
        <v>211</v>
      </c>
      <c r="B50" t="s" s="3527">
        <v>212</v>
      </c>
      <c r="C50" t="s" s="3528">
        <v>213</v>
      </c>
      <c r="D50" t="s" s="3529">
        <v>214</v>
      </c>
      <c r="E50" t="s" s="3530">
        <v>174</v>
      </c>
      <c r="F50" t="n" s="5877">
        <v>43540.0</v>
      </c>
      <c r="G50" t="s" s="5878">
        <v>0</v>
      </c>
      <c r="H50" t="n" s="3533">
        <v>1200.0</v>
      </c>
      <c r="I50" t="n" s="3534">
        <v>0.0</v>
      </c>
      <c r="J50" t="n" s="3535">
        <v>1600.0</v>
      </c>
      <c r="K50" t="n" s="3536">
        <v>0.0</v>
      </c>
      <c r="L50" t="n" s="3537">
        <v>0.0</v>
      </c>
      <c r="M50" t="n" s="3538">
        <v>0.0</v>
      </c>
      <c r="N50" t="n" s="3539">
        <v>0.0</v>
      </c>
      <c r="O50" t="n" s="3540">
        <f>SUM(j50:n50)</f>
      </c>
      <c r="P50" t="n" s="3541">
        <v>0.0</v>
      </c>
      <c r="Q50" t="n" s="3542">
        <v>0.0</v>
      </c>
      <c r="R50" t="n" s="3543">
        <v>1.0</v>
      </c>
      <c r="S50" t="n" s="3544">
        <v>8.65</v>
      </c>
      <c r="T50" t="n" s="3545">
        <v>8.0</v>
      </c>
      <c r="U50" t="n" s="3546">
        <v>92.32</v>
      </c>
      <c r="V50" t="n" s="3547">
        <v>0.0</v>
      </c>
      <c r="W50" t="n" s="3548">
        <v>0.0</v>
      </c>
      <c r="X50" t="n" s="3549">
        <v>0.0</v>
      </c>
      <c r="Y50" t="n" s="3550">
        <f>r50+t50+v50</f>
      </c>
      <c r="Z50" t="n" s="3551">
        <f>s50+u50+w50+x50</f>
      </c>
      <c r="AA50" t="s" s="3552">
        <v>81</v>
      </c>
    </row>
    <row r="51">
      <c r="A51" t="s" s="3553">
        <v>215</v>
      </c>
      <c r="B51" t="s" s="3554">
        <v>216</v>
      </c>
      <c r="C51" t="s" s="3555">
        <v>217</v>
      </c>
      <c r="D51" t="s" s="3556">
        <v>218</v>
      </c>
      <c r="E51" t="s" s="3557">
        <v>219</v>
      </c>
      <c r="F51" t="n" s="5879">
        <v>41944.0</v>
      </c>
      <c r="G51" t="s" s="5880">
        <v>0</v>
      </c>
      <c r="H51" t="n" s="3560">
        <v>1460.0</v>
      </c>
      <c r="I51" t="n" s="3561">
        <v>0.0</v>
      </c>
      <c r="J51" t="n" s="3562">
        <v>600.0</v>
      </c>
      <c r="K51" t="n" s="3563">
        <v>0.0</v>
      </c>
      <c r="L51" t="n" s="3564">
        <v>0.0</v>
      </c>
      <c r="M51" t="n" s="3565">
        <v>0.0</v>
      </c>
      <c r="N51" t="n" s="3566">
        <v>0.0</v>
      </c>
      <c r="O51" t="n" s="3567">
        <f>SUM(j51:n51)</f>
      </c>
      <c r="P51" t="n" s="3568">
        <v>0.0</v>
      </c>
      <c r="Q51" t="n" s="3569">
        <v>0.0</v>
      </c>
      <c r="R51" t="n" s="3570">
        <v>0.0</v>
      </c>
      <c r="S51" t="n" s="3571">
        <v>0.0</v>
      </c>
      <c r="T51" t="n" s="3572">
        <v>0.0</v>
      </c>
      <c r="U51" t="n" s="3573">
        <v>0.0</v>
      </c>
      <c r="V51" t="n" s="3574">
        <v>0.0</v>
      </c>
      <c r="W51" t="n" s="3575">
        <v>0.0</v>
      </c>
      <c r="X51" t="n" s="3576">
        <v>0.0</v>
      </c>
      <c r="Y51" t="n" s="3577">
        <f>r51+t51+v51</f>
      </c>
      <c r="Z51" t="n" s="3578">
        <f>s51+u51+w51+x51</f>
      </c>
      <c r="AA51" t="s" s="3579">
        <v>0</v>
      </c>
    </row>
    <row r="52">
      <c r="A52" t="s" s="3580">
        <v>220</v>
      </c>
      <c r="B52" t="s" s="3581">
        <v>221</v>
      </c>
      <c r="C52" t="s" s="3582">
        <v>222</v>
      </c>
      <c r="D52" t="s" s="3583">
        <v>223</v>
      </c>
      <c r="E52" t="s" s="3584">
        <v>219</v>
      </c>
      <c r="F52" t="n" s="5881">
        <v>41944.0</v>
      </c>
      <c r="G52" t="s" s="5882">
        <v>0</v>
      </c>
      <c r="H52" t="n" s="3587">
        <v>1390.0</v>
      </c>
      <c r="I52" t="n" s="3588">
        <v>0.0</v>
      </c>
      <c r="J52" t="n" s="3589">
        <v>1000.0</v>
      </c>
      <c r="K52" t="n" s="3590">
        <v>0.0</v>
      </c>
      <c r="L52" t="n" s="3591">
        <v>0.0</v>
      </c>
      <c r="M52" t="n" s="3592">
        <v>0.0</v>
      </c>
      <c r="N52" t="n" s="3593">
        <v>0.0</v>
      </c>
      <c r="O52" t="n" s="3594">
        <f>SUM(j52:n52)</f>
      </c>
      <c r="P52" t="n" s="3595">
        <v>0.0</v>
      </c>
      <c r="Q52" t="n" s="3596">
        <v>0.0</v>
      </c>
      <c r="R52" t="n" s="3597">
        <v>1.0</v>
      </c>
      <c r="S52" t="n" s="3598">
        <v>10.02</v>
      </c>
      <c r="T52" t="n" s="3599">
        <v>0.0</v>
      </c>
      <c r="U52" t="n" s="3600">
        <v>0.0</v>
      </c>
      <c r="V52" t="n" s="3601">
        <v>0.0</v>
      </c>
      <c r="W52" t="n" s="3602">
        <v>0.0</v>
      </c>
      <c r="X52" t="n" s="3603">
        <v>0.0</v>
      </c>
      <c r="Y52" t="n" s="3604">
        <f>r52+t52+v52</f>
      </c>
      <c r="Z52" t="n" s="3605">
        <f>s52+u52+w52+x52</f>
      </c>
      <c r="AA52" t="s" s="3606">
        <v>0</v>
      </c>
    </row>
    <row r="53">
      <c r="A53" t="s" s="3607">
        <v>224</v>
      </c>
      <c r="B53" t="s" s="3608">
        <v>225</v>
      </c>
      <c r="C53" t="s" s="3609">
        <v>226</v>
      </c>
      <c r="D53" t="s" s="3610">
        <v>227</v>
      </c>
      <c r="E53" t="s" s="3611">
        <v>219</v>
      </c>
      <c r="F53" t="n" s="5883">
        <v>41944.0</v>
      </c>
      <c r="G53" t="s" s="5884">
        <v>0</v>
      </c>
      <c r="H53" t="n" s="3614">
        <v>1410.0</v>
      </c>
      <c r="I53" t="n" s="3615">
        <v>0.0</v>
      </c>
      <c r="J53" t="n" s="3616">
        <v>80.0</v>
      </c>
      <c r="K53" t="n" s="3617">
        <v>0.0</v>
      </c>
      <c r="L53" t="n" s="3618">
        <v>0.0</v>
      </c>
      <c r="M53" t="n" s="3619">
        <v>0.0</v>
      </c>
      <c r="N53" t="n" s="3620">
        <v>0.0</v>
      </c>
      <c r="O53" t="n" s="3621">
        <f>SUM(j53:n53)</f>
      </c>
      <c r="P53" t="n" s="3622">
        <v>1000.0</v>
      </c>
      <c r="Q53" t="n" s="3623">
        <v>0.0</v>
      </c>
      <c r="R53" t="n" s="3624">
        <v>4.0</v>
      </c>
      <c r="S53" t="n" s="3625">
        <v>40.68</v>
      </c>
      <c r="T53" t="n" s="3626">
        <v>0.0</v>
      </c>
      <c r="U53" t="n" s="3627">
        <v>0.0</v>
      </c>
      <c r="V53" t="n" s="3628">
        <v>0.0</v>
      </c>
      <c r="W53" t="n" s="3629">
        <v>0.0</v>
      </c>
      <c r="X53" t="n" s="3630">
        <v>0.0</v>
      </c>
      <c r="Y53" t="n" s="3631">
        <f>r53+t53+v53</f>
      </c>
      <c r="Z53" t="n" s="3632">
        <f>s53+u53+w53+x53</f>
      </c>
      <c r="AA53" t="s" s="3633">
        <v>0</v>
      </c>
    </row>
    <row r="54">
      <c r="A54" t="s" s="3634">
        <v>228</v>
      </c>
      <c r="B54" t="s" s="3635">
        <v>229</v>
      </c>
      <c r="C54" t="s" s="3636">
        <v>230</v>
      </c>
      <c r="D54" t="s" s="3637">
        <v>231</v>
      </c>
      <c r="E54" t="s" s="3638">
        <v>219</v>
      </c>
      <c r="F54" t="n" s="5885">
        <v>41944.0</v>
      </c>
      <c r="G54" t="s" s="5886">
        <v>0</v>
      </c>
      <c r="H54" t="n" s="3641">
        <v>1390.0</v>
      </c>
      <c r="I54" t="n" s="3642">
        <v>0.0</v>
      </c>
      <c r="J54" t="n" s="3643">
        <v>100.0</v>
      </c>
      <c r="K54" t="n" s="3644">
        <v>0.0</v>
      </c>
      <c r="L54" t="n" s="3645">
        <v>0.0</v>
      </c>
      <c r="M54" t="n" s="3646">
        <v>0.0</v>
      </c>
      <c r="N54" t="n" s="3647">
        <v>0.0</v>
      </c>
      <c r="O54" t="n" s="3648">
        <f>SUM(j54:n54)</f>
      </c>
      <c r="P54" t="n" s="3649">
        <v>0.0</v>
      </c>
      <c r="Q54" t="n" s="3650">
        <v>0.0</v>
      </c>
      <c r="R54" t="n" s="3651">
        <v>8.0</v>
      </c>
      <c r="S54" t="n" s="3652">
        <v>80.16</v>
      </c>
      <c r="T54" t="n" s="3653">
        <v>0.0</v>
      </c>
      <c r="U54" t="n" s="3654">
        <v>0.0</v>
      </c>
      <c r="V54" t="n" s="3655">
        <v>0.0</v>
      </c>
      <c r="W54" t="n" s="3656">
        <v>0.0</v>
      </c>
      <c r="X54" t="n" s="3657">
        <v>0.0</v>
      </c>
      <c r="Y54" t="n" s="3658">
        <f>r54+t54+v54</f>
      </c>
      <c r="Z54" t="n" s="3659">
        <f>s54+u54+w54+x54</f>
      </c>
      <c r="AA54" t="s" s="3660">
        <v>0</v>
      </c>
    </row>
    <row r="55">
      <c r="A55" t="s" s="3661">
        <v>232</v>
      </c>
      <c r="B55" t="s" s="3662">
        <v>233</v>
      </c>
      <c r="C55" t="s" s="3663">
        <v>234</v>
      </c>
      <c r="D55" t="s" s="3664">
        <v>235</v>
      </c>
      <c r="E55" t="s" s="3665">
        <v>219</v>
      </c>
      <c r="F55" t="n" s="5887">
        <v>42179.0</v>
      </c>
      <c r="G55" t="s" s="5888">
        <v>0</v>
      </c>
      <c r="H55" t="n" s="3668">
        <v>1350.0</v>
      </c>
      <c r="I55" t="n" s="3669">
        <v>0.0</v>
      </c>
      <c r="J55" t="n" s="3670">
        <v>2200.0</v>
      </c>
      <c r="K55" t="n" s="3671">
        <v>0.0</v>
      </c>
      <c r="L55" t="n" s="3672">
        <v>0.0</v>
      </c>
      <c r="M55" t="n" s="3673">
        <v>0.0</v>
      </c>
      <c r="N55" t="n" s="3674">
        <v>0.0</v>
      </c>
      <c r="O55" t="n" s="3675">
        <f>SUM(j55:n55)</f>
      </c>
      <c r="P55" t="n" s="3676">
        <v>0.0</v>
      </c>
      <c r="Q55" t="n" s="3677">
        <v>0.0</v>
      </c>
      <c r="R55" t="n" s="3678">
        <v>7.0</v>
      </c>
      <c r="S55" t="n" s="3679">
        <v>68.18</v>
      </c>
      <c r="T55" t="n" s="3680">
        <v>0.0</v>
      </c>
      <c r="U55" t="n" s="3681">
        <v>0.0</v>
      </c>
      <c r="V55" t="n" s="3682">
        <v>0.0</v>
      </c>
      <c r="W55" t="n" s="3683">
        <v>0.0</v>
      </c>
      <c r="X55" t="n" s="3684">
        <v>0.0</v>
      </c>
      <c r="Y55" t="n" s="3685">
        <f>r55+t55+v55</f>
      </c>
      <c r="Z55" t="n" s="3686">
        <f>s55+u55+w55+x55</f>
      </c>
      <c r="AA55" t="s" s="3687">
        <v>0</v>
      </c>
    </row>
    <row r="56">
      <c r="A56" t="s" s="3688">
        <v>236</v>
      </c>
      <c r="B56" t="s" s="3689">
        <v>237</v>
      </c>
      <c r="C56" t="s" s="3690">
        <v>238</v>
      </c>
      <c r="D56" t="s" s="3691">
        <v>239</v>
      </c>
      <c r="E56" t="s" s="3692">
        <v>219</v>
      </c>
      <c r="F56" t="n" s="5889">
        <v>42488.0</v>
      </c>
      <c r="G56" t="s" s="5890">
        <v>0</v>
      </c>
      <c r="H56" t="n" s="3695">
        <v>1460.0</v>
      </c>
      <c r="I56" t="n" s="3696">
        <v>0.0</v>
      </c>
      <c r="J56" t="n" s="3697">
        <v>0.0</v>
      </c>
      <c r="K56" t="n" s="3698">
        <v>0.0</v>
      </c>
      <c r="L56" t="n" s="3699">
        <v>0.0</v>
      </c>
      <c r="M56" t="n" s="3700">
        <v>0.0</v>
      </c>
      <c r="N56" t="n" s="3701">
        <v>0.0</v>
      </c>
      <c r="O56" t="n" s="3702">
        <f>SUM(j56:n56)</f>
      </c>
      <c r="P56" t="n" s="3703">
        <v>0.0</v>
      </c>
      <c r="Q56" t="n" s="3704">
        <v>0.0</v>
      </c>
      <c r="R56" t="n" s="3705">
        <v>0.0</v>
      </c>
      <c r="S56" t="n" s="3706">
        <v>0.0</v>
      </c>
      <c r="T56" t="n" s="3707">
        <v>0.0</v>
      </c>
      <c r="U56" t="n" s="3708">
        <v>0.0</v>
      </c>
      <c r="V56" t="n" s="3709">
        <v>0.0</v>
      </c>
      <c r="W56" t="n" s="3710">
        <v>0.0</v>
      </c>
      <c r="X56" t="n" s="3711">
        <v>0.0</v>
      </c>
      <c r="Y56" t="n" s="3712">
        <f>r56+t56+v56</f>
      </c>
      <c r="Z56" t="n" s="3713">
        <f>s56+u56+w56+x56</f>
      </c>
      <c r="AA56" t="s" s="3714">
        <v>0</v>
      </c>
    </row>
    <row r="57">
      <c r="A57" t="s" s="3715">
        <v>240</v>
      </c>
      <c r="B57" t="s" s="3716">
        <v>241</v>
      </c>
      <c r="C57" t="s" s="3717">
        <v>242</v>
      </c>
      <c r="D57" t="s" s="3718">
        <v>243</v>
      </c>
      <c r="E57" t="s" s="3719">
        <v>219</v>
      </c>
      <c r="F57" t="n" s="5891">
        <v>42583.0</v>
      </c>
      <c r="G57" t="s" s="5892">
        <v>0</v>
      </c>
      <c r="H57" t="n" s="3722">
        <v>1350.0</v>
      </c>
      <c r="I57" t="n" s="3723">
        <v>0.0</v>
      </c>
      <c r="J57" t="n" s="3724">
        <v>200.0</v>
      </c>
      <c r="K57" t="n" s="3725">
        <v>0.0</v>
      </c>
      <c r="L57" t="n" s="3726">
        <v>0.0</v>
      </c>
      <c r="M57" t="n" s="3727">
        <v>0.0</v>
      </c>
      <c r="N57" t="n" s="3728">
        <v>0.0</v>
      </c>
      <c r="O57" t="n" s="3729">
        <f>SUM(j57:n57)</f>
      </c>
      <c r="P57" t="n" s="3730">
        <v>0.0</v>
      </c>
      <c r="Q57" t="n" s="3731">
        <v>0.0</v>
      </c>
      <c r="R57" t="n" s="3732">
        <v>8.0</v>
      </c>
      <c r="S57" t="n" s="3733">
        <v>77.92</v>
      </c>
      <c r="T57" t="n" s="3734">
        <v>0.0</v>
      </c>
      <c r="U57" t="n" s="3735">
        <v>0.0</v>
      </c>
      <c r="V57" t="n" s="3736">
        <v>0.0</v>
      </c>
      <c r="W57" t="n" s="3737">
        <v>0.0</v>
      </c>
      <c r="X57" t="n" s="3738">
        <v>0.0</v>
      </c>
      <c r="Y57" t="n" s="3739">
        <f>r57+t57+v57</f>
      </c>
      <c r="Z57" t="n" s="3740">
        <f>s57+u57+w57+x57</f>
      </c>
      <c r="AA57" t="s" s="3741">
        <v>0</v>
      </c>
    </row>
    <row r="58">
      <c r="A58" t="s" s="3742">
        <v>244</v>
      </c>
      <c r="B58" t="s" s="3743">
        <v>245</v>
      </c>
      <c r="C58" t="s" s="3744">
        <v>246</v>
      </c>
      <c r="D58" t="s" s="3745">
        <v>247</v>
      </c>
      <c r="E58" t="s" s="3746">
        <v>219</v>
      </c>
      <c r="F58" t="n" s="5893">
        <v>42761.0</v>
      </c>
      <c r="G58" t="s" s="5894">
        <v>0</v>
      </c>
      <c r="H58" t="n" s="3749">
        <v>1320.0</v>
      </c>
      <c r="I58" t="n" s="3750">
        <v>0.0</v>
      </c>
      <c r="J58" t="n" s="3751">
        <v>170.0</v>
      </c>
      <c r="K58" t="n" s="3752">
        <v>0.0</v>
      </c>
      <c r="L58" t="n" s="3753">
        <v>0.0</v>
      </c>
      <c r="M58" t="n" s="3754">
        <v>0.0</v>
      </c>
      <c r="N58" t="n" s="3755">
        <v>0.0</v>
      </c>
      <c r="O58" t="n" s="3756">
        <f>SUM(j58:n58)</f>
      </c>
      <c r="P58" t="n" s="3757">
        <v>0.0</v>
      </c>
      <c r="Q58" t="n" s="3758">
        <v>0.0</v>
      </c>
      <c r="R58" t="n" s="3759">
        <v>7.0</v>
      </c>
      <c r="S58" t="n" s="3760">
        <v>66.64</v>
      </c>
      <c r="T58" t="n" s="3761">
        <v>0.0</v>
      </c>
      <c r="U58" t="n" s="3762">
        <v>0.0</v>
      </c>
      <c r="V58" t="n" s="3763">
        <v>0.0</v>
      </c>
      <c r="W58" t="n" s="3764">
        <v>0.0</v>
      </c>
      <c r="X58" t="n" s="3765">
        <v>0.0</v>
      </c>
      <c r="Y58" t="n" s="3766">
        <f>r58+t58+v58</f>
      </c>
      <c r="Z58" t="n" s="3767">
        <f>s58+u58+w58+x58</f>
      </c>
      <c r="AA58" t="s" s="3768">
        <v>0</v>
      </c>
    </row>
    <row r="59">
      <c r="A59" t="s" s="3769">
        <v>248</v>
      </c>
      <c r="B59" t="s" s="3770">
        <v>249</v>
      </c>
      <c r="C59" t="s" s="3771">
        <v>250</v>
      </c>
      <c r="D59" t="s" s="3772">
        <v>251</v>
      </c>
      <c r="E59" t="s" s="3773">
        <v>219</v>
      </c>
      <c r="F59" t="n" s="5895">
        <v>42781.0</v>
      </c>
      <c r="G59" t="s" s="5896">
        <v>0</v>
      </c>
      <c r="H59" t="n" s="3776">
        <v>1320.0</v>
      </c>
      <c r="I59" t="n" s="3777">
        <v>0.0</v>
      </c>
      <c r="J59" t="n" s="3778">
        <v>600.0</v>
      </c>
      <c r="K59" t="n" s="3779">
        <v>0.0</v>
      </c>
      <c r="L59" t="n" s="3780">
        <v>0.0</v>
      </c>
      <c r="M59" t="n" s="3781">
        <v>0.0</v>
      </c>
      <c r="N59" t="n" s="3782">
        <v>0.0</v>
      </c>
      <c r="O59" t="n" s="3783">
        <f>SUM(j59:n59)</f>
      </c>
      <c r="P59" t="n" s="3784">
        <v>0.0</v>
      </c>
      <c r="Q59" t="n" s="3785">
        <v>0.0</v>
      </c>
      <c r="R59" t="n" s="3786">
        <v>8.0</v>
      </c>
      <c r="S59" t="n" s="3787">
        <v>76.16</v>
      </c>
      <c r="T59" t="n" s="3788">
        <v>0.0</v>
      </c>
      <c r="U59" t="n" s="3789">
        <v>0.0</v>
      </c>
      <c r="V59" t="n" s="3790">
        <v>0.0</v>
      </c>
      <c r="W59" t="n" s="3791">
        <v>0.0</v>
      </c>
      <c r="X59" t="n" s="3792">
        <v>0.0</v>
      </c>
      <c r="Y59" t="n" s="3793">
        <f>r59+t59+v59</f>
      </c>
      <c r="Z59" t="n" s="3794">
        <f>s59+u59+w59+x59</f>
      </c>
      <c r="AA59" t="s" s="3795">
        <v>0</v>
      </c>
    </row>
    <row r="60">
      <c r="A60" t="s" s="3796">
        <v>252</v>
      </c>
      <c r="B60" t="s" s="3797">
        <v>253</v>
      </c>
      <c r="C60" t="s" s="3798">
        <v>254</v>
      </c>
      <c r="D60" t="s" s="3799">
        <v>255</v>
      </c>
      <c r="E60" t="s" s="3800">
        <v>219</v>
      </c>
      <c r="F60" t="n" s="5897">
        <v>43101.0</v>
      </c>
      <c r="G60" t="s" s="5898">
        <v>0</v>
      </c>
      <c r="H60" t="n" s="3803">
        <v>1290.0</v>
      </c>
      <c r="I60" t="n" s="3804">
        <v>0.0</v>
      </c>
      <c r="J60" t="n" s="3805">
        <v>100.0</v>
      </c>
      <c r="K60" t="n" s="3806">
        <v>0.0</v>
      </c>
      <c r="L60" t="n" s="3807">
        <v>0.0</v>
      </c>
      <c r="M60" t="n" s="3808">
        <v>0.0</v>
      </c>
      <c r="N60" t="n" s="3809">
        <v>0.0</v>
      </c>
      <c r="O60" t="n" s="3810">
        <f>SUM(j60:n60)</f>
      </c>
      <c r="P60" t="n" s="3811">
        <v>0.0</v>
      </c>
      <c r="Q60" t="n" s="3812">
        <v>0.0</v>
      </c>
      <c r="R60" t="n" s="3813">
        <v>8.0</v>
      </c>
      <c r="S60" t="n" s="3814">
        <v>74.4</v>
      </c>
      <c r="T60" t="n" s="3815">
        <v>0.0</v>
      </c>
      <c r="U60" t="n" s="3816">
        <v>0.0</v>
      </c>
      <c r="V60" t="n" s="3817">
        <v>0.0</v>
      </c>
      <c r="W60" t="n" s="3818">
        <v>0.0</v>
      </c>
      <c r="X60" t="n" s="3819">
        <v>0.0</v>
      </c>
      <c r="Y60" t="n" s="3820">
        <f>r60+t60+v60</f>
      </c>
      <c r="Z60" t="n" s="3821">
        <f>s60+u60+w60+x60</f>
      </c>
      <c r="AA60" t="s" s="3822">
        <v>0</v>
      </c>
    </row>
    <row r="61">
      <c r="A61" t="s" s="3823">
        <v>256</v>
      </c>
      <c r="B61" t="s" s="3824">
        <v>257</v>
      </c>
      <c r="C61" t="s" s="3825">
        <v>258</v>
      </c>
      <c r="D61" t="s" s="3826">
        <v>259</v>
      </c>
      <c r="E61" t="s" s="3827">
        <v>219</v>
      </c>
      <c r="F61" t="n" s="5899">
        <v>43195.0</v>
      </c>
      <c r="G61" t="s" s="5900">
        <v>0</v>
      </c>
      <c r="H61" t="n" s="3830">
        <v>1240.0</v>
      </c>
      <c r="I61" t="n" s="3831">
        <v>0.0</v>
      </c>
      <c r="J61" t="n" s="3832">
        <v>600.0</v>
      </c>
      <c r="K61" t="n" s="3833">
        <v>0.0</v>
      </c>
      <c r="L61" t="n" s="3834">
        <v>0.0</v>
      </c>
      <c r="M61" t="n" s="3835">
        <v>0.0</v>
      </c>
      <c r="N61" t="n" s="3836">
        <v>0.0</v>
      </c>
      <c r="O61" t="n" s="3837">
        <f>SUM(j61:n61)</f>
      </c>
      <c r="P61" t="n" s="3838">
        <v>0.0</v>
      </c>
      <c r="Q61" t="n" s="3839">
        <v>0.0</v>
      </c>
      <c r="R61" t="n" s="3840">
        <v>8.0</v>
      </c>
      <c r="S61" t="n" s="3841">
        <v>71.52</v>
      </c>
      <c r="T61" t="n" s="3842">
        <v>0.0</v>
      </c>
      <c r="U61" t="n" s="3843">
        <v>0.0</v>
      </c>
      <c r="V61" t="n" s="3844">
        <v>0.0</v>
      </c>
      <c r="W61" t="n" s="3845">
        <v>0.0</v>
      </c>
      <c r="X61" t="n" s="3846">
        <v>0.0</v>
      </c>
      <c r="Y61" t="n" s="3847">
        <f>r61+t61+v61</f>
      </c>
      <c r="Z61" t="n" s="3848">
        <f>s61+u61+w61+x61</f>
      </c>
      <c r="AA61" t="s" s="3849">
        <v>0</v>
      </c>
    </row>
    <row r="62">
      <c r="A62" t="s" s="3850">
        <v>260</v>
      </c>
      <c r="B62" t="s" s="3851">
        <v>261</v>
      </c>
      <c r="C62" t="s" s="3852">
        <v>262</v>
      </c>
      <c r="D62" t="s" s="3853">
        <v>263</v>
      </c>
      <c r="E62" t="s" s="3854">
        <v>219</v>
      </c>
      <c r="F62" t="n" s="5901">
        <v>43269.0</v>
      </c>
      <c r="G62" t="s" s="5902">
        <v>0</v>
      </c>
      <c r="H62" t="n" s="3857">
        <v>1250.0</v>
      </c>
      <c r="I62" t="n" s="3858">
        <v>0.0</v>
      </c>
      <c r="J62" t="n" s="3859">
        <v>1850.0</v>
      </c>
      <c r="K62" t="n" s="3860">
        <v>0.0</v>
      </c>
      <c r="L62" t="n" s="3861">
        <v>0.0</v>
      </c>
      <c r="M62" t="n" s="3862">
        <v>0.0</v>
      </c>
      <c r="N62" t="n" s="3863">
        <v>0.0</v>
      </c>
      <c r="O62" t="n" s="3864">
        <f>SUM(j62:n62)</f>
      </c>
      <c r="P62" t="n" s="3865">
        <v>0.0</v>
      </c>
      <c r="Q62" t="n" s="3866">
        <v>0.0</v>
      </c>
      <c r="R62" t="n" s="3867">
        <v>6.0</v>
      </c>
      <c r="S62" t="n" s="3868">
        <v>54.06</v>
      </c>
      <c r="T62" t="n" s="3869">
        <v>0.0</v>
      </c>
      <c r="U62" t="n" s="3870">
        <v>0.0</v>
      </c>
      <c r="V62" t="n" s="3871">
        <v>0.0</v>
      </c>
      <c r="W62" t="n" s="3872">
        <v>0.0</v>
      </c>
      <c r="X62" t="n" s="3873">
        <v>0.0</v>
      </c>
      <c r="Y62" t="n" s="3874">
        <f>r62+t62+v62</f>
      </c>
      <c r="Z62" t="n" s="3875">
        <f>s62+u62+w62+x62</f>
      </c>
      <c r="AA62" t="s" s="3876">
        <v>0</v>
      </c>
    </row>
    <row r="63">
      <c r="A63" t="s" s="3877">
        <v>264</v>
      </c>
      <c r="B63" t="s" s="3878">
        <v>265</v>
      </c>
      <c r="C63" t="s" s="3879">
        <v>266</v>
      </c>
      <c r="D63" t="s" s="3880">
        <v>267</v>
      </c>
      <c r="E63" t="s" s="3881">
        <v>219</v>
      </c>
      <c r="F63" t="n" s="5903">
        <v>43269.0</v>
      </c>
      <c r="G63" t="s" s="5904">
        <v>0</v>
      </c>
      <c r="H63" t="n" s="3884">
        <v>1240.0</v>
      </c>
      <c r="I63" t="n" s="3885">
        <v>0.0</v>
      </c>
      <c r="J63" t="n" s="3886">
        <v>250.0</v>
      </c>
      <c r="K63" t="n" s="3887">
        <v>0.0</v>
      </c>
      <c r="L63" t="n" s="3888">
        <v>0.0</v>
      </c>
      <c r="M63" t="n" s="3889">
        <v>0.0</v>
      </c>
      <c r="N63" t="n" s="3890">
        <v>0.0</v>
      </c>
      <c r="O63" t="n" s="3891">
        <f>SUM(j63:n63)</f>
      </c>
      <c r="P63" t="n" s="3892">
        <v>0.0</v>
      </c>
      <c r="Q63" t="n" s="3893">
        <v>0.0</v>
      </c>
      <c r="R63" t="n" s="3894">
        <v>0.0</v>
      </c>
      <c r="S63" t="n" s="3895">
        <v>0.0</v>
      </c>
      <c r="T63" t="n" s="3896">
        <v>0.0</v>
      </c>
      <c r="U63" t="n" s="3897">
        <v>0.0</v>
      </c>
      <c r="V63" t="n" s="3898">
        <v>0.0</v>
      </c>
      <c r="W63" t="n" s="3899">
        <v>0.0</v>
      </c>
      <c r="X63" t="n" s="3900">
        <v>0.0</v>
      </c>
      <c r="Y63" t="n" s="3901">
        <f>r63+t63+v63</f>
      </c>
      <c r="Z63" t="n" s="3902">
        <f>s63+u63+w63+x63</f>
      </c>
      <c r="AA63" t="s" s="3903">
        <v>0</v>
      </c>
    </row>
    <row r="64">
      <c r="A64" t="s" s="3904">
        <v>268</v>
      </c>
      <c r="B64" t="s" s="3905">
        <v>269</v>
      </c>
      <c r="C64" t="s" s="3906">
        <v>270</v>
      </c>
      <c r="D64" t="s" s="3907">
        <v>271</v>
      </c>
      <c r="E64" t="s" s="3908">
        <v>219</v>
      </c>
      <c r="F64" t="n" s="5905">
        <v>43323.0</v>
      </c>
      <c r="G64" t="s" s="5906">
        <v>0</v>
      </c>
      <c r="H64" t="n" s="3911">
        <v>1200.0</v>
      </c>
      <c r="I64" t="n" s="3912">
        <v>0.0</v>
      </c>
      <c r="J64" t="n" s="3913">
        <v>300.0</v>
      </c>
      <c r="K64" t="n" s="3914">
        <v>0.0</v>
      </c>
      <c r="L64" t="n" s="3915">
        <v>0.0</v>
      </c>
      <c r="M64" t="n" s="3916">
        <v>0.0</v>
      </c>
      <c r="N64" t="n" s="3917">
        <v>0.0</v>
      </c>
      <c r="O64" t="n" s="3918">
        <f>SUM(j64:n64)</f>
      </c>
      <c r="P64" t="n" s="3919">
        <v>0.0</v>
      </c>
      <c r="Q64" t="n" s="3920">
        <v>0.0</v>
      </c>
      <c r="R64" t="n" s="3921">
        <v>3.0</v>
      </c>
      <c r="S64" t="n" s="3922">
        <v>25.95</v>
      </c>
      <c r="T64" t="n" s="3923">
        <v>0.0</v>
      </c>
      <c r="U64" t="n" s="3924">
        <v>0.0</v>
      </c>
      <c r="V64" t="n" s="3925">
        <v>0.0</v>
      </c>
      <c r="W64" t="n" s="3926">
        <v>0.0</v>
      </c>
      <c r="X64" t="n" s="3927">
        <v>0.0</v>
      </c>
      <c r="Y64" t="n" s="3928">
        <f>r64+t64+v64</f>
      </c>
      <c r="Z64" t="n" s="3929">
        <f>s64+u64+w64+x64</f>
      </c>
      <c r="AA64" t="s" s="3930">
        <v>0</v>
      </c>
    </row>
    <row r="65">
      <c r="A65" t="s" s="3931">
        <v>272</v>
      </c>
      <c r="B65" t="s" s="3932">
        <v>273</v>
      </c>
      <c r="C65" t="s" s="3933">
        <v>274</v>
      </c>
      <c r="D65" t="s" s="3934">
        <v>275</v>
      </c>
      <c r="E65" t="s" s="3935">
        <v>219</v>
      </c>
      <c r="F65" t="n" s="5907">
        <v>43323.0</v>
      </c>
      <c r="G65" t="s" s="5908">
        <v>0</v>
      </c>
      <c r="H65" t="n" s="3938">
        <v>1500.0</v>
      </c>
      <c r="I65" t="n" s="3939">
        <v>0.0</v>
      </c>
      <c r="J65" t="n" s="3940">
        <v>0.0</v>
      </c>
      <c r="K65" t="n" s="3941">
        <v>0.0</v>
      </c>
      <c r="L65" t="n" s="3942">
        <v>0.0</v>
      </c>
      <c r="M65" t="n" s="3943">
        <v>0.0</v>
      </c>
      <c r="N65" t="n" s="3944">
        <v>0.0</v>
      </c>
      <c r="O65" t="n" s="3945">
        <f>SUM(j65:n65)</f>
      </c>
      <c r="P65" t="n" s="3946">
        <v>0.0</v>
      </c>
      <c r="Q65" t="n" s="3947">
        <v>0.0</v>
      </c>
      <c r="R65" t="n" s="3948">
        <v>0.0</v>
      </c>
      <c r="S65" t="n" s="3949">
        <v>0.0</v>
      </c>
      <c r="T65" t="n" s="3950">
        <v>0.0</v>
      </c>
      <c r="U65" t="n" s="3951">
        <v>0.0</v>
      </c>
      <c r="V65" t="n" s="3952">
        <v>0.0</v>
      </c>
      <c r="W65" t="n" s="3953">
        <v>0.0</v>
      </c>
      <c r="X65" t="n" s="3954">
        <v>0.0</v>
      </c>
      <c r="Y65" t="n" s="3955">
        <f>r65+t65+v65</f>
      </c>
      <c r="Z65" t="n" s="3956">
        <f>s65+u65+w65+x65</f>
      </c>
      <c r="AA65" t="s" s="3957">
        <v>0</v>
      </c>
    </row>
    <row r="66">
      <c r="A66" t="s" s="3958">
        <v>276</v>
      </c>
      <c r="B66" t="s" s="3959">
        <v>277</v>
      </c>
      <c r="C66" t="s" s="3960">
        <v>278</v>
      </c>
      <c r="D66" t="s" s="3961">
        <v>279</v>
      </c>
      <c r="E66" t="s" s="3962">
        <v>219</v>
      </c>
      <c r="F66" t="n" s="5909">
        <v>43539.0</v>
      </c>
      <c r="G66" t="s" s="5910">
        <v>0</v>
      </c>
      <c r="H66" t="n" s="3965">
        <v>1100.0</v>
      </c>
      <c r="I66" t="n" s="3966">
        <v>0.0</v>
      </c>
      <c r="J66" t="n" s="3967">
        <v>0.0</v>
      </c>
      <c r="K66" t="n" s="3968">
        <v>0.0</v>
      </c>
      <c r="L66" t="n" s="3969">
        <v>0.0</v>
      </c>
      <c r="M66" t="n" s="3970">
        <v>0.0</v>
      </c>
      <c r="N66" t="n" s="3971">
        <v>0.0</v>
      </c>
      <c r="O66" t="n" s="3972">
        <f>SUM(j66:n66)</f>
      </c>
      <c r="P66" t="n" s="3973">
        <v>0.0</v>
      </c>
      <c r="Q66" t="n" s="3974">
        <v>0.0</v>
      </c>
      <c r="R66" t="n" s="3975">
        <v>3.0</v>
      </c>
      <c r="S66" t="n" s="3976">
        <v>23.79</v>
      </c>
      <c r="T66" t="n" s="3977">
        <v>0.0</v>
      </c>
      <c r="U66" t="n" s="3978">
        <v>0.0</v>
      </c>
      <c r="V66" t="n" s="3979">
        <v>0.0</v>
      </c>
      <c r="W66" t="n" s="3980">
        <v>0.0</v>
      </c>
      <c r="X66" t="n" s="3981">
        <v>0.0</v>
      </c>
      <c r="Y66" t="n" s="3982">
        <f>r66+t66+v66</f>
      </c>
      <c r="Z66" t="n" s="3983">
        <f>s66+u66+w66+x66</f>
      </c>
      <c r="AA66" t="s" s="3984">
        <v>81</v>
      </c>
    </row>
    <row r="67">
      <c r="A67" t="s" s="3985">
        <v>280</v>
      </c>
      <c r="B67" t="s" s="3986">
        <v>281</v>
      </c>
      <c r="C67" t="s" s="3987">
        <v>282</v>
      </c>
      <c r="D67" t="s" s="3988">
        <v>283</v>
      </c>
      <c r="E67" t="s" s="3989">
        <v>284</v>
      </c>
      <c r="F67" t="n" s="5911">
        <v>41944.0</v>
      </c>
      <c r="G67" t="s" s="5912">
        <v>0</v>
      </c>
      <c r="H67" t="n" s="3992">
        <v>1420.0</v>
      </c>
      <c r="I67" t="n" s="3993">
        <v>0.0</v>
      </c>
      <c r="J67" t="n" s="3994">
        <v>170.0</v>
      </c>
      <c r="K67" t="n" s="3995">
        <v>0.0</v>
      </c>
      <c r="L67" t="n" s="3996">
        <v>0.0</v>
      </c>
      <c r="M67" t="n" s="3997">
        <v>0.0</v>
      </c>
      <c r="N67" t="n" s="3998">
        <v>0.0</v>
      </c>
      <c r="O67" t="n" s="3999">
        <f>SUM(j67:n67)</f>
      </c>
      <c r="P67" t="n" s="4000">
        <v>0.0</v>
      </c>
      <c r="Q67" t="n" s="4001">
        <v>32.4</v>
      </c>
      <c r="R67" t="n" s="4002">
        <v>8.0</v>
      </c>
      <c r="S67" t="n" s="4003">
        <v>81.92</v>
      </c>
      <c r="T67" t="n" s="4004">
        <v>0.0</v>
      </c>
      <c r="U67" t="n" s="4005">
        <v>0.0</v>
      </c>
      <c r="V67" t="n" s="4006">
        <v>0.0</v>
      </c>
      <c r="W67" t="n" s="4007">
        <v>0.0</v>
      </c>
      <c r="X67" t="n" s="4008">
        <v>0.0</v>
      </c>
      <c r="Y67" t="n" s="4009">
        <f>r67+t67+v67</f>
      </c>
      <c r="Z67" t="n" s="4010">
        <f>s67+u67+w67+x67</f>
      </c>
      <c r="AA67" t="s" s="4011">
        <v>0</v>
      </c>
    </row>
    <row r="68">
      <c r="A68" t="s" s="4012">
        <v>285</v>
      </c>
      <c r="B68" t="s" s="4013">
        <v>286</v>
      </c>
      <c r="C68" t="s" s="4014">
        <v>287</v>
      </c>
      <c r="D68" t="s" s="4015">
        <v>288</v>
      </c>
      <c r="E68" t="s" s="4016">
        <v>284</v>
      </c>
      <c r="F68" t="n" s="5913">
        <v>41944.0</v>
      </c>
      <c r="G68" t="s" s="5914">
        <v>0</v>
      </c>
      <c r="H68" t="n" s="4019">
        <v>1440.0</v>
      </c>
      <c r="I68" t="n" s="4020">
        <v>0.0</v>
      </c>
      <c r="J68" t="n" s="4021">
        <v>250.0</v>
      </c>
      <c r="K68" t="n" s="4022">
        <v>0.0</v>
      </c>
      <c r="L68" t="n" s="4023">
        <v>0.0</v>
      </c>
      <c r="M68" t="n" s="4024">
        <v>0.0</v>
      </c>
      <c r="N68" t="n" s="4025">
        <v>0.0</v>
      </c>
      <c r="O68" t="n" s="4026">
        <f>SUM(j68:n68)</f>
      </c>
      <c r="P68" t="n" s="4027">
        <v>0.0</v>
      </c>
      <c r="Q68" t="n" s="4028">
        <v>480.0</v>
      </c>
      <c r="R68" t="n" s="4029">
        <v>0.0</v>
      </c>
      <c r="S68" t="n" s="4030">
        <v>0.0</v>
      </c>
      <c r="T68" t="n" s="4031">
        <v>0.0</v>
      </c>
      <c r="U68" t="n" s="4032">
        <v>0.0</v>
      </c>
      <c r="V68" t="n" s="4033">
        <v>0.0</v>
      </c>
      <c r="W68" t="n" s="4034">
        <v>0.0</v>
      </c>
      <c r="X68" t="n" s="4035">
        <v>0.0</v>
      </c>
      <c r="Y68" t="n" s="4036">
        <f>r68+t68+v68</f>
      </c>
      <c r="Z68" t="n" s="4037">
        <f>s68+u68+w68+x68</f>
      </c>
      <c r="AA68" t="s" s="4038">
        <v>0</v>
      </c>
    </row>
    <row r="69">
      <c r="A69" t="s" s="4039">
        <v>289</v>
      </c>
      <c r="B69" t="s" s="4040">
        <v>290</v>
      </c>
      <c r="C69" t="s" s="4041">
        <v>291</v>
      </c>
      <c r="D69" t="s" s="4042">
        <v>292</v>
      </c>
      <c r="E69" t="s" s="4043">
        <v>284</v>
      </c>
      <c r="F69" t="n" s="5915">
        <v>41944.0</v>
      </c>
      <c r="G69" t="s" s="5916">
        <v>0</v>
      </c>
      <c r="H69" t="n" s="4046">
        <v>1220.0</v>
      </c>
      <c r="I69" t="n" s="4047">
        <v>0.0</v>
      </c>
      <c r="J69" t="n" s="4048">
        <v>530.0</v>
      </c>
      <c r="K69" t="n" s="4049">
        <v>0.0</v>
      </c>
      <c r="L69" t="n" s="4050">
        <v>0.0</v>
      </c>
      <c r="M69" t="n" s="4051">
        <v>0.0</v>
      </c>
      <c r="N69" t="n" s="4052">
        <v>0.0</v>
      </c>
      <c r="O69" t="n" s="4053">
        <f>SUM(j69:n69)</f>
      </c>
      <c r="P69" t="n" s="4054">
        <v>0.0</v>
      </c>
      <c r="Q69" t="n" s="4055">
        <v>0.0</v>
      </c>
      <c r="R69" t="n" s="4056">
        <v>7.0</v>
      </c>
      <c r="S69" t="n" s="4057">
        <v>61.6</v>
      </c>
      <c r="T69" t="n" s="4058">
        <v>0.0</v>
      </c>
      <c r="U69" t="n" s="4059">
        <v>0.0</v>
      </c>
      <c r="V69" t="n" s="4060">
        <v>0.0</v>
      </c>
      <c r="W69" t="n" s="4061">
        <v>0.0</v>
      </c>
      <c r="X69" t="n" s="4062">
        <v>0.0</v>
      </c>
      <c r="Y69" t="n" s="4063">
        <f>r69+t69+v69</f>
      </c>
      <c r="Z69" t="n" s="4064">
        <f>s69+u69+w69+x69</f>
      </c>
      <c r="AA69" t="s" s="4065">
        <v>0</v>
      </c>
    </row>
    <row r="70">
      <c r="A70" t="s" s="4066">
        <v>293</v>
      </c>
      <c r="B70" t="s" s="4067">
        <v>294</v>
      </c>
      <c r="C70" t="s" s="4068">
        <v>295</v>
      </c>
      <c r="D70" t="s" s="4069">
        <v>296</v>
      </c>
      <c r="E70" t="s" s="4070">
        <v>284</v>
      </c>
      <c r="F70" t="n" s="5917">
        <v>42005.0</v>
      </c>
      <c r="G70" t="s" s="5918">
        <v>0</v>
      </c>
      <c r="H70" t="n" s="4073">
        <v>1570.0</v>
      </c>
      <c r="I70" t="n" s="4074">
        <v>0.0</v>
      </c>
      <c r="J70" t="n" s="4075">
        <v>0.0</v>
      </c>
      <c r="K70" t="n" s="4076">
        <v>0.0</v>
      </c>
      <c r="L70" t="n" s="4077">
        <v>0.0</v>
      </c>
      <c r="M70" t="n" s="4078">
        <v>0.0</v>
      </c>
      <c r="N70" t="n" s="4079">
        <v>0.0</v>
      </c>
      <c r="O70" t="n" s="4080">
        <f>SUM(j70:n70)</f>
      </c>
      <c r="P70" t="n" s="4081">
        <v>0.0</v>
      </c>
      <c r="Q70" t="n" s="4082">
        <v>0.0</v>
      </c>
      <c r="R70" t="n" s="4083">
        <v>10.0</v>
      </c>
      <c r="S70" t="n" s="4084">
        <v>113.2</v>
      </c>
      <c r="T70" t="n" s="4085">
        <v>0.0</v>
      </c>
      <c r="U70" t="n" s="4086">
        <v>0.0</v>
      </c>
      <c r="V70" t="n" s="4087">
        <v>0.0</v>
      </c>
      <c r="W70" t="n" s="4088">
        <v>0.0</v>
      </c>
      <c r="X70" t="n" s="4089">
        <v>0.0</v>
      </c>
      <c r="Y70" t="n" s="4090">
        <f>r70+t70+v70</f>
      </c>
      <c r="Z70" t="n" s="4091">
        <f>s70+u70+w70+x70</f>
      </c>
      <c r="AA70" t="s" s="4092">
        <v>0</v>
      </c>
    </row>
    <row r="71">
      <c r="A71" t="s" s="4093">
        <v>297</v>
      </c>
      <c r="B71" t="s" s="4094">
        <v>298</v>
      </c>
      <c r="C71" t="s" s="4095">
        <v>299</v>
      </c>
      <c r="D71" t="s" s="4096">
        <v>300</v>
      </c>
      <c r="E71" t="s" s="4097">
        <v>284</v>
      </c>
      <c r="F71" t="n" s="5919">
        <v>41944.0</v>
      </c>
      <c r="G71" t="n" s="5920">
        <v>43585.0</v>
      </c>
      <c r="H71" t="n" s="4100">
        <v>0.0</v>
      </c>
      <c r="I71" t="n" s="4101">
        <v>0.0</v>
      </c>
      <c r="J71" t="n" s="4102">
        <v>420.0</v>
      </c>
      <c r="K71" t="n" s="4103">
        <v>0.0</v>
      </c>
      <c r="L71" t="n" s="4104">
        <v>0.0</v>
      </c>
      <c r="M71" t="n" s="4105">
        <v>0.0</v>
      </c>
      <c r="N71" t="n" s="4106">
        <v>0.0</v>
      </c>
      <c r="O71" t="n" s="4107">
        <f>SUM(j71:n71)</f>
      </c>
      <c r="P71" t="n" s="4108">
        <v>0.0</v>
      </c>
      <c r="Q71" t="n" s="4109">
        <v>98.0</v>
      </c>
      <c r="R71" t="n" s="4110">
        <v>5.0</v>
      </c>
      <c r="S71" t="n" s="4111">
        <v>44.35</v>
      </c>
      <c r="T71" t="n" s="4112">
        <v>0.0</v>
      </c>
      <c r="U71" t="n" s="4113">
        <v>0.0</v>
      </c>
      <c r="V71" t="n" s="4114">
        <v>0.0</v>
      </c>
      <c r="W71" t="n" s="4115">
        <v>0.0</v>
      </c>
      <c r="X71" t="n" s="4116">
        <v>0.0</v>
      </c>
      <c r="Y71" t="n" s="4117">
        <f>r71+t71+v71</f>
      </c>
      <c r="Z71" t="n" s="4118">
        <f>s71+u71+w71+x71</f>
      </c>
      <c r="AA71" t="s" s="4119">
        <v>0</v>
      </c>
    </row>
    <row r="72">
      <c r="A72" t="s" s="4120">
        <v>301</v>
      </c>
      <c r="B72" t="s" s="4121">
        <v>302</v>
      </c>
      <c r="C72" t="s" s="4122">
        <v>303</v>
      </c>
      <c r="D72" t="s" s="4123">
        <v>304</v>
      </c>
      <c r="E72" t="s" s="4124">
        <v>284</v>
      </c>
      <c r="F72" t="n" s="5921">
        <v>41944.0</v>
      </c>
      <c r="G72" t="s" s="5922">
        <v>0</v>
      </c>
      <c r="H72" t="n" s="4127">
        <v>1300.0</v>
      </c>
      <c r="I72" t="n" s="4128">
        <v>0.0</v>
      </c>
      <c r="J72" t="n" s="4129">
        <v>0.0</v>
      </c>
      <c r="K72" t="n" s="4130">
        <v>0.0</v>
      </c>
      <c r="L72" t="n" s="4131">
        <v>0.0</v>
      </c>
      <c r="M72" t="n" s="4132">
        <v>0.0</v>
      </c>
      <c r="N72" t="n" s="4133">
        <v>0.0</v>
      </c>
      <c r="O72" t="n" s="4134">
        <f>SUM(j72:n72)</f>
      </c>
      <c r="P72" t="n" s="4135">
        <v>0.0</v>
      </c>
      <c r="Q72" t="n" s="4136">
        <v>0.0</v>
      </c>
      <c r="R72" t="n" s="4137">
        <v>1.0</v>
      </c>
      <c r="S72" t="n" s="4138">
        <v>9.38</v>
      </c>
      <c r="T72" t="n" s="4139">
        <v>0.0</v>
      </c>
      <c r="U72" t="n" s="4140">
        <v>0.0</v>
      </c>
      <c r="V72" t="n" s="4141">
        <v>0.0</v>
      </c>
      <c r="W72" t="n" s="4142">
        <v>0.0</v>
      </c>
      <c r="X72" t="n" s="4143">
        <v>0.0</v>
      </c>
      <c r="Y72" t="n" s="4144">
        <f>r72+t72+v72</f>
      </c>
      <c r="Z72" t="n" s="4145">
        <f>s72+u72+w72+x72</f>
      </c>
      <c r="AA72" t="s" s="4146">
        <v>305</v>
      </c>
    </row>
    <row r="73">
      <c r="A73" t="s" s="4147">
        <v>306</v>
      </c>
      <c r="B73" t="s" s="4148">
        <v>307</v>
      </c>
      <c r="C73" t="s" s="4149">
        <v>308</v>
      </c>
      <c r="D73" t="s" s="4150">
        <v>309</v>
      </c>
      <c r="E73" t="s" s="4151">
        <v>284</v>
      </c>
      <c r="F73" t="n" s="5923">
        <v>42005.0</v>
      </c>
      <c r="G73" t="s" s="5924">
        <v>0</v>
      </c>
      <c r="H73" t="n" s="4154">
        <v>1350.0</v>
      </c>
      <c r="I73" t="n" s="4155">
        <v>0.0</v>
      </c>
      <c r="J73" t="n" s="4156">
        <v>80.0</v>
      </c>
      <c r="K73" t="n" s="4157">
        <v>0.0</v>
      </c>
      <c r="L73" t="n" s="4158">
        <v>0.0</v>
      </c>
      <c r="M73" t="n" s="4159">
        <v>0.0</v>
      </c>
      <c r="N73" t="n" s="4160">
        <v>0.0</v>
      </c>
      <c r="O73" t="n" s="4161">
        <f>SUM(j73:n73)</f>
      </c>
      <c r="P73" t="n" s="4162">
        <v>0.0</v>
      </c>
      <c r="Q73" t="n" s="4163">
        <v>0.0</v>
      </c>
      <c r="R73" t="n" s="4164">
        <v>6.0</v>
      </c>
      <c r="S73" t="n" s="4165">
        <v>58.44</v>
      </c>
      <c r="T73" t="n" s="4166">
        <v>0.0</v>
      </c>
      <c r="U73" t="n" s="4167">
        <v>0.0</v>
      </c>
      <c r="V73" t="n" s="4168">
        <v>0.0</v>
      </c>
      <c r="W73" t="n" s="4169">
        <v>0.0</v>
      </c>
      <c r="X73" t="n" s="4170">
        <v>0.0</v>
      </c>
      <c r="Y73" t="n" s="4171">
        <f>r73+t73+v73</f>
      </c>
      <c r="Z73" t="n" s="4172">
        <f>s73+u73+w73+x73</f>
      </c>
      <c r="AA73" t="s" s="4173">
        <v>0</v>
      </c>
    </row>
    <row r="74">
      <c r="A74" t="s" s="4174">
        <v>310</v>
      </c>
      <c r="B74" t="s" s="4175">
        <v>311</v>
      </c>
      <c r="C74" t="s" s="4176">
        <v>312</v>
      </c>
      <c r="D74" t="s" s="4177">
        <v>313</v>
      </c>
      <c r="E74" t="s" s="4178">
        <v>284</v>
      </c>
      <c r="F74" t="n" s="5925">
        <v>41944.0</v>
      </c>
      <c r="G74" t="s" s="5926">
        <v>0</v>
      </c>
      <c r="H74" t="n" s="4181">
        <v>1280.0</v>
      </c>
      <c r="I74" t="n" s="4182">
        <v>0.0</v>
      </c>
      <c r="J74" t="n" s="4183">
        <v>1400.0</v>
      </c>
      <c r="K74" t="n" s="4184">
        <v>0.0</v>
      </c>
      <c r="L74" t="n" s="4185">
        <v>0.0</v>
      </c>
      <c r="M74" t="n" s="4186">
        <v>0.0</v>
      </c>
      <c r="N74" t="n" s="4187">
        <v>0.0</v>
      </c>
      <c r="O74" t="n" s="4188">
        <f>SUM(j74:n74)</f>
      </c>
      <c r="P74" t="n" s="4189">
        <v>1000.0</v>
      </c>
      <c r="Q74" t="n" s="4190">
        <v>17.8</v>
      </c>
      <c r="R74" t="n" s="4191">
        <v>8.0</v>
      </c>
      <c r="S74" t="n" s="4192">
        <v>73.84</v>
      </c>
      <c r="T74" t="n" s="4193">
        <v>0.0</v>
      </c>
      <c r="U74" t="n" s="4194">
        <v>0.0</v>
      </c>
      <c r="V74" t="n" s="4195">
        <v>0.0</v>
      </c>
      <c r="W74" t="n" s="4196">
        <v>0.0</v>
      </c>
      <c r="X74" t="n" s="4197">
        <v>0.0</v>
      </c>
      <c r="Y74" t="n" s="4198">
        <f>r74+t74+v74</f>
      </c>
      <c r="Z74" t="n" s="4199">
        <f>s74+u74+w74+x74</f>
      </c>
      <c r="AA74" t="s" s="4200">
        <v>0</v>
      </c>
    </row>
    <row r="75">
      <c r="A75" t="s" s="4201">
        <v>314</v>
      </c>
      <c r="B75" t="s" s="4202">
        <v>315</v>
      </c>
      <c r="C75" t="s" s="4203">
        <v>316</v>
      </c>
      <c r="D75" t="s" s="4204">
        <v>317</v>
      </c>
      <c r="E75" t="s" s="4205">
        <v>284</v>
      </c>
      <c r="F75" t="n" s="5927">
        <v>41944.0</v>
      </c>
      <c r="G75" t="s" s="5928">
        <v>0</v>
      </c>
      <c r="H75" t="n" s="4208">
        <v>1970.0</v>
      </c>
      <c r="I75" t="n" s="4209">
        <v>0.0</v>
      </c>
      <c r="J75" t="n" s="4210">
        <v>900.0</v>
      </c>
      <c r="K75" t="n" s="4211">
        <v>0.0</v>
      </c>
      <c r="L75" t="n" s="4212">
        <v>0.0</v>
      </c>
      <c r="M75" t="n" s="4213">
        <v>0.0</v>
      </c>
      <c r="N75" t="n" s="4214">
        <v>0.0</v>
      </c>
      <c r="O75" t="n" s="4215">
        <f>SUM(j75:n75)</f>
      </c>
      <c r="P75" t="n" s="4216">
        <v>0.0</v>
      </c>
      <c r="Q75" t="n" s="4217">
        <v>0.0</v>
      </c>
      <c r="R75" t="n" s="4218">
        <v>8.0</v>
      </c>
      <c r="S75" t="n" s="4219">
        <v>113.68</v>
      </c>
      <c r="T75" t="n" s="4220">
        <v>0.0</v>
      </c>
      <c r="U75" t="n" s="4221">
        <v>0.0</v>
      </c>
      <c r="V75" t="n" s="4222">
        <v>0.0</v>
      </c>
      <c r="W75" t="n" s="4223">
        <v>0.0</v>
      </c>
      <c r="X75" t="n" s="4224">
        <v>0.0</v>
      </c>
      <c r="Y75" t="n" s="4225">
        <f>r75+t75+v75</f>
      </c>
      <c r="Z75" t="n" s="4226">
        <f>s75+u75+w75+x75</f>
      </c>
      <c r="AA75" t="s" s="4227">
        <v>0</v>
      </c>
    </row>
    <row r="76">
      <c r="A76" t="s" s="4228">
        <v>318</v>
      </c>
      <c r="B76" t="s" s="4229">
        <v>319</v>
      </c>
      <c r="C76" t="s" s="4230">
        <v>320</v>
      </c>
      <c r="D76" t="s" s="4231">
        <v>321</v>
      </c>
      <c r="E76" t="s" s="4232">
        <v>284</v>
      </c>
      <c r="F76" t="n" s="5929">
        <v>41944.0</v>
      </c>
      <c r="G76" t="s" s="5930">
        <v>0</v>
      </c>
      <c r="H76" t="n" s="4235">
        <v>1390.0</v>
      </c>
      <c r="I76" t="n" s="4236">
        <v>0.0</v>
      </c>
      <c r="J76" t="n" s="4237">
        <v>450.0</v>
      </c>
      <c r="K76" t="n" s="4238">
        <v>0.0</v>
      </c>
      <c r="L76" t="n" s="4239">
        <v>0.0</v>
      </c>
      <c r="M76" t="n" s="4240">
        <v>0.0</v>
      </c>
      <c r="N76" t="n" s="4241">
        <v>0.0</v>
      </c>
      <c r="O76" t="n" s="4242">
        <f>SUM(j76:n76)</f>
      </c>
      <c r="P76" t="n" s="4243">
        <v>1000.0</v>
      </c>
      <c r="Q76" t="n" s="4244">
        <v>0.0</v>
      </c>
      <c r="R76" t="n" s="4245">
        <v>8.0</v>
      </c>
      <c r="S76" t="n" s="4246">
        <v>80.16</v>
      </c>
      <c r="T76" t="n" s="4247">
        <v>0.0</v>
      </c>
      <c r="U76" t="n" s="4248">
        <v>0.0</v>
      </c>
      <c r="V76" t="n" s="4249">
        <v>0.0</v>
      </c>
      <c r="W76" t="n" s="4250">
        <v>0.0</v>
      </c>
      <c r="X76" t="n" s="4251">
        <v>0.0</v>
      </c>
      <c r="Y76" t="n" s="4252">
        <f>r76+t76+v76</f>
      </c>
      <c r="Z76" t="n" s="4253">
        <f>s76+u76+w76+x76</f>
      </c>
      <c r="AA76" t="s" s="4254">
        <v>0</v>
      </c>
    </row>
    <row r="77">
      <c r="A77" t="s" s="4255">
        <v>322</v>
      </c>
      <c r="B77" t="s" s="4256">
        <v>323</v>
      </c>
      <c r="C77" t="s" s="4257">
        <v>324</v>
      </c>
      <c r="D77" t="s" s="4258">
        <v>325</v>
      </c>
      <c r="E77" t="s" s="4259">
        <v>284</v>
      </c>
      <c r="F77" t="n" s="5931">
        <v>42139.0</v>
      </c>
      <c r="G77" t="s" s="5932">
        <v>0</v>
      </c>
      <c r="H77" t="n" s="4262">
        <v>1240.0</v>
      </c>
      <c r="I77" t="n" s="4263">
        <v>0.0</v>
      </c>
      <c r="J77" t="n" s="4264">
        <v>300.0</v>
      </c>
      <c r="K77" t="n" s="4265">
        <v>0.0</v>
      </c>
      <c r="L77" t="n" s="4266">
        <v>0.0</v>
      </c>
      <c r="M77" t="n" s="4267">
        <v>0.0</v>
      </c>
      <c r="N77" t="n" s="4268">
        <v>0.0</v>
      </c>
      <c r="O77" t="n" s="4269">
        <f>SUM(j77:n77)</f>
      </c>
      <c r="P77" t="n" s="4270">
        <v>0.0</v>
      </c>
      <c r="Q77" t="n" s="4271">
        <v>0.0</v>
      </c>
      <c r="R77" t="n" s="4272">
        <v>8.0</v>
      </c>
      <c r="S77" t="n" s="4273">
        <v>71.52</v>
      </c>
      <c r="T77" t="n" s="4274">
        <v>0.0</v>
      </c>
      <c r="U77" t="n" s="4275">
        <v>0.0</v>
      </c>
      <c r="V77" t="n" s="4276">
        <v>0.0</v>
      </c>
      <c r="W77" t="n" s="4277">
        <v>0.0</v>
      </c>
      <c r="X77" t="n" s="4278">
        <v>0.0</v>
      </c>
      <c r="Y77" t="n" s="4279">
        <f>r77+t77+v77</f>
      </c>
      <c r="Z77" t="n" s="4280">
        <f>s77+u77+w77+x77</f>
      </c>
      <c r="AA77" t="s" s="4281">
        <v>0</v>
      </c>
    </row>
    <row r="78">
      <c r="A78" t="s" s="4282">
        <v>326</v>
      </c>
      <c r="B78" t="s" s="4283">
        <v>327</v>
      </c>
      <c r="C78" t="s" s="4284">
        <v>328</v>
      </c>
      <c r="D78" t="s" s="4285">
        <v>329</v>
      </c>
      <c r="E78" t="s" s="4286">
        <v>284</v>
      </c>
      <c r="F78" t="n" s="5933">
        <v>42993.0</v>
      </c>
      <c r="G78" t="s" s="5934">
        <v>0</v>
      </c>
      <c r="H78" t="n" s="4289">
        <v>1330.0</v>
      </c>
      <c r="I78" t="n" s="4290">
        <v>0.0</v>
      </c>
      <c r="J78" t="n" s="4291">
        <v>1400.0</v>
      </c>
      <c r="K78" t="n" s="4292">
        <v>0.0</v>
      </c>
      <c r="L78" t="n" s="4293">
        <v>0.0</v>
      </c>
      <c r="M78" t="n" s="4294">
        <v>0.0</v>
      </c>
      <c r="N78" t="n" s="4295">
        <v>0.0</v>
      </c>
      <c r="O78" t="n" s="4296">
        <f>SUM(j78:n78)</f>
      </c>
      <c r="P78" t="n" s="4297">
        <v>0.0</v>
      </c>
      <c r="Q78" t="n" s="4298">
        <v>0.0</v>
      </c>
      <c r="R78" t="n" s="4299">
        <v>9.0</v>
      </c>
      <c r="S78" t="n" s="4300">
        <v>86.31</v>
      </c>
      <c r="T78" t="n" s="4301">
        <v>0.0</v>
      </c>
      <c r="U78" t="n" s="4302">
        <v>0.0</v>
      </c>
      <c r="V78" t="n" s="4303">
        <v>0.0</v>
      </c>
      <c r="W78" t="n" s="4304">
        <v>0.0</v>
      </c>
      <c r="X78" t="n" s="4305">
        <v>0.0</v>
      </c>
      <c r="Y78" t="n" s="4306">
        <f>r78+t78+v78</f>
      </c>
      <c r="Z78" t="n" s="4307">
        <f>s78+u78+w78+x78</f>
      </c>
      <c r="AA78" t="s" s="4308">
        <v>0</v>
      </c>
    </row>
    <row r="79">
      <c r="A79" t="s" s="4309">
        <v>330</v>
      </c>
      <c r="B79" t="s" s="4310">
        <v>331</v>
      </c>
      <c r="C79" t="s" s="4311">
        <v>332</v>
      </c>
      <c r="D79" t="s" s="4312">
        <v>333</v>
      </c>
      <c r="E79" t="s" s="4313">
        <v>284</v>
      </c>
      <c r="F79" t="n" s="5935">
        <v>43252.0</v>
      </c>
      <c r="G79" t="s" s="5936">
        <v>0</v>
      </c>
      <c r="H79" t="n" s="4316">
        <v>1200.0</v>
      </c>
      <c r="I79" t="n" s="4317">
        <v>0.0</v>
      </c>
      <c r="J79" t="n" s="4318">
        <v>700.0</v>
      </c>
      <c r="K79" t="n" s="4319">
        <v>0.0</v>
      </c>
      <c r="L79" t="n" s="4320">
        <v>0.0</v>
      </c>
      <c r="M79" t="n" s="4321">
        <v>0.0</v>
      </c>
      <c r="N79" t="n" s="4322">
        <v>0.0</v>
      </c>
      <c r="O79" t="n" s="4323">
        <f>SUM(j79:n79)</f>
      </c>
      <c r="P79" t="n" s="4324">
        <v>0.0</v>
      </c>
      <c r="Q79" t="n" s="4325">
        <v>0.0</v>
      </c>
      <c r="R79" t="n" s="4326">
        <v>5.0</v>
      </c>
      <c r="S79" t="n" s="4327">
        <v>43.25</v>
      </c>
      <c r="T79" t="n" s="4328">
        <v>0.0</v>
      </c>
      <c r="U79" t="n" s="4329">
        <v>0.0</v>
      </c>
      <c r="V79" t="n" s="4330">
        <v>0.0</v>
      </c>
      <c r="W79" t="n" s="4331">
        <v>0.0</v>
      </c>
      <c r="X79" t="n" s="4332">
        <v>0.0</v>
      </c>
      <c r="Y79" t="n" s="4333">
        <f>r79+t79+v79</f>
      </c>
      <c r="Z79" t="n" s="4334">
        <f>s79+u79+w79+x79</f>
      </c>
      <c r="AA79" t="s" s="4335">
        <v>0</v>
      </c>
    </row>
    <row r="80">
      <c r="A80" t="s" s="4336">
        <v>334</v>
      </c>
      <c r="B80" t="s" s="4337">
        <v>335</v>
      </c>
      <c r="C80" t="s" s="4338">
        <v>336</v>
      </c>
      <c r="D80" t="s" s="4339">
        <v>337</v>
      </c>
      <c r="E80" t="s" s="4340">
        <v>284</v>
      </c>
      <c r="F80" t="n" s="5937">
        <v>43572.0</v>
      </c>
      <c r="G80" t="n" s="5938">
        <v>43616.0</v>
      </c>
      <c r="H80" t="n" s="4343">
        <v>1150.0</v>
      </c>
      <c r="I80" t="n" s="4344">
        <v>536.67</v>
      </c>
      <c r="J80" t="n" s="4345">
        <v>863.33</v>
      </c>
      <c r="K80" t="n" s="4346">
        <v>0.0</v>
      </c>
      <c r="L80" t="n" s="4347">
        <v>0.0</v>
      </c>
      <c r="M80" t="n" s="4348">
        <v>0.0</v>
      </c>
      <c r="N80" t="n" s="4349">
        <v>0.0</v>
      </c>
      <c r="O80" t="n" s="4350">
        <f>SUM(j80:n80)</f>
      </c>
      <c r="P80" t="n" s="4351">
        <v>0.0</v>
      </c>
      <c r="Q80" t="n" s="4352">
        <v>0.0</v>
      </c>
      <c r="R80" t="n" s="4353">
        <v>0.0</v>
      </c>
      <c r="S80" t="n" s="4354">
        <v>0.0</v>
      </c>
      <c r="T80" t="n" s="4355">
        <v>0.0</v>
      </c>
      <c r="U80" t="n" s="4356">
        <v>0.0</v>
      </c>
      <c r="V80" t="n" s="4357">
        <v>0.0</v>
      </c>
      <c r="W80" t="n" s="4358">
        <v>0.0</v>
      </c>
      <c r="X80" t="n" s="4359">
        <v>0.0</v>
      </c>
      <c r="Y80" t="n" s="4360">
        <f>r80+t80+v80</f>
      </c>
      <c r="Z80" t="n" s="4361">
        <f>s80+u80+w80+x80</f>
      </c>
      <c r="AA80" t="s" s="4362">
        <v>338</v>
      </c>
    </row>
    <row r="81">
      <c r="A81" t="s" s="4363">
        <v>339</v>
      </c>
      <c r="B81" t="s" s="4364">
        <v>340</v>
      </c>
      <c r="C81" t="s" s="4365">
        <v>341</v>
      </c>
      <c r="D81" t="s" s="4366">
        <v>342</v>
      </c>
      <c r="E81" t="s" s="4367">
        <v>343</v>
      </c>
      <c r="F81" t="n" s="5939">
        <v>41944.0</v>
      </c>
      <c r="G81" t="s" s="5940">
        <v>0</v>
      </c>
      <c r="H81" t="n" s="4370">
        <v>1590.0</v>
      </c>
      <c r="I81" t="n" s="4371">
        <v>0.0</v>
      </c>
      <c r="J81" t="n" s="4372">
        <v>0.0</v>
      </c>
      <c r="K81" t="n" s="4373">
        <v>0.0</v>
      </c>
      <c r="L81" t="n" s="4374">
        <v>0.0</v>
      </c>
      <c r="M81" t="n" s="4375">
        <v>0.0</v>
      </c>
      <c r="N81" t="n" s="4376">
        <v>0.0</v>
      </c>
      <c r="O81" t="n" s="4377">
        <f>SUM(j81:n81)</f>
      </c>
      <c r="P81" t="n" s="4378">
        <v>0.0</v>
      </c>
      <c r="Q81" t="n" s="4379">
        <v>49.0</v>
      </c>
      <c r="R81" t="n" s="4380">
        <v>8.0</v>
      </c>
      <c r="S81" t="n" s="4381">
        <v>91.76</v>
      </c>
      <c r="T81" t="n" s="4382">
        <v>0.0</v>
      </c>
      <c r="U81" t="n" s="4383">
        <v>0.0</v>
      </c>
      <c r="V81" t="n" s="4384">
        <v>0.0</v>
      </c>
      <c r="W81" t="n" s="4385">
        <v>0.0</v>
      </c>
      <c r="X81" t="n" s="4386">
        <v>0.0</v>
      </c>
      <c r="Y81" t="n" s="4387">
        <f>r81+t81+v81</f>
      </c>
      <c r="Z81" t="n" s="4388">
        <f>s81+u81+w81+x81</f>
      </c>
      <c r="AA81" t="s" s="4389">
        <v>0</v>
      </c>
    </row>
    <row r="82">
      <c r="A82" t="s" s="4390">
        <v>344</v>
      </c>
      <c r="B82" t="s" s="4391">
        <v>345</v>
      </c>
      <c r="C82" t="s" s="4392">
        <v>346</v>
      </c>
      <c r="D82" t="s" s="4393">
        <v>347</v>
      </c>
      <c r="E82" t="s" s="4394">
        <v>343</v>
      </c>
      <c r="F82" t="n" s="5941">
        <v>43556.0</v>
      </c>
      <c r="G82" t="s" s="5942">
        <v>0</v>
      </c>
      <c r="H82" t="n" s="4397">
        <v>1300.0</v>
      </c>
      <c r="I82" t="n" s="4398">
        <v>0.0</v>
      </c>
      <c r="J82" t="n" s="4399">
        <v>420.0</v>
      </c>
      <c r="K82" t="n" s="4400">
        <v>0.0</v>
      </c>
      <c r="L82" t="n" s="4401">
        <v>0.0</v>
      </c>
      <c r="M82" t="n" s="4402">
        <v>0.0</v>
      </c>
      <c r="N82" t="n" s="4403">
        <v>0.0</v>
      </c>
      <c r="O82" t="n" s="4404">
        <f>SUM(j82:n82)</f>
      </c>
      <c r="P82" t="n" s="4405">
        <v>0.0</v>
      </c>
      <c r="Q82" t="n" s="4406">
        <v>0.0</v>
      </c>
      <c r="R82" t="n" s="4407">
        <v>0.0</v>
      </c>
      <c r="S82" t="n" s="4408">
        <v>0.0</v>
      </c>
      <c r="T82" t="n" s="4409">
        <v>0.0</v>
      </c>
      <c r="U82" t="n" s="4410">
        <v>0.0</v>
      </c>
      <c r="V82" t="n" s="4411">
        <v>0.0</v>
      </c>
      <c r="W82" t="n" s="4412">
        <v>0.0</v>
      </c>
      <c r="X82" t="n" s="4413">
        <v>0.0</v>
      </c>
      <c r="Y82" t="n" s="4414">
        <f>r82+t82+v82</f>
      </c>
      <c r="Z82" t="n" s="4415">
        <f>s82+u82+w82+x82</f>
      </c>
      <c r="AA82" t="s" s="4416">
        <v>0</v>
      </c>
    </row>
    <row r="83">
      <c r="A83" t="s" s="4417">
        <v>348</v>
      </c>
      <c r="B83" t="s" s="4418">
        <v>349</v>
      </c>
      <c r="C83" t="s" s="4419">
        <v>350</v>
      </c>
      <c r="D83" t="s" s="4420">
        <v>351</v>
      </c>
      <c r="E83" t="s" s="4421">
        <v>343</v>
      </c>
      <c r="F83" t="n" s="5943">
        <v>41944.0</v>
      </c>
      <c r="G83" t="s" s="5944">
        <v>0</v>
      </c>
      <c r="H83" t="n" s="4424">
        <v>1910.0</v>
      </c>
      <c r="I83" t="n" s="4425">
        <v>0.0</v>
      </c>
      <c r="J83" t="n" s="4426">
        <v>700.0</v>
      </c>
      <c r="K83" t="n" s="4427">
        <v>0.0</v>
      </c>
      <c r="L83" t="n" s="4428">
        <v>0.0</v>
      </c>
      <c r="M83" t="n" s="4429">
        <v>0.0</v>
      </c>
      <c r="N83" t="n" s="4430">
        <v>0.0</v>
      </c>
      <c r="O83" t="n" s="4431">
        <f>SUM(j83:n83)</f>
      </c>
      <c r="P83" t="n" s="4432">
        <v>2500.0</v>
      </c>
      <c r="Q83" t="n" s="4433">
        <v>45.0</v>
      </c>
      <c r="R83" t="n" s="4434">
        <v>0.0</v>
      </c>
      <c r="S83" t="n" s="4435">
        <v>0.0</v>
      </c>
      <c r="T83" t="n" s="4436">
        <v>0.0</v>
      </c>
      <c r="U83" t="n" s="4437">
        <v>0.0</v>
      </c>
      <c r="V83" t="n" s="4438">
        <v>0.0</v>
      </c>
      <c r="W83" t="n" s="4439">
        <v>0.0</v>
      </c>
      <c r="X83" t="n" s="4440">
        <v>0.0</v>
      </c>
      <c r="Y83" t="n" s="4441">
        <f>r83+t83+v83</f>
      </c>
      <c r="Z83" t="n" s="4442">
        <f>s83+u83+w83+x83</f>
      </c>
      <c r="AA83" t="s" s="4443">
        <v>0</v>
      </c>
    </row>
    <row r="84">
      <c r="A84" t="s" s="4444">
        <v>352</v>
      </c>
      <c r="B84" t="s" s="4445">
        <v>353</v>
      </c>
      <c r="C84" t="s" s="4446">
        <v>354</v>
      </c>
      <c r="D84" t="s" s="4447">
        <v>355</v>
      </c>
      <c r="E84" t="s" s="4448">
        <v>343</v>
      </c>
      <c r="F84" t="n" s="5945">
        <v>41944.0</v>
      </c>
      <c r="G84" t="s" s="5946">
        <v>0</v>
      </c>
      <c r="H84" t="n" s="4451">
        <v>1610.0</v>
      </c>
      <c r="I84" t="n" s="4452">
        <v>0.0</v>
      </c>
      <c r="J84" t="n" s="4453">
        <v>850.0</v>
      </c>
      <c r="K84" t="n" s="4454">
        <v>0.0</v>
      </c>
      <c r="L84" t="n" s="4455">
        <v>0.0</v>
      </c>
      <c r="M84" t="n" s="4456">
        <v>0.0</v>
      </c>
      <c r="N84" t="n" s="4457">
        <v>0.0</v>
      </c>
      <c r="O84" t="n" s="4458">
        <f>SUM(j84:n84)</f>
      </c>
      <c r="P84" t="n" s="4459">
        <v>2500.0</v>
      </c>
      <c r="Q84" t="n" s="4460">
        <v>0.0</v>
      </c>
      <c r="R84" t="n" s="4461">
        <v>0.0</v>
      </c>
      <c r="S84" t="n" s="4462">
        <v>0.0</v>
      </c>
      <c r="T84" t="n" s="4463">
        <v>0.0</v>
      </c>
      <c r="U84" t="n" s="4464">
        <v>0.0</v>
      </c>
      <c r="V84" t="n" s="4465">
        <v>0.0</v>
      </c>
      <c r="W84" t="n" s="4466">
        <v>0.0</v>
      </c>
      <c r="X84" t="n" s="4467">
        <v>0.0</v>
      </c>
      <c r="Y84" t="n" s="4468">
        <f>r84+t84+v84</f>
      </c>
      <c r="Z84" t="n" s="4469">
        <f>s84+u84+w84+x84</f>
      </c>
      <c r="AA84" t="s" s="4470">
        <v>0</v>
      </c>
    </row>
    <row r="85">
      <c r="A85" t="s" s="4471">
        <v>356</v>
      </c>
      <c r="B85" t="s" s="4472">
        <v>357</v>
      </c>
      <c r="C85" t="s" s="4473">
        <v>358</v>
      </c>
      <c r="D85" t="s" s="4474">
        <v>359</v>
      </c>
      <c r="E85" t="s" s="4475">
        <v>343</v>
      </c>
      <c r="F85" t="n" s="5947">
        <v>41944.0</v>
      </c>
      <c r="G85" t="s" s="5948">
        <v>0</v>
      </c>
      <c r="H85" t="n" s="4478">
        <v>1460.0</v>
      </c>
      <c r="I85" t="n" s="4479">
        <v>0.0</v>
      </c>
      <c r="J85" t="n" s="4480">
        <v>0.0</v>
      </c>
      <c r="K85" t="n" s="4481">
        <v>0.0</v>
      </c>
      <c r="L85" t="n" s="4482">
        <v>0.0</v>
      </c>
      <c r="M85" t="n" s="4483">
        <v>0.0</v>
      </c>
      <c r="N85" t="n" s="4484">
        <v>0.0</v>
      </c>
      <c r="O85" t="n" s="4485">
        <f>SUM(j85:n85)</f>
      </c>
      <c r="P85" t="n" s="4486">
        <v>0.0</v>
      </c>
      <c r="Q85" t="n" s="4487">
        <v>45.0</v>
      </c>
      <c r="R85" t="n" s="4488">
        <v>8.0</v>
      </c>
      <c r="S85" t="n" s="4489">
        <v>84.24</v>
      </c>
      <c r="T85" t="n" s="4490">
        <v>0.0</v>
      </c>
      <c r="U85" t="n" s="4491">
        <v>0.0</v>
      </c>
      <c r="V85" t="n" s="4492">
        <v>0.0</v>
      </c>
      <c r="W85" t="n" s="4493">
        <v>0.0</v>
      </c>
      <c r="X85" t="n" s="4494">
        <v>0.0</v>
      </c>
      <c r="Y85" t="n" s="4495">
        <f>r85+t85+v85</f>
      </c>
      <c r="Z85" t="n" s="4496">
        <f>s85+u85+w85+x85</f>
      </c>
      <c r="AA85" t="s" s="4497">
        <v>0</v>
      </c>
    </row>
    <row r="86">
      <c r="A86" t="s" s="4498">
        <v>360</v>
      </c>
      <c r="B86" t="s" s="4499">
        <v>361</v>
      </c>
      <c r="C86" t="s" s="4500">
        <v>362</v>
      </c>
      <c r="D86" t="s" s="4501">
        <v>363</v>
      </c>
      <c r="E86" t="s" s="4502">
        <v>343</v>
      </c>
      <c r="F86" t="n" s="5949">
        <v>42005.0</v>
      </c>
      <c r="G86" t="s" s="5950">
        <v>0</v>
      </c>
      <c r="H86" t="n" s="4505">
        <v>1930.0</v>
      </c>
      <c r="I86" t="n" s="4506">
        <v>0.0</v>
      </c>
      <c r="J86" t="n" s="4507">
        <v>0.0</v>
      </c>
      <c r="K86" t="n" s="4508">
        <v>0.0</v>
      </c>
      <c r="L86" t="n" s="4509">
        <v>0.0</v>
      </c>
      <c r="M86" t="n" s="4510">
        <v>0.0</v>
      </c>
      <c r="N86" t="n" s="4511">
        <v>0.0</v>
      </c>
      <c r="O86" t="n" s="4512">
        <f>SUM(j86:n86)</f>
      </c>
      <c r="P86" t="n" s="4513">
        <v>0.0</v>
      </c>
      <c r="Q86" t="n" s="4514">
        <v>10.0</v>
      </c>
      <c r="R86" t="n" s="4515">
        <v>0.0</v>
      </c>
      <c r="S86" t="n" s="4516">
        <v>0.0</v>
      </c>
      <c r="T86" t="n" s="4517">
        <v>0.0</v>
      </c>
      <c r="U86" t="n" s="4518">
        <v>0.0</v>
      </c>
      <c r="V86" t="n" s="4519">
        <v>0.0</v>
      </c>
      <c r="W86" t="n" s="4520">
        <v>0.0</v>
      </c>
      <c r="X86" t="n" s="4521">
        <v>0.0</v>
      </c>
      <c r="Y86" t="n" s="4522">
        <f>r86+t86+v86</f>
      </c>
      <c r="Z86" t="n" s="4523">
        <f>s86+u86+w86+x86</f>
      </c>
      <c r="AA86" t="s" s="4524">
        <v>0</v>
      </c>
    </row>
    <row r="87">
      <c r="A87" t="s" s="4525">
        <v>364</v>
      </c>
      <c r="B87" t="s" s="4526">
        <v>365</v>
      </c>
      <c r="C87" t="s" s="4527">
        <v>366</v>
      </c>
      <c r="D87" t="s" s="4528">
        <v>367</v>
      </c>
      <c r="E87" t="s" s="4529">
        <v>343</v>
      </c>
      <c r="F87" t="n" s="5951">
        <v>41944.0</v>
      </c>
      <c r="G87" t="s" s="5952">
        <v>0</v>
      </c>
      <c r="H87" t="n" s="4532">
        <v>1660.0</v>
      </c>
      <c r="I87" t="n" s="4533">
        <v>0.0</v>
      </c>
      <c r="J87" t="n" s="4534">
        <v>600.0</v>
      </c>
      <c r="K87" t="n" s="4535">
        <v>0.0</v>
      </c>
      <c r="L87" t="n" s="4536">
        <v>0.0</v>
      </c>
      <c r="M87" t="n" s="4537">
        <v>0.0</v>
      </c>
      <c r="N87" t="n" s="4538">
        <v>0.0</v>
      </c>
      <c r="O87" t="n" s="4539">
        <f>SUM(j87:n87)</f>
      </c>
      <c r="P87" t="n" s="4540">
        <v>0.0</v>
      </c>
      <c r="Q87" t="n" s="4541">
        <v>45.0</v>
      </c>
      <c r="R87" t="n" s="4542">
        <v>0.0</v>
      </c>
      <c r="S87" t="n" s="4543">
        <v>0.0</v>
      </c>
      <c r="T87" t="n" s="4544">
        <v>0.0</v>
      </c>
      <c r="U87" t="n" s="4545">
        <v>0.0</v>
      </c>
      <c r="V87" t="n" s="4546">
        <v>0.0</v>
      </c>
      <c r="W87" t="n" s="4547">
        <v>0.0</v>
      </c>
      <c r="X87" t="n" s="4548">
        <v>0.0</v>
      </c>
      <c r="Y87" t="n" s="4549">
        <f>r87+t87+v87</f>
      </c>
      <c r="Z87" t="n" s="4550">
        <f>s87+u87+w87+x87</f>
      </c>
      <c r="AA87" t="s" s="4551">
        <v>0</v>
      </c>
    </row>
    <row r="88">
      <c r="A88" t="s" s="4552">
        <v>368</v>
      </c>
      <c r="B88" t="s" s="4553">
        <v>369</v>
      </c>
      <c r="C88" t="s" s="4554">
        <v>370</v>
      </c>
      <c r="D88" t="s" s="4555">
        <v>371</v>
      </c>
      <c r="E88" t="s" s="4556">
        <v>343</v>
      </c>
      <c r="F88" t="n" s="5953">
        <v>41974.0</v>
      </c>
      <c r="G88" t="s" s="5954">
        <v>0</v>
      </c>
      <c r="H88" t="n" s="4559">
        <v>1740.0</v>
      </c>
      <c r="I88" t="n" s="4560">
        <v>0.0</v>
      </c>
      <c r="J88" t="n" s="4561">
        <v>500.0</v>
      </c>
      <c r="K88" t="n" s="4562">
        <v>0.0</v>
      </c>
      <c r="L88" t="n" s="4563">
        <v>0.0</v>
      </c>
      <c r="M88" t="n" s="4564">
        <v>0.0</v>
      </c>
      <c r="N88" t="n" s="4565">
        <v>0.0</v>
      </c>
      <c r="O88" t="n" s="4566">
        <f>SUM(j88:n88)</f>
      </c>
      <c r="P88" t="n" s="4567">
        <v>0.0</v>
      </c>
      <c r="Q88" t="n" s="4568">
        <v>45.0</v>
      </c>
      <c r="R88" t="n" s="4569">
        <v>0.0</v>
      </c>
      <c r="S88" t="n" s="4570">
        <v>0.0</v>
      </c>
      <c r="T88" t="n" s="4571">
        <v>0.0</v>
      </c>
      <c r="U88" t="n" s="4572">
        <v>0.0</v>
      </c>
      <c r="V88" t="n" s="4573">
        <v>0.0</v>
      </c>
      <c r="W88" t="n" s="4574">
        <v>0.0</v>
      </c>
      <c r="X88" t="n" s="4575">
        <v>0.0</v>
      </c>
      <c r="Y88" t="n" s="4576">
        <f>r88+t88+v88</f>
      </c>
      <c r="Z88" t="n" s="4577">
        <f>s88+u88+w88+x88</f>
      </c>
      <c r="AA88" t="s" s="4578">
        <v>0</v>
      </c>
    </row>
    <row r="89">
      <c r="A89" t="s" s="4579">
        <v>372</v>
      </c>
      <c r="B89" t="s" s="4580">
        <v>373</v>
      </c>
      <c r="C89" t="s" s="4581">
        <v>374</v>
      </c>
      <c r="D89" t="s" s="4582">
        <v>375</v>
      </c>
      <c r="E89" t="s" s="4583">
        <v>343</v>
      </c>
      <c r="F89" t="n" s="5955">
        <v>42607.0</v>
      </c>
      <c r="G89" t="s" s="5956">
        <v>0</v>
      </c>
      <c r="H89" t="n" s="4586">
        <v>1540.0</v>
      </c>
      <c r="I89" t="n" s="4587">
        <v>0.0</v>
      </c>
      <c r="J89" t="n" s="4588">
        <v>0.0</v>
      </c>
      <c r="K89" t="n" s="4589">
        <v>0.0</v>
      </c>
      <c r="L89" t="n" s="4590">
        <v>0.0</v>
      </c>
      <c r="M89" t="n" s="4591">
        <v>0.0</v>
      </c>
      <c r="N89" t="n" s="4592">
        <v>0.0</v>
      </c>
      <c r="O89" t="n" s="4593">
        <f>SUM(j89:n89)</f>
      </c>
      <c r="P89" t="n" s="4594">
        <v>0.0</v>
      </c>
      <c r="Q89" t="n" s="4595">
        <v>0.0</v>
      </c>
      <c r="R89" t="n" s="4596">
        <v>0.0</v>
      </c>
      <c r="S89" t="n" s="4597">
        <v>0.0</v>
      </c>
      <c r="T89" t="n" s="4598">
        <v>0.0</v>
      </c>
      <c r="U89" t="n" s="4599">
        <v>0.0</v>
      </c>
      <c r="V89" t="n" s="4600">
        <v>0.0</v>
      </c>
      <c r="W89" t="n" s="4601">
        <v>0.0</v>
      </c>
      <c r="X89" t="n" s="4602">
        <v>0.0</v>
      </c>
      <c r="Y89" t="n" s="4603">
        <f>r89+t89+v89</f>
      </c>
      <c r="Z89" t="n" s="4604">
        <f>s89+u89+w89+x89</f>
      </c>
      <c r="AA89" t="s" s="4605">
        <v>376</v>
      </c>
    </row>
    <row r="90">
      <c r="A90" t="s" s="4606">
        <v>377</v>
      </c>
      <c r="B90" t="s" s="4607">
        <v>378</v>
      </c>
      <c r="C90" t="s" s="4608">
        <v>379</v>
      </c>
      <c r="D90" t="s" s="4609">
        <v>380</v>
      </c>
      <c r="E90" t="s" s="4610">
        <v>343</v>
      </c>
      <c r="F90" t="n" s="5957">
        <v>42905.0</v>
      </c>
      <c r="G90" t="s" s="5958">
        <v>0</v>
      </c>
      <c r="H90" t="n" s="4613">
        <v>1230.0</v>
      </c>
      <c r="I90" t="n" s="4614">
        <v>0.0</v>
      </c>
      <c r="J90" t="n" s="4615">
        <v>80.0</v>
      </c>
      <c r="K90" t="n" s="4616">
        <v>0.0</v>
      </c>
      <c r="L90" t="n" s="4617">
        <v>0.0</v>
      </c>
      <c r="M90" t="n" s="4618">
        <v>0.0</v>
      </c>
      <c r="N90" t="n" s="4619">
        <v>0.0</v>
      </c>
      <c r="O90" t="n" s="4620">
        <f>SUM(j90:n90)</f>
      </c>
      <c r="P90" t="n" s="4621">
        <v>0.0</v>
      </c>
      <c r="Q90" t="n" s="4622">
        <v>100.0</v>
      </c>
      <c r="R90" t="n" s="4623">
        <v>0.0</v>
      </c>
      <c r="S90" t="n" s="4624">
        <v>0.0</v>
      </c>
      <c r="T90" t="n" s="4625">
        <v>0.0</v>
      </c>
      <c r="U90" t="n" s="4626">
        <v>0.0</v>
      </c>
      <c r="V90" t="n" s="4627">
        <v>0.0</v>
      </c>
      <c r="W90" t="n" s="4628">
        <v>0.0</v>
      </c>
      <c r="X90" t="n" s="4629">
        <v>0.0</v>
      </c>
      <c r="Y90" t="n" s="4630">
        <f>r90+t90+v90</f>
      </c>
      <c r="Z90" t="n" s="4631">
        <f>s90+u90+w90+x90</f>
      </c>
      <c r="AA90" t="s" s="4632">
        <v>0</v>
      </c>
    </row>
    <row r="91">
      <c r="A91" t="s" s="4633">
        <v>381</v>
      </c>
      <c r="B91" t="s" s="4634">
        <v>382</v>
      </c>
      <c r="C91" t="s" s="4635">
        <v>383</v>
      </c>
      <c r="D91" t="s" s="4636">
        <v>384</v>
      </c>
      <c r="E91" t="s" s="4637">
        <v>343</v>
      </c>
      <c r="F91" t="n" s="5959">
        <v>43054.0</v>
      </c>
      <c r="G91" t="s" s="5960">
        <v>0</v>
      </c>
      <c r="H91" t="n" s="4640">
        <v>1370.0</v>
      </c>
      <c r="I91" t="n" s="4641">
        <v>0.0</v>
      </c>
      <c r="J91" t="n" s="4642">
        <v>880.0</v>
      </c>
      <c r="K91" t="n" s="4643">
        <v>0.0</v>
      </c>
      <c r="L91" t="n" s="4644">
        <v>0.0</v>
      </c>
      <c r="M91" t="n" s="4645">
        <v>0.0</v>
      </c>
      <c r="N91" t="n" s="4646">
        <v>0.0</v>
      </c>
      <c r="O91" t="n" s="4647">
        <f>SUM(j91:n91)</f>
      </c>
      <c r="P91" t="n" s="4648">
        <v>0.0</v>
      </c>
      <c r="Q91" t="n" s="4649">
        <v>45.0</v>
      </c>
      <c r="R91" t="n" s="4650">
        <v>0.0</v>
      </c>
      <c r="S91" t="n" s="4651">
        <v>0.0</v>
      </c>
      <c r="T91" t="n" s="4652">
        <v>0.0</v>
      </c>
      <c r="U91" t="n" s="4653">
        <v>0.0</v>
      </c>
      <c r="V91" t="n" s="4654">
        <v>0.0</v>
      </c>
      <c r="W91" t="n" s="4655">
        <v>0.0</v>
      </c>
      <c r="X91" t="n" s="4656">
        <v>0.0</v>
      </c>
      <c r="Y91" t="n" s="4657">
        <f>r91+t91+v91</f>
      </c>
      <c r="Z91" t="n" s="4658">
        <f>s91+u91+w91+x91</f>
      </c>
      <c r="AA91" t="s" s="4659">
        <v>0</v>
      </c>
    </row>
    <row r="92">
      <c r="A92" t="s" s="4660">
        <v>385</v>
      </c>
      <c r="B92" t="s" s="4661">
        <v>386</v>
      </c>
      <c r="C92" t="s" s="4662">
        <v>387</v>
      </c>
      <c r="D92" t="s" s="4663">
        <v>388</v>
      </c>
      <c r="E92" t="s" s="4664">
        <v>343</v>
      </c>
      <c r="F92" t="n" s="5961">
        <v>43210.0</v>
      </c>
      <c r="G92" t="s" s="5962">
        <v>0</v>
      </c>
      <c r="H92" t="n" s="4667">
        <v>1340.0</v>
      </c>
      <c r="I92" t="n" s="4668">
        <v>0.0</v>
      </c>
      <c r="J92" t="n" s="4669">
        <v>250.0</v>
      </c>
      <c r="K92" t="n" s="4670">
        <v>0.0</v>
      </c>
      <c r="L92" t="n" s="4671">
        <v>0.0</v>
      </c>
      <c r="M92" t="n" s="4672">
        <v>0.0</v>
      </c>
      <c r="N92" t="n" s="4673">
        <v>0.0</v>
      </c>
      <c r="O92" t="n" s="4674">
        <f>SUM(j92:n92)</f>
      </c>
      <c r="P92" t="n" s="4675">
        <v>0.0</v>
      </c>
      <c r="Q92" t="n" s="4676">
        <v>15.3</v>
      </c>
      <c r="R92" t="n" s="4677">
        <v>0.0</v>
      </c>
      <c r="S92" t="n" s="4678">
        <v>0.0</v>
      </c>
      <c r="T92" t="n" s="4679">
        <v>0.0</v>
      </c>
      <c r="U92" t="n" s="4680">
        <v>0.0</v>
      </c>
      <c r="V92" t="n" s="4681">
        <v>0.0</v>
      </c>
      <c r="W92" t="n" s="4682">
        <v>0.0</v>
      </c>
      <c r="X92" t="n" s="4683">
        <v>0.0</v>
      </c>
      <c r="Y92" t="n" s="4684">
        <f>r92+t92+v92</f>
      </c>
      <c r="Z92" t="n" s="4685">
        <f>s92+u92+w92+x92</f>
      </c>
      <c r="AA92" t="s" s="4686">
        <v>0</v>
      </c>
    </row>
    <row r="93">
      <c r="A93" t="s" s="4687">
        <v>389</v>
      </c>
      <c r="B93" t="s" s="4688">
        <v>390</v>
      </c>
      <c r="C93" t="s" s="4689">
        <v>391</v>
      </c>
      <c r="D93" t="s" s="4690">
        <v>392</v>
      </c>
      <c r="E93" t="s" s="4691">
        <v>343</v>
      </c>
      <c r="F93" t="n" s="5963">
        <v>43221.0</v>
      </c>
      <c r="G93" t="s" s="5964">
        <v>0</v>
      </c>
      <c r="H93" t="n" s="4694">
        <v>1800.0</v>
      </c>
      <c r="I93" t="n" s="4695">
        <v>0.0</v>
      </c>
      <c r="J93" t="n" s="4696">
        <v>300.0</v>
      </c>
      <c r="K93" t="n" s="4697">
        <v>0.0</v>
      </c>
      <c r="L93" t="n" s="4698">
        <v>0.0</v>
      </c>
      <c r="M93" t="n" s="4699">
        <v>0.0</v>
      </c>
      <c r="N93" t="n" s="4700">
        <v>0.0</v>
      </c>
      <c r="O93" t="n" s="4701">
        <f>SUM(j93:n93)</f>
      </c>
      <c r="P93" t="n" s="4702">
        <v>0.0</v>
      </c>
      <c r="Q93" t="n" s="4703">
        <v>45.0</v>
      </c>
      <c r="R93" t="n" s="4704">
        <v>0.0</v>
      </c>
      <c r="S93" t="n" s="4705">
        <v>0.0</v>
      </c>
      <c r="T93" t="n" s="4706">
        <v>0.0</v>
      </c>
      <c r="U93" t="n" s="4707">
        <v>0.0</v>
      </c>
      <c r="V93" t="n" s="4708">
        <v>0.0</v>
      </c>
      <c r="W93" t="n" s="4709">
        <v>0.0</v>
      </c>
      <c r="X93" t="n" s="4710">
        <v>0.0</v>
      </c>
      <c r="Y93" t="n" s="4711">
        <f>r93+t93+v93</f>
      </c>
      <c r="Z93" t="n" s="4712">
        <f>s93+u93+w93+x93</f>
      </c>
      <c r="AA93" t="s" s="4713">
        <v>0</v>
      </c>
    </row>
    <row r="94">
      <c r="A94" t="s" s="4714">
        <v>393</v>
      </c>
      <c r="B94" t="s" s="4715">
        <v>394</v>
      </c>
      <c r="C94" t="s" s="4716">
        <v>395</v>
      </c>
      <c r="D94" t="s" s="4717">
        <v>396</v>
      </c>
      <c r="E94" t="s" s="4718">
        <v>343</v>
      </c>
      <c r="F94" t="n" s="5965">
        <v>43542.0</v>
      </c>
      <c r="G94" t="s" s="5966">
        <v>0</v>
      </c>
      <c r="H94" t="n" s="4721">
        <v>1300.0</v>
      </c>
      <c r="I94" t="n" s="4722">
        <v>0.0</v>
      </c>
      <c r="J94" t="n" s="4723">
        <v>0.0</v>
      </c>
      <c r="K94" t="n" s="4724">
        <v>0.0</v>
      </c>
      <c r="L94" t="n" s="4725">
        <v>0.0</v>
      </c>
      <c r="M94" t="n" s="4726">
        <v>0.0</v>
      </c>
      <c r="N94" t="n" s="4727">
        <v>0.0</v>
      </c>
      <c r="O94" t="n" s="4728">
        <f>SUM(j94:n94)</f>
      </c>
      <c r="P94" t="n" s="4729">
        <v>0.0</v>
      </c>
      <c r="Q94" t="n" s="4730">
        <v>0.0</v>
      </c>
      <c r="R94" t="n" s="4731">
        <v>0.0</v>
      </c>
      <c r="S94" t="n" s="4732">
        <v>0.0</v>
      </c>
      <c r="T94" t="n" s="4733">
        <v>0.0</v>
      </c>
      <c r="U94" t="n" s="4734">
        <v>0.0</v>
      </c>
      <c r="V94" t="n" s="4735">
        <v>0.0</v>
      </c>
      <c r="W94" t="n" s="4736">
        <v>0.0</v>
      </c>
      <c r="X94" t="n" s="4737">
        <v>0.0</v>
      </c>
      <c r="Y94" t="n" s="4738">
        <f>r94+t94+v94</f>
      </c>
      <c r="Z94" t="n" s="4739">
        <f>s94+u94+w94+x94</f>
      </c>
      <c r="AA94" t="s" s="4740">
        <v>81</v>
      </c>
    </row>
    <row r="95">
      <c r="A95" t="s" s="4741">
        <v>397</v>
      </c>
      <c r="B95" t="s" s="4742">
        <v>398</v>
      </c>
      <c r="C95" t="s" s="4743">
        <v>399</v>
      </c>
      <c r="D95" t="s" s="4744">
        <v>400</v>
      </c>
      <c r="E95" t="s" s="4745">
        <v>343</v>
      </c>
      <c r="F95" t="n" s="5967">
        <v>43572.0</v>
      </c>
      <c r="G95" t="s" s="5968">
        <v>0</v>
      </c>
      <c r="H95" t="n" s="4748">
        <v>1100.0</v>
      </c>
      <c r="I95" t="n" s="4749">
        <v>513.33</v>
      </c>
      <c r="J95" t="n" s="4750">
        <v>0.0</v>
      </c>
      <c r="K95" t="n" s="4751">
        <v>0.0</v>
      </c>
      <c r="L95" t="n" s="4752">
        <v>0.0</v>
      </c>
      <c r="M95" t="n" s="4753">
        <v>0.0</v>
      </c>
      <c r="N95" t="n" s="4754">
        <v>0.0</v>
      </c>
      <c r="O95" t="n" s="4755">
        <f>SUM(j95:n95)</f>
      </c>
      <c r="P95" t="n" s="4756">
        <v>0.0</v>
      </c>
      <c r="Q95" t="n" s="4757">
        <v>0.0</v>
      </c>
      <c r="R95" t="n" s="4758">
        <v>0.0</v>
      </c>
      <c r="S95" t="n" s="4759">
        <v>0.0</v>
      </c>
      <c r="T95" t="n" s="4760">
        <v>0.0</v>
      </c>
      <c r="U95" t="n" s="4761">
        <v>0.0</v>
      </c>
      <c r="V95" t="n" s="4762">
        <v>0.0</v>
      </c>
      <c r="W95" t="n" s="4763">
        <v>0.0</v>
      </c>
      <c r="X95" t="n" s="4764">
        <v>0.0</v>
      </c>
      <c r="Y95" t="n" s="4765">
        <f>r95+t95+v95</f>
      </c>
      <c r="Z95" t="n" s="4766">
        <f>s95+u95+w95+x95</f>
      </c>
      <c r="AA95" t="s" s="4767">
        <v>0</v>
      </c>
    </row>
    <row r="96">
      <c r="A96" t="s" s="4768">
        <v>401</v>
      </c>
      <c r="B96" t="s" s="4769">
        <v>402</v>
      </c>
      <c r="C96" t="s" s="4770">
        <v>403</v>
      </c>
      <c r="D96" t="s" s="4771">
        <v>404</v>
      </c>
      <c r="E96" t="s" s="4772">
        <v>405</v>
      </c>
      <c r="F96" t="n" s="5969">
        <v>41944.0</v>
      </c>
      <c r="G96" t="s" s="5970">
        <v>0</v>
      </c>
      <c r="H96" t="n" s="4775">
        <v>1680.0</v>
      </c>
      <c r="I96" t="n" s="4776">
        <v>0.0</v>
      </c>
      <c r="J96" t="n" s="4777">
        <v>80.0</v>
      </c>
      <c r="K96" t="n" s="4778">
        <v>0.0</v>
      </c>
      <c r="L96" t="n" s="4779">
        <v>0.0</v>
      </c>
      <c r="M96" t="n" s="4780">
        <v>0.0</v>
      </c>
      <c r="N96" t="n" s="4781">
        <v>0.0</v>
      </c>
      <c r="O96" t="n" s="4782">
        <f>SUM(j96:n96)</f>
      </c>
      <c r="P96" t="n" s="4783">
        <v>0.0</v>
      </c>
      <c r="Q96" t="n" s="4784">
        <v>27.7</v>
      </c>
      <c r="R96" t="n" s="4785">
        <v>8.0</v>
      </c>
      <c r="S96" t="n" s="4786">
        <v>96.96</v>
      </c>
      <c r="T96" t="n" s="4787">
        <v>0.0</v>
      </c>
      <c r="U96" t="n" s="4788">
        <v>0.0</v>
      </c>
      <c r="V96" t="n" s="4789">
        <v>0.0</v>
      </c>
      <c r="W96" t="n" s="4790">
        <v>0.0</v>
      </c>
      <c r="X96" t="n" s="4791">
        <v>0.0</v>
      </c>
      <c r="Y96" t="n" s="4792">
        <f>r96+t96+v96</f>
      </c>
      <c r="Z96" t="n" s="4793">
        <f>s96+u96+w96+x96</f>
      </c>
      <c r="AA96" t="s" s="4794">
        <v>0</v>
      </c>
    </row>
    <row r="97">
      <c r="A97" t="s" s="4795">
        <v>406</v>
      </c>
      <c r="B97" t="s" s="4796">
        <v>407</v>
      </c>
      <c r="C97" t="s" s="4797">
        <v>408</v>
      </c>
      <c r="D97" t="s" s="4798">
        <v>409</v>
      </c>
      <c r="E97" t="s" s="4799">
        <v>405</v>
      </c>
      <c r="F97" t="n" s="5971">
        <v>41944.0</v>
      </c>
      <c r="G97" t="s" s="5972">
        <v>0</v>
      </c>
      <c r="H97" t="n" s="4802">
        <v>1350.0</v>
      </c>
      <c r="I97" t="n" s="4803">
        <v>0.0</v>
      </c>
      <c r="J97" t="n" s="4804">
        <v>0.0</v>
      </c>
      <c r="K97" t="n" s="4805">
        <v>0.0</v>
      </c>
      <c r="L97" t="n" s="4806">
        <v>0.0</v>
      </c>
      <c r="M97" t="n" s="4807">
        <v>0.0</v>
      </c>
      <c r="N97" t="n" s="4808">
        <v>0.0</v>
      </c>
      <c r="O97" t="n" s="4809">
        <f>SUM(j97:n97)</f>
      </c>
      <c r="P97" t="n" s="4810">
        <v>1000.0</v>
      </c>
      <c r="Q97" t="n" s="4811">
        <v>18.9</v>
      </c>
      <c r="R97" t="n" s="4812">
        <v>8.0</v>
      </c>
      <c r="S97" t="n" s="4813">
        <v>77.92</v>
      </c>
      <c r="T97" t="n" s="4814">
        <v>0.0</v>
      </c>
      <c r="U97" t="n" s="4815">
        <v>0.0</v>
      </c>
      <c r="V97" t="n" s="4816">
        <v>0.0</v>
      </c>
      <c r="W97" t="n" s="4817">
        <v>0.0</v>
      </c>
      <c r="X97" t="n" s="4818">
        <v>0.0</v>
      </c>
      <c r="Y97" t="n" s="4819">
        <f>r97+t97+v97</f>
      </c>
      <c r="Z97" t="n" s="4820">
        <f>s97+u97+w97+x97</f>
      </c>
      <c r="AA97" t="s" s="4821">
        <v>0</v>
      </c>
    </row>
    <row r="98">
      <c r="A98" t="s" s="4822">
        <v>410</v>
      </c>
      <c r="B98" t="s" s="4823">
        <v>411</v>
      </c>
      <c r="C98" t="s" s="4824">
        <v>412</v>
      </c>
      <c r="D98" t="s" s="4825">
        <v>413</v>
      </c>
      <c r="E98" t="s" s="4826">
        <v>405</v>
      </c>
      <c r="F98" t="n" s="5973">
        <v>41944.0</v>
      </c>
      <c r="G98" t="s" s="5974">
        <v>0</v>
      </c>
      <c r="H98" t="n" s="4829">
        <v>1740.0</v>
      </c>
      <c r="I98" t="n" s="4830">
        <v>0.0</v>
      </c>
      <c r="J98" t="n" s="4831">
        <v>0.0</v>
      </c>
      <c r="K98" t="n" s="4832">
        <v>0.0</v>
      </c>
      <c r="L98" t="n" s="4833">
        <v>0.0</v>
      </c>
      <c r="M98" t="n" s="4834">
        <v>0.0</v>
      </c>
      <c r="N98" t="n" s="4835">
        <v>0.0</v>
      </c>
      <c r="O98" t="n" s="4836">
        <f>SUM(j98:n98)</f>
      </c>
      <c r="P98" t="n" s="4837">
        <v>2500.0</v>
      </c>
      <c r="Q98" t="n" s="4838">
        <v>10.0</v>
      </c>
      <c r="R98" t="n" s="4839">
        <v>8.0</v>
      </c>
      <c r="S98" t="n" s="4840">
        <v>100.4</v>
      </c>
      <c r="T98" t="n" s="4841">
        <v>0.0</v>
      </c>
      <c r="U98" t="n" s="4842">
        <v>0.0</v>
      </c>
      <c r="V98" t="n" s="4843">
        <v>0.0</v>
      </c>
      <c r="W98" t="n" s="4844">
        <v>0.0</v>
      </c>
      <c r="X98" t="n" s="4845">
        <v>0.0</v>
      </c>
      <c r="Y98" t="n" s="4846">
        <f>r98+t98+v98</f>
      </c>
      <c r="Z98" t="n" s="4847">
        <f>s98+u98+w98+x98</f>
      </c>
      <c r="AA98" t="s" s="4848">
        <v>0</v>
      </c>
    </row>
    <row r="99">
      <c r="A99" t="s" s="4849">
        <v>414</v>
      </c>
      <c r="B99" t="s" s="4850">
        <v>415</v>
      </c>
      <c r="C99" t="s" s="4851">
        <v>416</v>
      </c>
      <c r="D99" t="s" s="4852">
        <v>417</v>
      </c>
      <c r="E99" t="s" s="4853">
        <v>405</v>
      </c>
      <c r="F99" t="n" s="5975">
        <v>41944.0</v>
      </c>
      <c r="G99" t="s" s="5976">
        <v>0</v>
      </c>
      <c r="H99" t="n" s="4856">
        <v>1350.0</v>
      </c>
      <c r="I99" t="n" s="4857">
        <v>0.0</v>
      </c>
      <c r="J99" t="n" s="4858">
        <v>600.0</v>
      </c>
      <c r="K99" t="n" s="4859">
        <v>0.0</v>
      </c>
      <c r="L99" t="n" s="4860">
        <v>0.0</v>
      </c>
      <c r="M99" t="n" s="4861">
        <v>0.0</v>
      </c>
      <c r="N99" t="n" s="4862">
        <v>0.0</v>
      </c>
      <c r="O99" t="n" s="4863">
        <f>SUM(j99:n99)</f>
      </c>
      <c r="P99" t="n" s="4864">
        <v>0.0</v>
      </c>
      <c r="Q99" t="n" s="4865">
        <v>41.2</v>
      </c>
      <c r="R99" t="n" s="4866">
        <v>8.0</v>
      </c>
      <c r="S99" t="n" s="4867">
        <v>77.92</v>
      </c>
      <c r="T99" t="n" s="4868">
        <v>0.0</v>
      </c>
      <c r="U99" t="n" s="4869">
        <v>0.0</v>
      </c>
      <c r="V99" t="n" s="4870">
        <v>0.0</v>
      </c>
      <c r="W99" t="n" s="4871">
        <v>0.0</v>
      </c>
      <c r="X99" t="n" s="4872">
        <v>0.0</v>
      </c>
      <c r="Y99" t="n" s="4873">
        <f>r99+t99+v99</f>
      </c>
      <c r="Z99" t="n" s="4874">
        <f>s99+u99+w99+x99</f>
      </c>
      <c r="AA99" t="s" s="4875">
        <v>0</v>
      </c>
    </row>
    <row r="100">
      <c r="A100" t="s" s="4876">
        <v>418</v>
      </c>
      <c r="B100" t="s" s="4877">
        <v>419</v>
      </c>
      <c r="C100" t="s" s="4878">
        <v>420</v>
      </c>
      <c r="D100" t="s" s="4879">
        <v>421</v>
      </c>
      <c r="E100" t="s" s="4880">
        <v>405</v>
      </c>
      <c r="F100" t="n" s="5977">
        <v>42614.0</v>
      </c>
      <c r="G100" t="s" s="5978">
        <v>0</v>
      </c>
      <c r="H100" t="n" s="4883">
        <v>1400.0</v>
      </c>
      <c r="I100" t="n" s="4884">
        <v>0.0</v>
      </c>
      <c r="J100" t="n" s="4885">
        <v>0.0</v>
      </c>
      <c r="K100" t="n" s="4886">
        <v>0.0</v>
      </c>
      <c r="L100" t="n" s="4887">
        <v>0.0</v>
      </c>
      <c r="M100" t="n" s="4888">
        <v>0.0</v>
      </c>
      <c r="N100" t="n" s="4889">
        <v>0.0</v>
      </c>
      <c r="O100" t="n" s="4890">
        <f>SUM(j100:n100)</f>
      </c>
      <c r="P100" t="n" s="4891">
        <v>0.0</v>
      </c>
      <c r="Q100" t="n" s="4892">
        <v>40.07</v>
      </c>
      <c r="R100" t="n" s="4893">
        <v>4.0</v>
      </c>
      <c r="S100" t="n" s="4894">
        <v>40.4</v>
      </c>
      <c r="T100" t="n" s="4895">
        <v>0.0</v>
      </c>
      <c r="U100" t="n" s="4896">
        <v>0.0</v>
      </c>
      <c r="V100" t="n" s="4897">
        <v>0.0</v>
      </c>
      <c r="W100" t="n" s="4898">
        <v>0.0</v>
      </c>
      <c r="X100" t="n" s="4899">
        <v>0.0</v>
      </c>
      <c r="Y100" t="n" s="4900">
        <f>r100+t100+v100</f>
      </c>
      <c r="Z100" t="n" s="4901">
        <f>s100+u100+w100+x100</f>
      </c>
      <c r="AA100" t="s" s="4902">
        <v>0</v>
      </c>
    </row>
    <row r="101">
      <c r="A101" t="s" s="4903">
        <v>422</v>
      </c>
      <c r="B101" t="s" s="4904">
        <v>423</v>
      </c>
      <c r="C101" t="s" s="4905">
        <v>424</v>
      </c>
      <c r="D101" t="s" s="4906">
        <v>425</v>
      </c>
      <c r="E101" t="s" s="4907">
        <v>405</v>
      </c>
      <c r="F101" t="n" s="5979">
        <v>42795.0</v>
      </c>
      <c r="G101" t="s" s="5980">
        <v>0</v>
      </c>
      <c r="H101" t="n" s="4910">
        <v>1350.0</v>
      </c>
      <c r="I101" t="n" s="4911">
        <v>0.0</v>
      </c>
      <c r="J101" t="n" s="4912">
        <v>800.0</v>
      </c>
      <c r="K101" t="n" s="4913">
        <v>0.0</v>
      </c>
      <c r="L101" t="n" s="4914">
        <v>0.0</v>
      </c>
      <c r="M101" t="n" s="4915">
        <v>0.0</v>
      </c>
      <c r="N101" t="n" s="4916">
        <v>0.0</v>
      </c>
      <c r="O101" t="n" s="4917">
        <f>SUM(j101:n101)</f>
      </c>
      <c r="P101" t="n" s="4918">
        <v>0.0</v>
      </c>
      <c r="Q101" t="n" s="4919">
        <v>0.0</v>
      </c>
      <c r="R101" t="n" s="4920">
        <v>8.0</v>
      </c>
      <c r="S101" t="n" s="4921">
        <v>77.92</v>
      </c>
      <c r="T101" t="n" s="4922">
        <v>0.0</v>
      </c>
      <c r="U101" t="n" s="4923">
        <v>0.0</v>
      </c>
      <c r="V101" t="n" s="4924">
        <v>0.0</v>
      </c>
      <c r="W101" t="n" s="4925">
        <v>0.0</v>
      </c>
      <c r="X101" t="n" s="4926">
        <v>0.0</v>
      </c>
      <c r="Y101" t="n" s="4927">
        <f>r101+t101+v101</f>
      </c>
      <c r="Z101" t="n" s="4928">
        <f>s101+u101+w101+x101</f>
      </c>
      <c r="AA101" t="s" s="4929">
        <v>0</v>
      </c>
    </row>
    <row r="102">
      <c r="A102" t="s" s="4930">
        <v>426</v>
      </c>
      <c r="B102" t="s" s="4931">
        <v>427</v>
      </c>
      <c r="C102" t="s" s="4932">
        <v>428</v>
      </c>
      <c r="D102" t="s" s="4933">
        <v>429</v>
      </c>
      <c r="E102" t="s" s="4934">
        <v>430</v>
      </c>
      <c r="F102" t="n" s="5981">
        <v>41944.0</v>
      </c>
      <c r="G102" t="s" s="5982">
        <v>0</v>
      </c>
      <c r="H102" t="n" s="4937">
        <v>1140.0</v>
      </c>
      <c r="I102" t="n" s="4938">
        <v>0.0</v>
      </c>
      <c r="J102" t="n" s="4939">
        <v>500.0</v>
      </c>
      <c r="K102" t="n" s="4940">
        <v>0.0</v>
      </c>
      <c r="L102" t="n" s="4941">
        <v>0.0</v>
      </c>
      <c r="M102" t="n" s="4942">
        <v>0.0</v>
      </c>
      <c r="N102" t="n" s="4943">
        <v>0.0</v>
      </c>
      <c r="O102" t="n" s="4944">
        <f>SUM(j102:n102)</f>
      </c>
      <c r="P102" t="n" s="4945">
        <v>0.0</v>
      </c>
      <c r="Q102" t="n" s="4946">
        <v>0.0</v>
      </c>
      <c r="R102" t="n" s="4947">
        <v>4.0</v>
      </c>
      <c r="S102" t="n" s="4948">
        <v>32.88</v>
      </c>
      <c r="T102" t="n" s="4949">
        <v>0.0</v>
      </c>
      <c r="U102" t="n" s="4950">
        <v>0.0</v>
      </c>
      <c r="V102" t="n" s="4951">
        <v>0.0</v>
      </c>
      <c r="W102" t="n" s="4952">
        <v>0.0</v>
      </c>
      <c r="X102" t="n" s="4953">
        <v>0.0</v>
      </c>
      <c r="Y102" t="n" s="4954">
        <f>r102+t102+v102</f>
      </c>
      <c r="Z102" t="n" s="4955">
        <f>s102+u102+w102+x102</f>
      </c>
      <c r="AA102" t="s" s="4956">
        <v>431</v>
      </c>
    </row>
    <row r="103">
      <c r="A103" t="s" s="4957">
        <v>432</v>
      </c>
      <c r="B103" t="s" s="4958">
        <v>433</v>
      </c>
      <c r="C103" t="s" s="4959">
        <v>434</v>
      </c>
      <c r="D103" t="s" s="4960">
        <v>435</v>
      </c>
      <c r="E103" t="s" s="4961">
        <v>430</v>
      </c>
      <c r="F103" t="n" s="5983">
        <v>41944.0</v>
      </c>
      <c r="G103" t="s" s="5984">
        <v>0</v>
      </c>
      <c r="H103" t="n" s="4964">
        <v>1300.0</v>
      </c>
      <c r="I103" t="n" s="4965">
        <v>0.0</v>
      </c>
      <c r="J103" t="n" s="4966">
        <v>800.0</v>
      </c>
      <c r="K103" t="n" s="4967">
        <v>0.0</v>
      </c>
      <c r="L103" t="n" s="4968">
        <v>0.0</v>
      </c>
      <c r="M103" t="n" s="4969">
        <v>0.0</v>
      </c>
      <c r="N103" t="n" s="4970">
        <v>0.0</v>
      </c>
      <c r="O103" t="n" s="4971">
        <f>SUM(j103:n103)</f>
      </c>
      <c r="P103" t="n" s="4972">
        <v>0.0</v>
      </c>
      <c r="Q103" t="n" s="4973">
        <v>0.0</v>
      </c>
      <c r="R103" t="n" s="4974">
        <v>0.0</v>
      </c>
      <c r="S103" t="n" s="4975">
        <v>0.0</v>
      </c>
      <c r="T103" t="n" s="4976">
        <v>0.0</v>
      </c>
      <c r="U103" t="n" s="4977">
        <v>0.0</v>
      </c>
      <c r="V103" t="n" s="4978">
        <v>0.0</v>
      </c>
      <c r="W103" t="n" s="4979">
        <v>0.0</v>
      </c>
      <c r="X103" t="n" s="4980">
        <v>0.0</v>
      </c>
      <c r="Y103" t="n" s="4981">
        <f>r103+t103+v103</f>
      </c>
      <c r="Z103" t="n" s="4982">
        <f>s103+u103+w103+x103</f>
      </c>
      <c r="AA103" t="s" s="4983">
        <v>0</v>
      </c>
    </row>
    <row r="104">
      <c r="A104" t="s" s="4984">
        <v>436</v>
      </c>
      <c r="B104" t="s" s="4985">
        <v>437</v>
      </c>
      <c r="C104" t="s" s="4986">
        <v>438</v>
      </c>
      <c r="D104" t="s" s="4987">
        <v>439</v>
      </c>
      <c r="E104" t="s" s="4988">
        <v>430</v>
      </c>
      <c r="F104" t="n" s="5985">
        <v>41944.0</v>
      </c>
      <c r="G104" t="s" s="5986">
        <v>0</v>
      </c>
      <c r="H104" t="n" s="4991">
        <v>1200.0</v>
      </c>
      <c r="I104" t="n" s="4992">
        <v>0.0</v>
      </c>
      <c r="J104" t="n" s="4993">
        <v>820.0</v>
      </c>
      <c r="K104" t="n" s="4994">
        <v>0.0</v>
      </c>
      <c r="L104" t="n" s="4995">
        <v>0.0</v>
      </c>
      <c r="M104" t="n" s="4996">
        <v>0.0</v>
      </c>
      <c r="N104" t="n" s="4997">
        <v>0.0</v>
      </c>
      <c r="O104" t="n" s="4998">
        <f>SUM(j104:n104)</f>
      </c>
      <c r="P104" t="n" s="4999">
        <v>0.0</v>
      </c>
      <c r="Q104" t="n" s="5000">
        <v>40.0</v>
      </c>
      <c r="R104" t="n" s="5001">
        <v>8.0</v>
      </c>
      <c r="S104" t="n" s="5002">
        <v>69.2</v>
      </c>
      <c r="T104" t="n" s="5003">
        <v>0.0</v>
      </c>
      <c r="U104" t="n" s="5004">
        <v>0.0</v>
      </c>
      <c r="V104" t="n" s="5005">
        <v>0.0</v>
      </c>
      <c r="W104" t="n" s="5006">
        <v>0.0</v>
      </c>
      <c r="X104" t="n" s="5007">
        <v>0.0</v>
      </c>
      <c r="Y104" t="n" s="5008">
        <f>r104+t104+v104</f>
      </c>
      <c r="Z104" t="n" s="5009">
        <f>s104+u104+w104+x104</f>
      </c>
      <c r="AA104" t="s" s="5010">
        <v>0</v>
      </c>
    </row>
    <row r="105">
      <c r="A105" t="s" s="5011">
        <v>440</v>
      </c>
      <c r="B105" t="s" s="5012">
        <v>441</v>
      </c>
      <c r="C105" t="s" s="5013">
        <v>442</v>
      </c>
      <c r="D105" t="s" s="5014">
        <v>443</v>
      </c>
      <c r="E105" t="s" s="5015">
        <v>430</v>
      </c>
      <c r="F105" t="n" s="5987">
        <v>41944.0</v>
      </c>
      <c r="G105" t="s" s="5988">
        <v>0</v>
      </c>
      <c r="H105" t="n" s="5018">
        <v>1180.0</v>
      </c>
      <c r="I105" t="n" s="5019">
        <v>0.0</v>
      </c>
      <c r="J105" t="n" s="5020">
        <v>2200.0</v>
      </c>
      <c r="K105" t="n" s="5021">
        <v>0.0</v>
      </c>
      <c r="L105" t="n" s="5022">
        <v>0.0</v>
      </c>
      <c r="M105" t="n" s="5023">
        <v>0.0</v>
      </c>
      <c r="N105" t="n" s="5024">
        <v>0.0</v>
      </c>
      <c r="O105" t="n" s="5025">
        <f>SUM(j105:n105)</f>
      </c>
      <c r="P105" t="n" s="5026">
        <v>0.0</v>
      </c>
      <c r="Q105" t="n" s="5027">
        <v>71.69999999999999</v>
      </c>
      <c r="R105" t="n" s="5028">
        <v>8.0</v>
      </c>
      <c r="S105" t="n" s="5029">
        <v>68.08</v>
      </c>
      <c r="T105" t="n" s="5030">
        <v>0.0</v>
      </c>
      <c r="U105" t="n" s="5031">
        <v>0.0</v>
      </c>
      <c r="V105" t="n" s="5032">
        <v>0.0</v>
      </c>
      <c r="W105" t="n" s="5033">
        <v>0.0</v>
      </c>
      <c r="X105" t="n" s="5034">
        <v>0.0</v>
      </c>
      <c r="Y105" t="n" s="5035">
        <f>r105+t105+v105</f>
      </c>
      <c r="Z105" t="n" s="5036">
        <f>s105+u105+w105+x105</f>
      </c>
      <c r="AA105" t="s" s="5037">
        <v>0</v>
      </c>
    </row>
    <row r="106">
      <c r="A106" t="s" s="5038">
        <v>444</v>
      </c>
      <c r="B106" t="s" s="5039">
        <v>445</v>
      </c>
      <c r="C106" t="s" s="5040">
        <v>446</v>
      </c>
      <c r="D106" t="s" s="5041">
        <v>447</v>
      </c>
      <c r="E106" t="s" s="5042">
        <v>430</v>
      </c>
      <c r="F106" t="n" s="5989">
        <v>41944.0</v>
      </c>
      <c r="G106" t="s" s="5990">
        <v>0</v>
      </c>
      <c r="H106" t="n" s="5045">
        <v>3420.0</v>
      </c>
      <c r="I106" t="n" s="5046">
        <v>0.0</v>
      </c>
      <c r="J106" t="n" s="5047">
        <v>800.0</v>
      </c>
      <c r="K106" t="n" s="5048">
        <v>0.0</v>
      </c>
      <c r="L106" t="n" s="5049">
        <v>0.0</v>
      </c>
      <c r="M106" t="n" s="5050">
        <v>0.0</v>
      </c>
      <c r="N106" t="n" s="5051">
        <v>0.0</v>
      </c>
      <c r="O106" t="n" s="5052">
        <f>SUM(j106:n106)</f>
      </c>
      <c r="P106" t="n" s="5053">
        <v>0.0</v>
      </c>
      <c r="Q106" t="n" s="5054">
        <v>0.0</v>
      </c>
      <c r="R106" t="n" s="5055">
        <v>0.0</v>
      </c>
      <c r="S106" t="n" s="5056">
        <v>0.0</v>
      </c>
      <c r="T106" t="n" s="5057">
        <v>0.0</v>
      </c>
      <c r="U106" t="n" s="5058">
        <v>0.0</v>
      </c>
      <c r="V106" t="n" s="5059">
        <v>0.0</v>
      </c>
      <c r="W106" t="n" s="5060">
        <v>0.0</v>
      </c>
      <c r="X106" t="n" s="5061">
        <v>0.0</v>
      </c>
      <c r="Y106" t="n" s="5062">
        <f>r106+t106+v106</f>
      </c>
      <c r="Z106" t="n" s="5063">
        <f>s106+u106+w106+x106</f>
      </c>
      <c r="AA106" t="s" s="5064">
        <v>0</v>
      </c>
    </row>
    <row r="107">
      <c r="A107" t="s" s="5065">
        <v>448</v>
      </c>
      <c r="B107" t="s" s="5066">
        <v>449</v>
      </c>
      <c r="C107" t="s" s="5067">
        <v>450</v>
      </c>
      <c r="D107" t="s" s="5068">
        <v>451</v>
      </c>
      <c r="E107" t="s" s="5069">
        <v>430</v>
      </c>
      <c r="F107" t="n" s="5991">
        <v>41944.0</v>
      </c>
      <c r="G107" t="s" s="5992">
        <v>0</v>
      </c>
      <c r="H107" t="n" s="5072">
        <v>1200.0</v>
      </c>
      <c r="I107" t="n" s="5073">
        <v>0.0</v>
      </c>
      <c r="J107" t="n" s="5074">
        <v>700.0</v>
      </c>
      <c r="K107" t="n" s="5075">
        <v>0.0</v>
      </c>
      <c r="L107" t="n" s="5076">
        <v>0.0</v>
      </c>
      <c r="M107" t="n" s="5077">
        <v>0.0</v>
      </c>
      <c r="N107" t="n" s="5078">
        <v>0.0</v>
      </c>
      <c r="O107" t="n" s="5079">
        <f>SUM(j107:n107)</f>
      </c>
      <c r="P107" t="n" s="5080">
        <v>1000.0</v>
      </c>
      <c r="Q107" t="n" s="5081">
        <v>0.0</v>
      </c>
      <c r="R107" t="n" s="5082">
        <v>6.0</v>
      </c>
      <c r="S107" t="n" s="5083">
        <v>51.9</v>
      </c>
      <c r="T107" t="n" s="5084">
        <v>0.0</v>
      </c>
      <c r="U107" t="n" s="5085">
        <v>0.0</v>
      </c>
      <c r="V107" t="n" s="5086">
        <v>0.0</v>
      </c>
      <c r="W107" t="n" s="5087">
        <v>0.0</v>
      </c>
      <c r="X107" t="n" s="5088">
        <v>0.0</v>
      </c>
      <c r="Y107" t="n" s="5089">
        <f>r107+t107+v107</f>
      </c>
      <c r="Z107" t="n" s="5090">
        <f>s107+u107+w107+x107</f>
      </c>
      <c r="AA107" t="s" s="5091">
        <v>0</v>
      </c>
    </row>
    <row r="108">
      <c r="A108" t="s" s="5092">
        <v>452</v>
      </c>
      <c r="B108" t="s" s="5093">
        <v>453</v>
      </c>
      <c r="C108" t="s" s="5094">
        <v>454</v>
      </c>
      <c r="D108" t="s" s="5095">
        <v>455</v>
      </c>
      <c r="E108" t="s" s="5096">
        <v>430</v>
      </c>
      <c r="F108" t="n" s="5993">
        <v>41944.0</v>
      </c>
      <c r="G108" t="s" s="5994">
        <v>0</v>
      </c>
      <c r="H108" t="n" s="5099">
        <v>1390.0</v>
      </c>
      <c r="I108" t="n" s="5100">
        <v>0.0</v>
      </c>
      <c r="J108" t="n" s="5101">
        <v>1850.0</v>
      </c>
      <c r="K108" t="n" s="5102">
        <v>0.0</v>
      </c>
      <c r="L108" t="n" s="5103">
        <v>0.0</v>
      </c>
      <c r="M108" t="n" s="5104">
        <v>0.0</v>
      </c>
      <c r="N108" t="n" s="5105">
        <v>0.0</v>
      </c>
      <c r="O108" t="n" s="5106">
        <f>SUM(j108:n108)</f>
      </c>
      <c r="P108" t="n" s="5107">
        <v>2500.0</v>
      </c>
      <c r="Q108" t="n" s="5108">
        <v>37.900000000000006</v>
      </c>
      <c r="R108" t="n" s="5109">
        <v>1.0</v>
      </c>
      <c r="S108" t="n" s="5110">
        <v>10.02</v>
      </c>
      <c r="T108" t="n" s="5111">
        <v>0.0</v>
      </c>
      <c r="U108" t="n" s="5112">
        <v>0.0</v>
      </c>
      <c r="V108" t="n" s="5113">
        <v>0.0</v>
      </c>
      <c r="W108" t="n" s="5114">
        <v>0.0</v>
      </c>
      <c r="X108" t="n" s="5115">
        <v>0.0</v>
      </c>
      <c r="Y108" t="n" s="5116">
        <f>r108+t108+v108</f>
      </c>
      <c r="Z108" t="n" s="5117">
        <f>s108+u108+w108+x108</f>
      </c>
      <c r="AA108" t="s" s="5118">
        <v>0</v>
      </c>
    </row>
    <row r="109">
      <c r="A109" t="s" s="5119">
        <v>456</v>
      </c>
      <c r="B109" t="s" s="5120">
        <v>457</v>
      </c>
      <c r="C109" t="s" s="5121">
        <v>458</v>
      </c>
      <c r="D109" t="s" s="5122">
        <v>459</v>
      </c>
      <c r="E109" t="s" s="5123">
        <v>430</v>
      </c>
      <c r="F109" t="n" s="5995">
        <v>41944.0</v>
      </c>
      <c r="G109" t="s" s="5996">
        <v>0</v>
      </c>
      <c r="H109" t="n" s="5126">
        <v>1160.0</v>
      </c>
      <c r="I109" t="n" s="5127">
        <v>0.0</v>
      </c>
      <c r="J109" t="n" s="5128">
        <v>0.0</v>
      </c>
      <c r="K109" t="n" s="5129">
        <v>0.0</v>
      </c>
      <c r="L109" t="n" s="5130">
        <v>0.0</v>
      </c>
      <c r="M109" t="n" s="5131">
        <v>0.0</v>
      </c>
      <c r="N109" t="n" s="5132">
        <v>0.0</v>
      </c>
      <c r="O109" t="n" s="5133">
        <f>SUM(j109:n109)</f>
      </c>
      <c r="P109" t="n" s="5134">
        <v>1000.0</v>
      </c>
      <c r="Q109" t="n" s="5135">
        <v>10.0</v>
      </c>
      <c r="R109" t="n" s="5136">
        <v>0.0</v>
      </c>
      <c r="S109" t="n" s="5137">
        <v>0.0</v>
      </c>
      <c r="T109" t="n" s="5138">
        <v>0.0</v>
      </c>
      <c r="U109" t="n" s="5139">
        <v>0.0</v>
      </c>
      <c r="V109" t="n" s="5140">
        <v>0.0</v>
      </c>
      <c r="W109" t="n" s="5141">
        <v>0.0</v>
      </c>
      <c r="X109" t="n" s="5142">
        <v>0.0</v>
      </c>
      <c r="Y109" t="n" s="5143">
        <f>r109+t109+v109</f>
      </c>
      <c r="Z109" t="n" s="5144">
        <f>s109+u109+w109+x109</f>
      </c>
      <c r="AA109" t="s" s="5145">
        <v>0</v>
      </c>
    </row>
    <row r="110">
      <c r="A110" t="s" s="5146">
        <v>460</v>
      </c>
      <c r="B110" t="s" s="5147">
        <v>461</v>
      </c>
      <c r="C110" t="s" s="5148">
        <v>462</v>
      </c>
      <c r="D110" t="s" s="5149">
        <v>463</v>
      </c>
      <c r="E110" t="s" s="5150">
        <v>430</v>
      </c>
      <c r="F110" t="n" s="5997">
        <v>41944.0</v>
      </c>
      <c r="G110" t="s" s="5998">
        <v>0</v>
      </c>
      <c r="H110" t="n" s="5153">
        <v>1130.0</v>
      </c>
      <c r="I110" t="n" s="5154">
        <v>0.0</v>
      </c>
      <c r="J110" t="n" s="5155">
        <v>1450.0</v>
      </c>
      <c r="K110" t="n" s="5156">
        <v>0.0</v>
      </c>
      <c r="L110" t="n" s="5157">
        <v>0.0</v>
      </c>
      <c r="M110" t="n" s="5158">
        <v>0.0</v>
      </c>
      <c r="N110" t="n" s="5159">
        <v>0.0</v>
      </c>
      <c r="O110" t="n" s="5160">
        <f>SUM(j110:n110)</f>
      </c>
      <c r="P110" t="n" s="5161">
        <v>0.0</v>
      </c>
      <c r="Q110" t="n" s="5162">
        <v>10.0</v>
      </c>
      <c r="R110" t="n" s="5163">
        <v>8.0</v>
      </c>
      <c r="S110" t="n" s="5164">
        <v>65.2</v>
      </c>
      <c r="T110" t="n" s="5165">
        <v>0.0</v>
      </c>
      <c r="U110" t="n" s="5166">
        <v>0.0</v>
      </c>
      <c r="V110" t="n" s="5167">
        <v>0.0</v>
      </c>
      <c r="W110" t="n" s="5168">
        <v>0.0</v>
      </c>
      <c r="X110" t="n" s="5169">
        <v>0.0</v>
      </c>
      <c r="Y110" t="n" s="5170">
        <f>r110+t110+v110</f>
      </c>
      <c r="Z110" t="n" s="5171">
        <f>s110+u110+w110+x110</f>
      </c>
      <c r="AA110" t="s" s="5172">
        <v>0</v>
      </c>
    </row>
    <row r="111">
      <c r="A111" t="s" s="5173">
        <v>464</v>
      </c>
      <c r="B111" t="s" s="5174">
        <v>465</v>
      </c>
      <c r="C111" t="s" s="5175">
        <v>466</v>
      </c>
      <c r="D111" t="s" s="5176">
        <v>467</v>
      </c>
      <c r="E111" t="s" s="5177">
        <v>430</v>
      </c>
      <c r="F111" t="n" s="5999">
        <v>41944.0</v>
      </c>
      <c r="G111" t="s" s="6000">
        <v>0</v>
      </c>
      <c r="H111" t="n" s="5180">
        <v>1170.0</v>
      </c>
      <c r="I111" t="n" s="5181">
        <v>0.0</v>
      </c>
      <c r="J111" t="n" s="5182">
        <v>1650.0</v>
      </c>
      <c r="K111" t="n" s="5183">
        <v>0.0</v>
      </c>
      <c r="L111" t="n" s="5184">
        <v>0.0</v>
      </c>
      <c r="M111" t="n" s="5185">
        <v>0.0</v>
      </c>
      <c r="N111" t="n" s="5186">
        <v>0.0</v>
      </c>
      <c r="O111" t="n" s="5187">
        <f>SUM(j111:n111)</f>
      </c>
      <c r="P111" t="n" s="5188">
        <v>0.0</v>
      </c>
      <c r="Q111" t="n" s="5189">
        <v>18.9</v>
      </c>
      <c r="R111" t="n" s="5190">
        <v>0.0</v>
      </c>
      <c r="S111" t="n" s="5191">
        <v>0.0</v>
      </c>
      <c r="T111" t="n" s="5192">
        <v>0.0</v>
      </c>
      <c r="U111" t="n" s="5193">
        <v>0.0</v>
      </c>
      <c r="V111" t="n" s="5194">
        <v>0.0</v>
      </c>
      <c r="W111" t="n" s="5195">
        <v>0.0</v>
      </c>
      <c r="X111" t="n" s="5196">
        <v>0.0</v>
      </c>
      <c r="Y111" t="n" s="5197">
        <f>r111+t111+v111</f>
      </c>
      <c r="Z111" t="n" s="5198">
        <f>s111+u111+w111+x111</f>
      </c>
      <c r="AA111" t="s" s="5199">
        <v>0</v>
      </c>
    </row>
    <row r="112">
      <c r="A112" t="s" s="5200">
        <v>468</v>
      </c>
      <c r="B112" t="s" s="5201">
        <v>469</v>
      </c>
      <c r="C112" t="s" s="5202">
        <v>470</v>
      </c>
      <c r="D112" t="s" s="5203">
        <v>471</v>
      </c>
      <c r="E112" t="s" s="5204">
        <v>430</v>
      </c>
      <c r="F112" t="n" s="6001">
        <v>42125.0</v>
      </c>
      <c r="G112" t="s" s="6002">
        <v>0</v>
      </c>
      <c r="H112" t="n" s="5207">
        <v>1150.0</v>
      </c>
      <c r="I112" t="n" s="5208">
        <v>0.0</v>
      </c>
      <c r="J112" t="n" s="5209">
        <v>1020.0</v>
      </c>
      <c r="K112" t="n" s="5210">
        <v>0.0</v>
      </c>
      <c r="L112" t="n" s="5211">
        <v>0.0</v>
      </c>
      <c r="M112" t="n" s="5212">
        <v>0.0</v>
      </c>
      <c r="N112" t="n" s="5213">
        <v>0.0</v>
      </c>
      <c r="O112" t="n" s="5214">
        <f>SUM(j112:n112)</f>
      </c>
      <c r="P112" t="n" s="5215">
        <v>0.0</v>
      </c>
      <c r="Q112" t="n" s="5216">
        <v>0.0</v>
      </c>
      <c r="R112" t="n" s="5217">
        <v>1.0</v>
      </c>
      <c r="S112" t="n" s="5218">
        <v>8.29</v>
      </c>
      <c r="T112" t="n" s="5219">
        <v>0.0</v>
      </c>
      <c r="U112" t="n" s="5220">
        <v>0.0</v>
      </c>
      <c r="V112" t="n" s="5221">
        <v>0.0</v>
      </c>
      <c r="W112" t="n" s="5222">
        <v>0.0</v>
      </c>
      <c r="X112" t="n" s="5223">
        <v>0.0</v>
      </c>
      <c r="Y112" t="n" s="5224">
        <f>r112+t112+v112</f>
      </c>
      <c r="Z112" t="n" s="5225">
        <f>s112+u112+w112+x112</f>
      </c>
      <c r="AA112" t="s" s="5226">
        <v>0</v>
      </c>
    </row>
    <row r="113">
      <c r="A113" t="s" s="5227">
        <v>472</v>
      </c>
      <c r="B113" t="s" s="5228">
        <v>473</v>
      </c>
      <c r="C113" t="s" s="5229">
        <v>474</v>
      </c>
      <c r="D113" t="s" s="5230">
        <v>475</v>
      </c>
      <c r="E113" t="s" s="5231">
        <v>430</v>
      </c>
      <c r="F113" t="n" s="6003">
        <v>42125.0</v>
      </c>
      <c r="G113" t="s" s="6004">
        <v>0</v>
      </c>
      <c r="H113" t="n" s="5234">
        <v>1590.0</v>
      </c>
      <c r="I113" t="n" s="5235">
        <v>0.0</v>
      </c>
      <c r="J113" t="n" s="5236">
        <v>700.0</v>
      </c>
      <c r="K113" t="n" s="5237">
        <v>0.0</v>
      </c>
      <c r="L113" t="n" s="5238">
        <v>0.0</v>
      </c>
      <c r="M113" t="n" s="5239">
        <v>0.0</v>
      </c>
      <c r="N113" t="n" s="5240">
        <v>0.0</v>
      </c>
      <c r="O113" t="n" s="5241">
        <f>SUM(j113:n113)</f>
      </c>
      <c r="P113" t="n" s="5242">
        <v>0.0</v>
      </c>
      <c r="Q113" t="n" s="5243">
        <v>55.69</v>
      </c>
      <c r="R113" t="n" s="5244">
        <v>7.0</v>
      </c>
      <c r="S113" t="n" s="5245">
        <v>80.29</v>
      </c>
      <c r="T113" t="n" s="5246">
        <v>0.0</v>
      </c>
      <c r="U113" t="n" s="5247">
        <v>0.0</v>
      </c>
      <c r="V113" t="n" s="5248">
        <v>0.0</v>
      </c>
      <c r="W113" t="n" s="5249">
        <v>0.0</v>
      </c>
      <c r="X113" t="n" s="5250">
        <v>0.0</v>
      </c>
      <c r="Y113" t="n" s="5251">
        <f>r113+t113+v113</f>
      </c>
      <c r="Z113" t="n" s="5252">
        <f>s113+u113+w113+x113</f>
      </c>
      <c r="AA113" t="s" s="5253">
        <v>0</v>
      </c>
    </row>
    <row r="114">
      <c r="A114" t="s" s="5254">
        <v>476</v>
      </c>
      <c r="B114" t="s" s="5255">
        <v>477</v>
      </c>
      <c r="C114" t="s" s="5256">
        <v>478</v>
      </c>
      <c r="D114" t="s" s="5257">
        <v>479</v>
      </c>
      <c r="E114" t="s" s="5258">
        <v>430</v>
      </c>
      <c r="F114" t="n" s="6005">
        <v>42658.0</v>
      </c>
      <c r="G114" t="s" s="6006">
        <v>0</v>
      </c>
      <c r="H114" t="n" s="5261">
        <v>1100.0</v>
      </c>
      <c r="I114" t="n" s="5262">
        <v>0.0</v>
      </c>
      <c r="J114" t="n" s="5263">
        <v>0.0</v>
      </c>
      <c r="K114" t="n" s="5264">
        <v>0.0</v>
      </c>
      <c r="L114" t="n" s="5265">
        <v>0.0</v>
      </c>
      <c r="M114" t="n" s="5266">
        <v>0.0</v>
      </c>
      <c r="N114" t="n" s="5267">
        <v>0.0</v>
      </c>
      <c r="O114" t="n" s="5268">
        <f>SUM(j114:n114)</f>
      </c>
      <c r="P114" t="n" s="5269">
        <v>0.0</v>
      </c>
      <c r="Q114" t="n" s="5270">
        <v>10.0</v>
      </c>
      <c r="R114" t="n" s="5271">
        <v>8.0</v>
      </c>
      <c r="S114" t="n" s="5272">
        <v>63.44</v>
      </c>
      <c r="T114" t="n" s="5273">
        <v>0.0</v>
      </c>
      <c r="U114" t="n" s="5274">
        <v>0.0</v>
      </c>
      <c r="V114" t="n" s="5275">
        <v>0.0</v>
      </c>
      <c r="W114" t="n" s="5276">
        <v>0.0</v>
      </c>
      <c r="X114" t="n" s="5277">
        <v>0.0</v>
      </c>
      <c r="Y114" t="n" s="5278">
        <f>r114+t114+v114</f>
      </c>
      <c r="Z114" t="n" s="5279">
        <f>s114+u114+w114+x114</f>
      </c>
      <c r="AA114" t="s" s="5280">
        <v>0</v>
      </c>
    </row>
    <row r="115">
      <c r="A115" t="s" s="5281">
        <v>480</v>
      </c>
      <c r="B115" t="s" s="5282">
        <v>481</v>
      </c>
      <c r="C115" t="s" s="5283">
        <v>482</v>
      </c>
      <c r="D115" t="s" s="5284">
        <v>483</v>
      </c>
      <c r="E115" t="s" s="5285">
        <v>430</v>
      </c>
      <c r="F115" t="n" s="6007">
        <v>43313.0</v>
      </c>
      <c r="G115" t="s" s="6008">
        <v>0</v>
      </c>
      <c r="H115" t="n" s="5288">
        <v>1300.0</v>
      </c>
      <c r="I115" t="n" s="5289">
        <v>0.0</v>
      </c>
      <c r="J115" t="n" s="5290">
        <v>1400.0</v>
      </c>
      <c r="K115" t="n" s="5291">
        <v>0.0</v>
      </c>
      <c r="L115" t="n" s="5292">
        <v>0.0</v>
      </c>
      <c r="M115" t="n" s="5293">
        <v>0.0</v>
      </c>
      <c r="N115" t="n" s="5294">
        <v>0.0</v>
      </c>
      <c r="O115" t="n" s="5295">
        <f>SUM(j115:n115)</f>
      </c>
      <c r="P115" t="n" s="5296">
        <v>0.0</v>
      </c>
      <c r="Q115" t="n" s="5297">
        <v>28.299999999999997</v>
      </c>
      <c r="R115" t="n" s="5298">
        <v>8.0</v>
      </c>
      <c r="S115" t="n" s="5299">
        <v>75.04</v>
      </c>
      <c r="T115" t="n" s="5300">
        <v>0.0</v>
      </c>
      <c r="U115" t="n" s="5301">
        <v>0.0</v>
      </c>
      <c r="V115" t="n" s="5302">
        <v>0.0</v>
      </c>
      <c r="W115" t="n" s="5303">
        <v>0.0</v>
      </c>
      <c r="X115" t="n" s="5304">
        <v>0.0</v>
      </c>
      <c r="Y115" t="n" s="5305">
        <f>r115+t115+v115</f>
      </c>
      <c r="Z115" t="n" s="5306">
        <f>s115+u115+w115+x115</f>
      </c>
      <c r="AA115" t="s" s="5307">
        <v>0</v>
      </c>
    </row>
    <row r="116">
      <c r="A116" t="s" s="5308">
        <v>484</v>
      </c>
      <c r="B116" t="s" s="5309">
        <v>485</v>
      </c>
      <c r="C116" t="s" s="5310">
        <v>486</v>
      </c>
      <c r="D116" t="s" s="5311">
        <v>487</v>
      </c>
      <c r="E116" t="s" s="5312">
        <v>430</v>
      </c>
      <c r="F116" t="n" s="6009">
        <v>43529.0</v>
      </c>
      <c r="G116" t="s" s="6010">
        <v>0</v>
      </c>
      <c r="H116" t="n" s="5315">
        <v>1400.0</v>
      </c>
      <c r="I116" t="n" s="5316">
        <v>0.0</v>
      </c>
      <c r="J116" t="n" s="5317">
        <v>1000.0</v>
      </c>
      <c r="K116" t="n" s="5318">
        <v>0.0</v>
      </c>
      <c r="L116" t="n" s="5319">
        <v>0.0</v>
      </c>
      <c r="M116" t="n" s="5320">
        <v>0.0</v>
      </c>
      <c r="N116" t="n" s="5321">
        <v>0.0</v>
      </c>
      <c r="O116" t="n" s="5322">
        <f>SUM(j116:n116)</f>
      </c>
      <c r="P116" t="n" s="5323">
        <v>0.0</v>
      </c>
      <c r="Q116" t="n" s="5324">
        <v>0.0</v>
      </c>
      <c r="R116" t="n" s="5325">
        <v>8.0</v>
      </c>
      <c r="S116" t="n" s="5326">
        <v>80.8</v>
      </c>
      <c r="T116" t="n" s="5327">
        <v>0.0</v>
      </c>
      <c r="U116" t="n" s="5328">
        <v>0.0</v>
      </c>
      <c r="V116" t="n" s="5329">
        <v>0.0</v>
      </c>
      <c r="W116" t="n" s="5330">
        <v>0.0</v>
      </c>
      <c r="X116" t="n" s="5331">
        <v>0.0</v>
      </c>
      <c r="Y116" t="n" s="5332">
        <f>r116+t116+v116</f>
      </c>
      <c r="Z116" t="n" s="5333">
        <f>s116+u116+w116+x116</f>
      </c>
      <c r="AA116" t="s" s="5334">
        <v>0</v>
      </c>
    </row>
    <row r="117">
      <c r="A117" t="s" s="5335">
        <v>488</v>
      </c>
      <c r="B117" t="s" s="5336">
        <v>489</v>
      </c>
      <c r="C117" t="s" s="5337">
        <v>490</v>
      </c>
      <c r="D117" t="s" s="5338">
        <v>491</v>
      </c>
      <c r="E117" t="s" s="5339">
        <v>430</v>
      </c>
      <c r="F117" t="n" s="6011">
        <v>43572.0</v>
      </c>
      <c r="G117" t="s" s="6012">
        <v>0</v>
      </c>
      <c r="H117" t="n" s="5342">
        <v>1100.0</v>
      </c>
      <c r="I117" t="n" s="5343">
        <v>513.33</v>
      </c>
      <c r="J117" t="n" s="5344">
        <v>0.0</v>
      </c>
      <c r="K117" t="n" s="5345">
        <v>0.0</v>
      </c>
      <c r="L117" t="n" s="5346">
        <v>0.0</v>
      </c>
      <c r="M117" t="n" s="5347">
        <v>0.0</v>
      </c>
      <c r="N117" t="n" s="5348">
        <v>0.0</v>
      </c>
      <c r="O117" t="n" s="5349">
        <f>SUM(j117:n117)</f>
      </c>
      <c r="P117" t="n" s="5350">
        <v>0.0</v>
      </c>
      <c r="Q117" t="n" s="5351">
        <v>0.0</v>
      </c>
      <c r="R117" t="n" s="5352">
        <v>0.0</v>
      </c>
      <c r="S117" t="n" s="5353">
        <v>0.0</v>
      </c>
      <c r="T117" t="n" s="5354">
        <v>0.0</v>
      </c>
      <c r="U117" t="n" s="5355">
        <v>0.0</v>
      </c>
      <c r="V117" t="n" s="5356">
        <v>0.0</v>
      </c>
      <c r="W117" t="n" s="5357">
        <v>0.0</v>
      </c>
      <c r="X117" t="n" s="5358">
        <v>0.0</v>
      </c>
      <c r="Y117" t="n" s="5359">
        <f>r117+t117+v117</f>
      </c>
      <c r="Z117" t="n" s="5360">
        <f>s117+u117+w117+x117</f>
      </c>
      <c r="AA117" t="s" s="5361">
        <v>0</v>
      </c>
    </row>
    <row r="118">
      <c r="A118" t="s" s="5362">
        <v>492</v>
      </c>
      <c r="B118" t="s" s="5363">
        <v>493</v>
      </c>
      <c r="C118" t="s" s="5364">
        <v>494</v>
      </c>
      <c r="D118" t="s" s="5365">
        <v>495</v>
      </c>
      <c r="E118" t="s" s="5366">
        <v>430</v>
      </c>
      <c r="F118" t="n" s="6013">
        <v>43572.0</v>
      </c>
      <c r="G118" t="s" s="6014">
        <v>0</v>
      </c>
      <c r="H118" t="n" s="5369">
        <v>1100.0</v>
      </c>
      <c r="I118" t="n" s="5370">
        <v>513.33</v>
      </c>
      <c r="J118" t="n" s="5371">
        <v>170.0</v>
      </c>
      <c r="K118" t="n" s="5372">
        <v>0.0</v>
      </c>
      <c r="L118" t="n" s="5373">
        <v>0.0</v>
      </c>
      <c r="M118" t="n" s="5374">
        <v>0.0</v>
      </c>
      <c r="N118" t="n" s="5375">
        <v>0.0</v>
      </c>
      <c r="O118" t="n" s="5376">
        <f>SUM(j118:n118)</f>
      </c>
      <c r="P118" t="n" s="5377">
        <v>0.0</v>
      </c>
      <c r="Q118" t="n" s="5378">
        <v>0.0</v>
      </c>
      <c r="R118" t="n" s="5379">
        <v>1.0</v>
      </c>
      <c r="S118" t="n" s="5380">
        <v>7.93</v>
      </c>
      <c r="T118" t="n" s="5381">
        <v>0.0</v>
      </c>
      <c r="U118" t="n" s="5382">
        <v>0.0</v>
      </c>
      <c r="V118" t="n" s="5383">
        <v>0.0</v>
      </c>
      <c r="W118" t="n" s="5384">
        <v>0.0</v>
      </c>
      <c r="X118" t="n" s="5385">
        <v>0.0</v>
      </c>
      <c r="Y118" t="n" s="5386">
        <f>r118+t118+v118</f>
      </c>
      <c r="Z118" t="n" s="5387">
        <f>s118+u118+w118+x118</f>
      </c>
      <c r="AA118" t="s" s="5388">
        <v>0</v>
      </c>
    </row>
    <row r="119">
      <c r="A119" t="s" s="5389">
        <v>496</v>
      </c>
      <c r="B119" t="s" s="5390">
        <v>497</v>
      </c>
      <c r="C119" t="s" s="5391">
        <v>498</v>
      </c>
      <c r="D119" t="s" s="5392">
        <v>499</v>
      </c>
      <c r="E119" t="s" s="5393">
        <v>500</v>
      </c>
      <c r="F119" t="n" s="6015">
        <v>41944.0</v>
      </c>
      <c r="G119" t="s" s="6016">
        <v>0</v>
      </c>
      <c r="H119" t="n" s="5396">
        <v>1330.0</v>
      </c>
      <c r="I119" t="n" s="5397">
        <v>0.0</v>
      </c>
      <c r="J119" t="n" s="5398">
        <v>1020.0</v>
      </c>
      <c r="K119" t="n" s="5399">
        <v>0.0</v>
      </c>
      <c r="L119" t="n" s="5400">
        <v>0.0</v>
      </c>
      <c r="M119" t="n" s="5401">
        <v>0.0</v>
      </c>
      <c r="N119" t="n" s="5402">
        <v>0.0</v>
      </c>
      <c r="O119" t="n" s="5403">
        <f>SUM(j119:n119)</f>
      </c>
      <c r="P119" t="n" s="5404">
        <v>1000.0</v>
      </c>
      <c r="Q119" t="n" s="5405">
        <v>11.8</v>
      </c>
      <c r="R119" t="n" s="5406">
        <v>0.0</v>
      </c>
      <c r="S119" t="n" s="5407">
        <v>0.0</v>
      </c>
      <c r="T119" t="n" s="5408">
        <v>0.0</v>
      </c>
      <c r="U119" t="n" s="5409">
        <v>0.0</v>
      </c>
      <c r="V119" t="n" s="5410">
        <v>0.0</v>
      </c>
      <c r="W119" t="n" s="5411">
        <v>0.0</v>
      </c>
      <c r="X119" t="n" s="5412">
        <v>0.0</v>
      </c>
      <c r="Y119" t="n" s="5413">
        <f>r119+t119+v119</f>
      </c>
      <c r="Z119" t="n" s="5414">
        <f>s119+u119+w119+x119</f>
      </c>
      <c r="AA119" t="s" s="5415">
        <v>0</v>
      </c>
    </row>
    <row r="120">
      <c r="A120" t="s" s="5416">
        <v>501</v>
      </c>
      <c r="B120" t="s" s="5417">
        <v>502</v>
      </c>
      <c r="C120" t="s" s="5418">
        <v>503</v>
      </c>
      <c r="D120" t="s" s="5419">
        <v>504</v>
      </c>
      <c r="E120" t="s" s="5420">
        <v>500</v>
      </c>
      <c r="F120" t="n" s="6017">
        <v>41944.0</v>
      </c>
      <c r="G120" t="s" s="6018">
        <v>0</v>
      </c>
      <c r="H120" t="n" s="5423">
        <v>1210.0</v>
      </c>
      <c r="I120" t="n" s="5424">
        <v>0.0</v>
      </c>
      <c r="J120" t="n" s="5425">
        <v>1100.0</v>
      </c>
      <c r="K120" t="n" s="5426">
        <v>0.0</v>
      </c>
      <c r="L120" t="n" s="5427">
        <v>0.0</v>
      </c>
      <c r="M120" t="n" s="5428">
        <v>0.0</v>
      </c>
      <c r="N120" t="n" s="5429">
        <v>0.0</v>
      </c>
      <c r="O120" t="n" s="5430">
        <f>SUM(j120:n120)</f>
      </c>
      <c r="P120" t="n" s="5431">
        <v>0.0</v>
      </c>
      <c r="Q120" t="n" s="5432">
        <v>15.9</v>
      </c>
      <c r="R120" t="n" s="5433">
        <v>1.5</v>
      </c>
      <c r="S120" t="n" s="5434">
        <v>13.1</v>
      </c>
      <c r="T120" t="n" s="5435">
        <v>0.0</v>
      </c>
      <c r="U120" t="n" s="5436">
        <v>0.0</v>
      </c>
      <c r="V120" t="n" s="5437">
        <v>0.0</v>
      </c>
      <c r="W120" t="n" s="5438">
        <v>0.0</v>
      </c>
      <c r="X120" t="n" s="5439">
        <v>0.0</v>
      </c>
      <c r="Y120" t="n" s="5440">
        <f>r120+t120+v120</f>
      </c>
      <c r="Z120" t="n" s="5441">
        <f>s120+u120+w120+x120</f>
      </c>
      <c r="AA120" t="s" s="5442">
        <v>0</v>
      </c>
    </row>
    <row r="121">
      <c r="A121" t="s" s="5443">
        <v>505</v>
      </c>
      <c r="B121" t="s" s="5444">
        <v>506</v>
      </c>
      <c r="C121" t="s" s="5445">
        <v>507</v>
      </c>
      <c r="D121" t="s" s="5446">
        <v>508</v>
      </c>
      <c r="E121" t="s" s="5447">
        <v>500</v>
      </c>
      <c r="F121" t="n" s="6019">
        <v>41944.0</v>
      </c>
      <c r="G121" t="s" s="6020">
        <v>0</v>
      </c>
      <c r="H121" t="n" s="5450">
        <v>1350.0</v>
      </c>
      <c r="I121" t="n" s="5451">
        <v>0.0</v>
      </c>
      <c r="J121" t="n" s="5452">
        <v>0.0</v>
      </c>
      <c r="K121" t="n" s="5453">
        <v>0.0</v>
      </c>
      <c r="L121" t="n" s="5454">
        <v>0.0</v>
      </c>
      <c r="M121" t="n" s="5455">
        <v>0.0</v>
      </c>
      <c r="N121" t="n" s="5456">
        <v>0.0</v>
      </c>
      <c r="O121" t="n" s="5457">
        <f>SUM(j121:n121)</f>
      </c>
      <c r="P121" t="n" s="5458">
        <v>0.0</v>
      </c>
      <c r="Q121" t="n" s="5459">
        <v>10.0</v>
      </c>
      <c r="R121" t="n" s="5460">
        <v>0.0</v>
      </c>
      <c r="S121" t="n" s="5461">
        <v>0.0</v>
      </c>
      <c r="T121" t="n" s="5462">
        <v>0.0</v>
      </c>
      <c r="U121" t="n" s="5463">
        <v>0.0</v>
      </c>
      <c r="V121" t="n" s="5464">
        <v>0.0</v>
      </c>
      <c r="W121" t="n" s="5465">
        <v>0.0</v>
      </c>
      <c r="X121" t="n" s="5466">
        <v>0.0</v>
      </c>
      <c r="Y121" t="n" s="5467">
        <f>r121+t121+v121</f>
      </c>
      <c r="Z121" t="n" s="5468">
        <f>s121+u121+w121+x121</f>
      </c>
      <c r="AA121" t="s" s="5469">
        <v>0</v>
      </c>
    </row>
    <row r="122">
      <c r="A122" t="s" s="5470">
        <v>509</v>
      </c>
      <c r="B122" t="s" s="5471">
        <v>510</v>
      </c>
      <c r="C122" t="s" s="5472">
        <v>511</v>
      </c>
      <c r="D122" t="s" s="5473">
        <v>512</v>
      </c>
      <c r="E122" t="s" s="5474">
        <v>500</v>
      </c>
      <c r="F122" t="n" s="6021">
        <v>41944.0</v>
      </c>
      <c r="G122" t="s" s="6022">
        <v>0</v>
      </c>
      <c r="H122" t="n" s="5477">
        <v>1520.0</v>
      </c>
      <c r="I122" t="n" s="5478">
        <v>0.0</v>
      </c>
      <c r="J122" t="n" s="5479">
        <v>300.0</v>
      </c>
      <c r="K122" t="n" s="5480">
        <v>0.0</v>
      </c>
      <c r="L122" t="n" s="5481">
        <v>0.0</v>
      </c>
      <c r="M122" t="n" s="5482">
        <v>0.0</v>
      </c>
      <c r="N122" t="n" s="5483">
        <v>0.0</v>
      </c>
      <c r="O122" t="n" s="5484">
        <f>SUM(j122:n122)</f>
      </c>
      <c r="P122" t="n" s="5485">
        <v>0.0</v>
      </c>
      <c r="Q122" t="n" s="5486">
        <v>10.0</v>
      </c>
      <c r="R122" t="n" s="5487">
        <v>0.0</v>
      </c>
      <c r="S122" t="n" s="5488">
        <v>0.0</v>
      </c>
      <c r="T122" t="n" s="5489">
        <v>0.0</v>
      </c>
      <c r="U122" t="n" s="5490">
        <v>0.0</v>
      </c>
      <c r="V122" t="n" s="5491">
        <v>0.0</v>
      </c>
      <c r="W122" t="n" s="5492">
        <v>0.0</v>
      </c>
      <c r="X122" t="n" s="5493">
        <v>0.0</v>
      </c>
      <c r="Y122" t="n" s="5494">
        <f>r122+t122+v122</f>
      </c>
      <c r="Z122" t="n" s="5495">
        <f>s122+u122+w122+x122</f>
      </c>
      <c r="AA122" t="s" s="5496">
        <v>0</v>
      </c>
    </row>
    <row r="123">
      <c r="A123" t="s" s="5497">
        <v>513</v>
      </c>
      <c r="B123" t="s" s="5498">
        <v>514</v>
      </c>
      <c r="C123" t="s" s="5499">
        <v>515</v>
      </c>
      <c r="D123" t="s" s="5500">
        <v>516</v>
      </c>
      <c r="E123" t="s" s="5501">
        <v>500</v>
      </c>
      <c r="F123" t="n" s="6023">
        <v>41944.0</v>
      </c>
      <c r="G123" t="s" s="6024">
        <v>0</v>
      </c>
      <c r="H123" t="n" s="5504">
        <v>1320.0</v>
      </c>
      <c r="I123" t="n" s="5505">
        <v>0.0</v>
      </c>
      <c r="J123" t="n" s="5506">
        <v>300.0</v>
      </c>
      <c r="K123" t="n" s="5507">
        <v>0.0</v>
      </c>
      <c r="L123" t="n" s="5508">
        <v>0.0</v>
      </c>
      <c r="M123" t="n" s="5509">
        <v>0.0</v>
      </c>
      <c r="N123" t="n" s="5510">
        <v>0.0</v>
      </c>
      <c r="O123" t="n" s="5511">
        <f>SUM(j123:n123)</f>
      </c>
      <c r="P123" t="n" s="5512">
        <v>1000.0</v>
      </c>
      <c r="Q123" t="n" s="5513">
        <v>42.6</v>
      </c>
      <c r="R123" t="n" s="5514">
        <v>0.0</v>
      </c>
      <c r="S123" t="n" s="5515">
        <v>0.0</v>
      </c>
      <c r="T123" t="n" s="5516">
        <v>0.0</v>
      </c>
      <c r="U123" t="n" s="5517">
        <v>0.0</v>
      </c>
      <c r="V123" t="n" s="5518">
        <v>0.0</v>
      </c>
      <c r="W123" t="n" s="5519">
        <v>0.0</v>
      </c>
      <c r="X123" t="n" s="5520">
        <v>0.0</v>
      </c>
      <c r="Y123" t="n" s="5521">
        <f>r123+t123+v123</f>
      </c>
      <c r="Z123" t="n" s="5522">
        <f>s123+u123+w123+x123</f>
      </c>
      <c r="AA123" t="s" s="5523">
        <v>0</v>
      </c>
    </row>
    <row r="124">
      <c r="A124" t="s" s="5524">
        <v>517</v>
      </c>
      <c r="B124" t="s" s="5525">
        <v>518</v>
      </c>
      <c r="C124" t="s" s="5526">
        <v>519</v>
      </c>
      <c r="D124" t="s" s="5527">
        <v>520</v>
      </c>
      <c r="E124" t="s" s="5528">
        <v>500</v>
      </c>
      <c r="F124" t="n" s="6025">
        <v>41944.0</v>
      </c>
      <c r="G124" t="s" s="6026">
        <v>0</v>
      </c>
      <c r="H124" t="n" s="5531">
        <v>1190.0</v>
      </c>
      <c r="I124" t="n" s="5532">
        <v>0.0</v>
      </c>
      <c r="J124" t="n" s="5533">
        <v>650.0</v>
      </c>
      <c r="K124" t="n" s="5534">
        <v>0.0</v>
      </c>
      <c r="L124" t="n" s="5535">
        <v>0.0</v>
      </c>
      <c r="M124" t="n" s="5536">
        <v>0.0</v>
      </c>
      <c r="N124" t="n" s="5537">
        <v>0.0</v>
      </c>
      <c r="O124" t="n" s="5538">
        <f>SUM(j124:n124)</f>
      </c>
      <c r="P124" t="n" s="5539">
        <v>1000.0</v>
      </c>
      <c r="Q124" t="n" s="5540">
        <v>10.0</v>
      </c>
      <c r="R124" t="n" s="5541">
        <v>0.0</v>
      </c>
      <c r="S124" t="n" s="5542">
        <v>0.0</v>
      </c>
      <c r="T124" t="n" s="5543">
        <v>0.0</v>
      </c>
      <c r="U124" t="n" s="5544">
        <v>0.0</v>
      </c>
      <c r="V124" t="n" s="5545">
        <v>0.0</v>
      </c>
      <c r="W124" t="n" s="5546">
        <v>0.0</v>
      </c>
      <c r="X124" t="n" s="5547">
        <v>0.0</v>
      </c>
      <c r="Y124" t="n" s="5548">
        <f>r124+t124+v124</f>
      </c>
      <c r="Z124" t="n" s="5549">
        <f>s124+u124+w124+x124</f>
      </c>
      <c r="AA124" t="s" s="5550">
        <v>0</v>
      </c>
    </row>
    <row r="125">
      <c r="A125" t="s" s="5551">
        <v>521</v>
      </c>
      <c r="B125" t="s" s="5552">
        <v>522</v>
      </c>
      <c r="C125" t="s" s="5553">
        <v>523</v>
      </c>
      <c r="D125" t="s" s="5554">
        <v>524</v>
      </c>
      <c r="E125" t="s" s="5555">
        <v>500</v>
      </c>
      <c r="F125" t="n" s="6027">
        <v>42131.0</v>
      </c>
      <c r="G125" t="s" s="6028">
        <v>0</v>
      </c>
      <c r="H125" t="n" s="5558">
        <v>1380.0</v>
      </c>
      <c r="I125" t="n" s="5559">
        <v>0.0</v>
      </c>
      <c r="J125" t="n" s="5560">
        <v>1200.0</v>
      </c>
      <c r="K125" t="n" s="5561">
        <v>0.0</v>
      </c>
      <c r="L125" t="n" s="5562">
        <v>0.0</v>
      </c>
      <c r="M125" t="n" s="5563">
        <v>0.0</v>
      </c>
      <c r="N125" t="n" s="5564">
        <v>0.0</v>
      </c>
      <c r="O125" t="n" s="5565">
        <f>SUM(j125:n125)</f>
      </c>
      <c r="P125" t="n" s="5566">
        <v>0.0</v>
      </c>
      <c r="Q125" t="n" s="5567">
        <v>18.0</v>
      </c>
      <c r="R125" t="n" s="5568">
        <v>0.0</v>
      </c>
      <c r="S125" t="n" s="5569">
        <v>0.0</v>
      </c>
      <c r="T125" t="n" s="5570">
        <v>0.0</v>
      </c>
      <c r="U125" t="n" s="5571">
        <v>0.0</v>
      </c>
      <c r="V125" t="n" s="5572">
        <v>0.0</v>
      </c>
      <c r="W125" t="n" s="5573">
        <v>0.0</v>
      </c>
      <c r="X125" t="n" s="5574">
        <v>0.0</v>
      </c>
      <c r="Y125" t="n" s="5575">
        <f>r125+t125+v125</f>
      </c>
      <c r="Z125" t="n" s="5576">
        <f>s125+u125+w125+x125</f>
      </c>
      <c r="AA125" t="s" s="5577">
        <v>0</v>
      </c>
    </row>
    <row r="126">
      <c r="A126" t="s" s="5578">
        <v>525</v>
      </c>
      <c r="B126" t="s" s="5579">
        <v>526</v>
      </c>
      <c r="C126" t="s" s="5580">
        <v>527</v>
      </c>
      <c r="D126" t="s" s="5581">
        <v>528</v>
      </c>
      <c r="E126" t="s" s="5582">
        <v>500</v>
      </c>
      <c r="F126" t="n" s="6029">
        <v>42131.0</v>
      </c>
      <c r="G126" t="s" s="6030">
        <v>0</v>
      </c>
      <c r="H126" t="n" s="5585">
        <v>1100.0</v>
      </c>
      <c r="I126" t="n" s="5586">
        <v>0.0</v>
      </c>
      <c r="J126" t="n" s="5587">
        <v>1850.0</v>
      </c>
      <c r="K126" t="n" s="5588">
        <v>0.0</v>
      </c>
      <c r="L126" t="n" s="5589">
        <v>0.0</v>
      </c>
      <c r="M126" t="n" s="5590">
        <v>0.0</v>
      </c>
      <c r="N126" t="n" s="5591">
        <v>0.0</v>
      </c>
      <c r="O126" t="n" s="5592">
        <f>SUM(j126:n126)</f>
      </c>
      <c r="P126" t="n" s="5593">
        <v>0.0</v>
      </c>
      <c r="Q126" t="n" s="5594">
        <v>0.0</v>
      </c>
      <c r="R126" t="n" s="5595">
        <v>2.5</v>
      </c>
      <c r="S126" t="n" s="5596">
        <v>19.83</v>
      </c>
      <c r="T126" t="n" s="5597">
        <v>0.0</v>
      </c>
      <c r="U126" t="n" s="5598">
        <v>0.0</v>
      </c>
      <c r="V126" t="n" s="5599">
        <v>0.0</v>
      </c>
      <c r="W126" t="n" s="5600">
        <v>0.0</v>
      </c>
      <c r="X126" t="n" s="5601">
        <v>0.0</v>
      </c>
      <c r="Y126" t="n" s="5602">
        <f>r126+t126+v126</f>
      </c>
      <c r="Z126" t="n" s="5603">
        <f>s126+u126+w126+x126</f>
      </c>
      <c r="AA126" t="s" s="5604">
        <v>0</v>
      </c>
    </row>
    <row r="127">
      <c r="A127" t="s" s="5605">
        <v>529</v>
      </c>
      <c r="B127" t="s" s="5606">
        <v>530</v>
      </c>
      <c r="C127" t="s" s="5607">
        <v>531</v>
      </c>
      <c r="D127" t="s" s="5608">
        <v>532</v>
      </c>
      <c r="E127" t="s" s="5609">
        <v>500</v>
      </c>
      <c r="F127" t="n" s="6031">
        <v>42149.0</v>
      </c>
      <c r="G127" t="s" s="6032">
        <v>0</v>
      </c>
      <c r="H127" t="n" s="5612">
        <v>3620.0</v>
      </c>
      <c r="I127" t="n" s="5613">
        <v>0.0</v>
      </c>
      <c r="J127" t="n" s="5614">
        <v>300.0</v>
      </c>
      <c r="K127" t="n" s="5615">
        <v>0.0</v>
      </c>
      <c r="L127" t="n" s="5616">
        <v>0.0</v>
      </c>
      <c r="M127" t="n" s="5617">
        <v>0.0</v>
      </c>
      <c r="N127" t="n" s="5618">
        <v>0.0</v>
      </c>
      <c r="O127" t="n" s="5619">
        <f>SUM(j127:n127)</f>
      </c>
      <c r="P127" t="n" s="5620">
        <v>0.0</v>
      </c>
      <c r="Q127" t="n" s="5621">
        <v>980.3599999999999</v>
      </c>
      <c r="R127" t="n" s="5622">
        <v>0.0</v>
      </c>
      <c r="S127" t="n" s="5623">
        <v>0.0</v>
      </c>
      <c r="T127" t="n" s="5624">
        <v>0.0</v>
      </c>
      <c r="U127" t="n" s="5625">
        <v>0.0</v>
      </c>
      <c r="V127" t="n" s="5626">
        <v>0.0</v>
      </c>
      <c r="W127" t="n" s="5627">
        <v>0.0</v>
      </c>
      <c r="X127" t="n" s="5628">
        <v>0.0</v>
      </c>
      <c r="Y127" t="n" s="5629">
        <f>r127+t127+v127</f>
      </c>
      <c r="Z127" t="n" s="5630">
        <f>s127+u127+w127+x127</f>
      </c>
      <c r="AA127" t="s" s="5631">
        <v>0</v>
      </c>
    </row>
    <row r="128">
      <c r="A128" s="5758"/>
      <c r="B128" s="5759"/>
      <c r="C128" s="5760"/>
      <c r="D128" s="5761"/>
      <c r="E128" s="5762"/>
      <c r="F128" s="6033"/>
      <c r="G128" s="6034"/>
      <c r="H128" s="5765">
        <f>SUM(h6:h127)</f>
      </c>
      <c r="I128" s="5766">
        <f>SUM(i6:i127)</f>
      </c>
      <c r="J128" s="5767">
        <f>SUM(j6:j127)</f>
      </c>
      <c r="K128" s="5768">
        <f>SUM(k6:k127)</f>
      </c>
      <c r="L128" s="5769">
        <f>SUM(l6:l127)</f>
      </c>
      <c r="M128" s="5770">
        <f>SUM(m6:m127)</f>
      </c>
      <c r="N128" s="5771">
        <f>SUM(n6:n127)</f>
      </c>
      <c r="O128" s="5772">
        <f>SUM(o6:o127)</f>
      </c>
      <c r="P128" s="5773">
        <f>SUM(p6:p127)</f>
      </c>
      <c r="Q128" s="5774">
        <f>SUM(q6:q127)</f>
      </c>
      <c r="R128" s="5775">
        <f>SUM(r6:r127)</f>
      </c>
      <c r="S128" s="5776">
        <f>SUM(s6:s127)</f>
      </c>
      <c r="T128" s="5777">
        <f>SUM(t6:t127)</f>
      </c>
      <c r="U128" s="5778">
        <f>SUM(u6:u127)</f>
      </c>
      <c r="V128" s="5779">
        <f>SUM(v6:v127)</f>
      </c>
      <c r="W128" s="5780">
        <f>SUM(w6:w127)</f>
      </c>
      <c r="X128" s="5781">
        <f>SUM(x6:x127)</f>
      </c>
      <c r="Y128" s="5782">
        <f>SUM(y6:y127)</f>
      </c>
      <c r="Z128" s="5783">
        <f>SUM(z6:z127)</f>
      </c>
      <c r="AA128" s="5784"/>
    </row>
    <row r="129"/>
    <row r="130">
      <c r="A130" t="s">
        <v>0</v>
      </c>
      <c r="B130" t="s">
        <v>0</v>
      </c>
      <c r="C130" t="s">
        <v>533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035">
        <v>0</v>
      </c>
      <c r="B1" t="s" s="6036">
        <v>0</v>
      </c>
      <c r="C1" t="s" s="6037">
        <v>1</v>
      </c>
      <c r="D1" t="s" s="6038">
        <v>0</v>
      </c>
      <c r="E1" t="s" s="6039">
        <v>0</v>
      </c>
      <c r="F1" t="s" s="6040">
        <v>0</v>
      </c>
      <c r="G1" t="s" s="6041">
        <v>0</v>
      </c>
      <c r="H1" t="s" s="6042">
        <v>0</v>
      </c>
      <c r="I1" t="s" s="6043">
        <v>0</v>
      </c>
      <c r="J1" t="s" s="6044">
        <v>0</v>
      </c>
      <c r="K1" t="s" s="6045">
        <v>0</v>
      </c>
      <c r="L1" t="s" s="6046">
        <v>0</v>
      </c>
      <c r="M1" t="s" s="6047">
        <v>0</v>
      </c>
      <c r="N1" t="s" s="6048">
        <v>2</v>
      </c>
      <c r="O1" t="n" s="6049">
        <v>2019.0</v>
      </c>
      <c r="P1" t="s" s="6050">
        <v>0</v>
      </c>
      <c r="Q1" t="s" s="6051">
        <v>0</v>
      </c>
      <c r="R1" t="s" s="6052">
        <v>0</v>
      </c>
    </row>
    <row r="2" ht="15.0" customHeight="true">
      <c r="A2" t="s" s="6053">
        <v>0</v>
      </c>
      <c r="B2" t="s" s="6054">
        <v>0</v>
      </c>
      <c r="C2" t="s" s="6055">
        <v>3</v>
      </c>
      <c r="D2" t="s" s="6056">
        <v>0</v>
      </c>
      <c r="E2" t="s" s="6057">
        <v>0</v>
      </c>
      <c r="F2" t="s" s="6058">
        <v>0</v>
      </c>
      <c r="G2" t="s" s="6059">
        <v>0</v>
      </c>
      <c r="H2" t="s" s="6060">
        <v>0</v>
      </c>
      <c r="I2" t="s" s="6061">
        <v>0</v>
      </c>
      <c r="J2" t="s" s="6062">
        <v>0</v>
      </c>
      <c r="K2" t="s" s="6063">
        <v>0</v>
      </c>
      <c r="L2" t="s" s="6064">
        <v>0</v>
      </c>
      <c r="M2" t="s" s="6065">
        <v>0</v>
      </c>
      <c r="N2" t="s" s="6066">
        <v>4</v>
      </c>
      <c r="O2" t="n" s="6067">
        <v>2019.0</v>
      </c>
      <c r="P2" t="s" s="6068">
        <v>0</v>
      </c>
      <c r="Q2" t="s" s="6069">
        <v>0</v>
      </c>
      <c r="R2" t="s" s="6070">
        <v>0</v>
      </c>
    </row>
    <row r="3" ht="15.0" customHeight="true"/>
    <row r="4" ht="19.0" customHeight="true">
      <c r="A4" t="s" s="6071">
        <v>0</v>
      </c>
      <c r="B4" t="s" s="6072">
        <v>0</v>
      </c>
      <c r="C4" t="s" s="6073">
        <v>0</v>
      </c>
      <c r="D4" t="s" s="6074">
        <v>0</v>
      </c>
      <c r="E4" t="s" s="6075">
        <v>0</v>
      </c>
      <c r="F4" t="s" s="6076">
        <v>0</v>
      </c>
      <c r="G4" t="s" s="6077">
        <v>0</v>
      </c>
      <c r="H4" t="s" s="6078">
        <v>0</v>
      </c>
      <c r="I4" t="s" s="6079">
        <v>0</v>
      </c>
      <c r="J4" t="s" s="6080">
        <v>0</v>
      </c>
      <c r="K4" t="s" s="6081">
        <v>0</v>
      </c>
      <c r="L4" t="s" s="6082">
        <v>0</v>
      </c>
      <c r="M4" t="s" s="6083">
        <v>0</v>
      </c>
      <c r="N4" t="s" s="6084">
        <v>0</v>
      </c>
      <c r="O4" t="s" s="6085">
        <v>0</v>
      </c>
      <c r="P4" t="s" s="6086">
        <v>0</v>
      </c>
      <c r="Q4" t="s" s="6087">
        <v>0</v>
      </c>
      <c r="R4" t="n" s="6088">
        <v>1.5</v>
      </c>
      <c r="S4" t="n" s="6089">
        <v>1.5</v>
      </c>
      <c r="T4" t="n" s="6090">
        <v>2.0</v>
      </c>
      <c r="U4" t="n" s="6091">
        <v>2.0</v>
      </c>
      <c r="V4" t="n" s="6092">
        <v>3.0</v>
      </c>
      <c r="W4" t="n" s="6093">
        <v>3.0</v>
      </c>
      <c r="X4" t="s" s="6094">
        <v>0</v>
      </c>
      <c r="Y4" t="s" s="6095">
        <v>5</v>
      </c>
      <c r="Z4" t="s" s="6096">
        <v>5</v>
      </c>
      <c r="AA4" t="s" s="6097">
        <v>0</v>
      </c>
    </row>
    <row r="5" ht="58.0" customHeight="true">
      <c r="A5" t="s" s="6098">
        <v>6</v>
      </c>
      <c r="B5" t="s" s="6099">
        <v>7</v>
      </c>
      <c r="C5" t="s" s="6100">
        <v>8</v>
      </c>
      <c r="D5" t="s" s="6101">
        <v>9</v>
      </c>
      <c r="E5" t="s" s="6102">
        <v>10</v>
      </c>
      <c r="F5" t="s" s="6103">
        <v>11</v>
      </c>
      <c r="G5" t="s" s="6104">
        <v>12</v>
      </c>
      <c r="H5" t="s" s="6105">
        <v>13</v>
      </c>
      <c r="I5" t="s" s="6106">
        <v>14</v>
      </c>
      <c r="J5" t="s" s="6107">
        <v>15</v>
      </c>
      <c r="K5" t="s" s="6108">
        <v>16</v>
      </c>
      <c r="L5" t="s" s="6109">
        <v>17</v>
      </c>
      <c r="M5" t="s" s="6110">
        <v>18</v>
      </c>
      <c r="N5" t="s" s="6111">
        <v>19</v>
      </c>
      <c r="O5" t="s" s="6112">
        <v>20</v>
      </c>
      <c r="P5" t="s" s="6113">
        <v>21</v>
      </c>
      <c r="Q5" t="s" s="6114">
        <v>22</v>
      </c>
      <c r="R5" t="s" s="6115">
        <v>23</v>
      </c>
      <c r="S5" t="s" s="6116">
        <v>24</v>
      </c>
      <c r="T5" t="s" s="6117">
        <v>25</v>
      </c>
      <c r="U5" t="s" s="6118">
        <v>24</v>
      </c>
      <c r="V5" t="s" s="6119">
        <v>26</v>
      </c>
      <c r="W5" t="s" s="6120">
        <v>24</v>
      </c>
      <c r="X5" t="s" s="6121">
        <v>27</v>
      </c>
      <c r="Y5" t="s" s="6122">
        <v>28</v>
      </c>
      <c r="Z5" t="s" s="6123">
        <v>29</v>
      </c>
      <c r="AA5" t="s" s="6124">
        <v>30</v>
      </c>
    </row>
    <row r="6" ht="15.0" customHeight="true">
      <c r="A6" t="s" s="6125">
        <v>31</v>
      </c>
      <c r="B6" t="s" s="6126">
        <v>32</v>
      </c>
      <c r="C6" t="s" s="6127">
        <v>33</v>
      </c>
      <c r="D6" t="s" s="6128">
        <v>34</v>
      </c>
      <c r="E6" t="s" s="6129">
        <v>35</v>
      </c>
      <c r="F6" t="n" s="6130">
        <v>43313.0</v>
      </c>
      <c r="G6" t="s" s="6131">
        <v>0</v>
      </c>
      <c r="H6" t="n" s="6132">
        <v>1400.0</v>
      </c>
      <c r="I6" t="n" s="6133">
        <v>0.0</v>
      </c>
      <c r="J6" t="n" s="6134">
        <v>200.0</v>
      </c>
      <c r="K6" t="n" s="6135">
        <v>0.0</v>
      </c>
      <c r="L6" t="n" s="6136">
        <v>0.0</v>
      </c>
      <c r="M6" t="n" s="6137">
        <v>0.0</v>
      </c>
      <c r="N6" t="n" s="6138">
        <v>0.0</v>
      </c>
      <c r="O6" s="6139">
        <f>SUM(j6:n6)</f>
      </c>
      <c r="P6" t="n" s="6140">
        <v>0.0</v>
      </c>
      <c r="Q6" t="n" s="6141">
        <v>10.0</v>
      </c>
      <c r="R6" t="n" s="6142">
        <v>7.0</v>
      </c>
      <c r="S6" t="n" s="6143">
        <v>70.7</v>
      </c>
      <c r="T6" t="n" s="6144">
        <v>0.0</v>
      </c>
      <c r="U6" t="n" s="6145">
        <v>0.0</v>
      </c>
      <c r="V6" t="n" s="6146">
        <v>0.0</v>
      </c>
      <c r="W6" t="n" s="6147">
        <v>0.0</v>
      </c>
      <c r="X6" t="n" s="6148">
        <v>0.0</v>
      </c>
      <c r="Y6" s="6149">
        <f>r6+t6+v6</f>
      </c>
      <c r="Z6" s="6150">
        <f>s6+u6+w6+x6</f>
      </c>
      <c r="AA6" t="s" s="6151">
        <v>0</v>
      </c>
    </row>
    <row r="7" ht="15.0" customHeight="true">
      <c r="A7" t="s" s="6152">
        <v>36</v>
      </c>
      <c r="B7" t="s" s="6153">
        <v>37</v>
      </c>
      <c r="C7" t="s" s="6154">
        <v>38</v>
      </c>
      <c r="D7" t="s" s="6155">
        <v>39</v>
      </c>
      <c r="E7" t="s" s="6156">
        <v>35</v>
      </c>
      <c r="F7" t="n" s="6157">
        <v>41944.0</v>
      </c>
      <c r="G7" t="s" s="6158">
        <v>0</v>
      </c>
      <c r="H7" t="n" s="6159">
        <v>1470.0</v>
      </c>
      <c r="I7" t="n" s="6160">
        <v>0.0</v>
      </c>
      <c r="J7" t="n" s="6161">
        <v>1200.0</v>
      </c>
      <c r="K7" t="n" s="6162">
        <v>0.0</v>
      </c>
      <c r="L7" t="n" s="6163">
        <v>0.0</v>
      </c>
      <c r="M7" t="n" s="6164">
        <v>0.0</v>
      </c>
      <c r="N7" t="n" s="6165">
        <v>0.0</v>
      </c>
      <c r="O7" s="6166">
        <f>SUM(j7:n7)</f>
      </c>
      <c r="P7" t="n" s="6167">
        <v>0.0</v>
      </c>
      <c r="Q7" t="n" s="6168">
        <v>0.0</v>
      </c>
      <c r="R7" t="n" s="6169">
        <v>4.5</v>
      </c>
      <c r="S7" t="n" s="6170">
        <v>47.7</v>
      </c>
      <c r="T7" t="n" s="6171">
        <v>0.0</v>
      </c>
      <c r="U7" t="n" s="6172">
        <v>0.0</v>
      </c>
      <c r="V7" t="n" s="6173">
        <v>0.0</v>
      </c>
      <c r="W7" t="n" s="6174">
        <v>0.0</v>
      </c>
      <c r="X7" t="n" s="6175">
        <v>33.6</v>
      </c>
      <c r="Y7" s="6176">
        <f>r7+t7+v7</f>
      </c>
      <c r="Z7" s="6177">
        <f>s7+u7+w7+x7</f>
      </c>
      <c r="AA7" t="s" s="6178">
        <v>0</v>
      </c>
    </row>
    <row r="8" ht="15.0" customHeight="true">
      <c r="A8" t="s" s="6179">
        <v>40</v>
      </c>
      <c r="B8" t="s" s="6180">
        <v>41</v>
      </c>
      <c r="C8" t="s" s="6181">
        <v>42</v>
      </c>
      <c r="D8" t="s" s="6182">
        <v>43</v>
      </c>
      <c r="E8" t="s" s="6183">
        <v>35</v>
      </c>
      <c r="F8" t="n" s="6184">
        <v>42700.0</v>
      </c>
      <c r="G8" t="s" s="6185">
        <v>0</v>
      </c>
      <c r="H8" t="n" s="6186">
        <v>1420.0</v>
      </c>
      <c r="I8" t="n" s="6187">
        <v>0.0</v>
      </c>
      <c r="J8" t="n" s="6188">
        <v>1300.0</v>
      </c>
      <c r="K8" t="n" s="6189">
        <v>0.0</v>
      </c>
      <c r="L8" t="n" s="6190">
        <v>0.0</v>
      </c>
      <c r="M8" t="n" s="6191">
        <v>0.0</v>
      </c>
      <c r="N8" t="n" s="6192">
        <v>0.0</v>
      </c>
      <c r="O8" s="6193">
        <f>SUM(j8:n8)</f>
      </c>
      <c r="P8" t="n" s="6194">
        <v>0.0</v>
      </c>
      <c r="Q8" t="n" s="6195">
        <v>0.0</v>
      </c>
      <c r="R8" t="n" s="6196">
        <v>0.0</v>
      </c>
      <c r="S8" t="n" s="6197">
        <v>0.0</v>
      </c>
      <c r="T8" t="n" s="6198">
        <v>0.0</v>
      </c>
      <c r="U8" t="n" s="6199">
        <v>0.0</v>
      </c>
      <c r="V8" t="n" s="6200">
        <v>0.0</v>
      </c>
      <c r="W8" t="n" s="6201">
        <v>0.0</v>
      </c>
      <c r="X8" t="n" s="6202">
        <v>0.0</v>
      </c>
      <c r="Y8" s="6203">
        <f>r8+t8+v8</f>
      </c>
      <c r="Z8" s="6204">
        <f>s8+u8+w8+x8</f>
      </c>
      <c r="AA8" t="s" s="6205">
        <v>0</v>
      </c>
    </row>
    <row r="9" ht="15.0" customHeight="true">
      <c r="A9" t="s" s="6206">
        <v>44</v>
      </c>
      <c r="B9" t="s" s="6207">
        <v>45</v>
      </c>
      <c r="C9" t="s" s="6208">
        <v>46</v>
      </c>
      <c r="D9" t="s" s="6209">
        <v>47</v>
      </c>
      <c r="E9" t="s" s="6210">
        <v>35</v>
      </c>
      <c r="F9" t="n" s="6211">
        <v>41944.0</v>
      </c>
      <c r="G9" t="s" s="6212">
        <v>0</v>
      </c>
      <c r="H9" t="n" s="6213">
        <v>1350.0</v>
      </c>
      <c r="I9" t="n" s="6214">
        <v>0.0</v>
      </c>
      <c r="J9" t="n" s="6215">
        <v>1400.0</v>
      </c>
      <c r="K9" t="n" s="6216">
        <v>0.0</v>
      </c>
      <c r="L9" t="n" s="6217">
        <v>0.0</v>
      </c>
      <c r="M9" t="n" s="6218">
        <v>0.0</v>
      </c>
      <c r="N9" t="n" s="6219">
        <v>0.0</v>
      </c>
      <c r="O9" s="6220">
        <f>SUM(j9:n9)</f>
      </c>
      <c r="P9" t="n" s="6221">
        <v>1000.0</v>
      </c>
      <c r="Q9" t="n" s="6222">
        <v>0.0</v>
      </c>
      <c r="R9" t="n" s="6223">
        <v>5.5</v>
      </c>
      <c r="S9" t="n" s="6224">
        <v>53.57</v>
      </c>
      <c r="T9" t="n" s="6225">
        <v>0.0</v>
      </c>
      <c r="U9" t="n" s="6226">
        <v>0.0</v>
      </c>
      <c r="V9" t="n" s="6227">
        <v>0.0</v>
      </c>
      <c r="W9" t="n" s="6228">
        <v>0.0</v>
      </c>
      <c r="X9" t="n" s="6229">
        <v>0.0</v>
      </c>
      <c r="Y9" s="6230">
        <f>r9+t9+v9</f>
      </c>
      <c r="Z9" s="6231">
        <f>s9+u9+w9+x9</f>
      </c>
      <c r="AA9" t="s" s="6232">
        <v>0</v>
      </c>
    </row>
    <row r="10" ht="15.0" customHeight="true">
      <c r="A10" t="s" s="6233">
        <v>48</v>
      </c>
      <c r="B10" t="s" s="6234">
        <v>49</v>
      </c>
      <c r="C10" t="s" s="6235">
        <v>50</v>
      </c>
      <c r="D10" t="s" s="6236">
        <v>51</v>
      </c>
      <c r="E10" t="s" s="6237">
        <v>35</v>
      </c>
      <c r="F10" t="n" s="6238">
        <v>41944.0</v>
      </c>
      <c r="G10" t="s" s="6239">
        <v>0</v>
      </c>
      <c r="H10" t="n" s="6240">
        <v>1280.0</v>
      </c>
      <c r="I10" t="n" s="6241">
        <v>0.0</v>
      </c>
      <c r="J10" t="n" s="6242">
        <v>170.0</v>
      </c>
      <c r="K10" t="n" s="6243">
        <v>0.0</v>
      </c>
      <c r="L10" t="n" s="6244">
        <v>0.0</v>
      </c>
      <c r="M10" t="n" s="6245">
        <v>0.0</v>
      </c>
      <c r="N10" t="n" s="6246">
        <v>0.0</v>
      </c>
      <c r="O10" s="6247">
        <f>SUM(j10:n10)</f>
      </c>
      <c r="P10" t="n" s="6248">
        <v>1000.0</v>
      </c>
      <c r="Q10" t="n" s="6249">
        <v>10.0</v>
      </c>
      <c r="R10" t="n" s="6250">
        <v>0.0</v>
      </c>
      <c r="S10" t="n" s="6251">
        <v>0.0</v>
      </c>
      <c r="T10" t="n" s="6252">
        <v>0.0</v>
      </c>
      <c r="U10" t="n" s="6253">
        <v>0.0</v>
      </c>
      <c r="V10" t="n" s="6254">
        <v>0.0</v>
      </c>
      <c r="W10" t="n" s="6255">
        <v>0.0</v>
      </c>
      <c r="X10" t="n" s="6256">
        <v>0.0</v>
      </c>
      <c r="Y10" s="6257">
        <f>r10+t10+v10</f>
      </c>
      <c r="Z10" s="6258">
        <f>s10+u10+w10+x10</f>
      </c>
      <c r="AA10" t="s" s="6259">
        <v>0</v>
      </c>
    </row>
    <row r="11" ht="15.0" customHeight="true">
      <c r="A11" t="s" s="6260">
        <v>52</v>
      </c>
      <c r="B11" t="s" s="6261">
        <v>53</v>
      </c>
      <c r="C11" t="s" s="6262">
        <v>54</v>
      </c>
      <c r="D11" t="s" s="6263">
        <v>55</v>
      </c>
      <c r="E11" t="s" s="6264">
        <v>35</v>
      </c>
      <c r="F11" t="n" s="6265">
        <v>41944.0</v>
      </c>
      <c r="G11" t="s" s="6266">
        <v>0</v>
      </c>
      <c r="H11" t="n" s="6267">
        <v>1710.0</v>
      </c>
      <c r="I11" t="n" s="6268">
        <v>0.0</v>
      </c>
      <c r="J11" t="n" s="6269">
        <v>1200.0</v>
      </c>
      <c r="K11" t="n" s="6270">
        <v>0.0</v>
      </c>
      <c r="L11" t="n" s="6271">
        <v>0.0</v>
      </c>
      <c r="M11" t="n" s="6272">
        <v>0.0</v>
      </c>
      <c r="N11" t="n" s="6273">
        <v>0.0</v>
      </c>
      <c r="O11" s="6274">
        <f>SUM(j11:n11)</f>
      </c>
      <c r="P11" t="n" s="6275">
        <v>0.0</v>
      </c>
      <c r="Q11" t="n" s="6276">
        <v>10.0</v>
      </c>
      <c r="R11" t="n" s="6277">
        <v>0.5</v>
      </c>
      <c r="S11" t="n" s="6278">
        <v>6.17</v>
      </c>
      <c r="T11" t="n" s="6279">
        <v>0.0</v>
      </c>
      <c r="U11" t="n" s="6280">
        <v>0.0</v>
      </c>
      <c r="V11" t="n" s="6281">
        <v>0.0</v>
      </c>
      <c r="W11" t="n" s="6282">
        <v>0.0</v>
      </c>
      <c r="X11" t="n" s="6283">
        <v>0.0</v>
      </c>
      <c r="Y11" s="6284">
        <f>r11+t11+v11</f>
      </c>
      <c r="Z11" s="6285">
        <f>s11+u11+w11+x11</f>
      </c>
      <c r="AA11" t="s" s="6286">
        <v>0</v>
      </c>
    </row>
    <row r="12" ht="15.0" customHeight="true">
      <c r="A12" t="s" s="6287">
        <v>56</v>
      </c>
      <c r="B12" t="s" s="6288">
        <v>57</v>
      </c>
      <c r="C12" t="s" s="6289">
        <v>58</v>
      </c>
      <c r="D12" t="s" s="6290">
        <v>59</v>
      </c>
      <c r="E12" t="s" s="6291">
        <v>35</v>
      </c>
      <c r="F12" t="n" s="6292">
        <v>41944.0</v>
      </c>
      <c r="G12" t="s" s="6293">
        <v>0</v>
      </c>
      <c r="H12" t="n" s="6294">
        <v>1430.0</v>
      </c>
      <c r="I12" t="n" s="6295">
        <v>0.0</v>
      </c>
      <c r="J12" t="n" s="6296">
        <v>200.0</v>
      </c>
      <c r="K12" t="n" s="6297">
        <v>0.0</v>
      </c>
      <c r="L12" t="n" s="6298">
        <v>0.0</v>
      </c>
      <c r="M12" t="n" s="6299">
        <v>0.0</v>
      </c>
      <c r="N12" t="n" s="6300">
        <v>0.0</v>
      </c>
      <c r="O12" s="6301">
        <f>SUM(j12:n12)</f>
      </c>
      <c r="P12" t="n" s="6302">
        <v>1000.0</v>
      </c>
      <c r="Q12" t="n" s="6303">
        <v>0.0</v>
      </c>
      <c r="R12" t="n" s="6304">
        <v>6.5</v>
      </c>
      <c r="S12" t="n" s="6305">
        <v>67.02</v>
      </c>
      <c r="T12" t="n" s="6306">
        <v>0.0</v>
      </c>
      <c r="U12" t="n" s="6307">
        <v>0.0</v>
      </c>
      <c r="V12" t="n" s="6308">
        <v>0.0</v>
      </c>
      <c r="W12" t="n" s="6309">
        <v>0.0</v>
      </c>
      <c r="X12" t="n" s="6310">
        <v>0.0</v>
      </c>
      <c r="Y12" s="6311">
        <f>r12+t12+v12</f>
      </c>
      <c r="Z12" s="6312">
        <f>s12+u12+w12+x12</f>
      </c>
      <c r="AA12" t="s" s="6313">
        <v>0</v>
      </c>
    </row>
    <row r="13" ht="15.0" customHeight="true">
      <c r="A13" t="s" s="6314">
        <v>60</v>
      </c>
      <c r="B13" t="s" s="6315">
        <v>61</v>
      </c>
      <c r="C13" t="s" s="6316">
        <v>62</v>
      </c>
      <c r="D13" t="s" s="6317">
        <v>63</v>
      </c>
      <c r="E13" t="s" s="6318">
        <v>35</v>
      </c>
      <c r="F13" t="n" s="6319">
        <v>41944.0</v>
      </c>
      <c r="G13" t="s" s="6320">
        <v>0</v>
      </c>
      <c r="H13" t="n" s="6321">
        <v>1510.0</v>
      </c>
      <c r="I13" t="n" s="6322">
        <v>0.0</v>
      </c>
      <c r="J13" t="n" s="6323">
        <v>300.0</v>
      </c>
      <c r="K13" t="n" s="6324">
        <v>0.0</v>
      </c>
      <c r="L13" t="n" s="6325">
        <v>0.0</v>
      </c>
      <c r="M13" t="n" s="6326">
        <v>0.0</v>
      </c>
      <c r="N13" t="n" s="6327">
        <v>0.0</v>
      </c>
      <c r="O13" s="6328">
        <f>SUM(j13:n13)</f>
      </c>
      <c r="P13" t="n" s="6329">
        <v>0.0</v>
      </c>
      <c r="Q13" t="n" s="6330">
        <v>31.8</v>
      </c>
      <c r="R13" t="n" s="6331">
        <v>8.0</v>
      </c>
      <c r="S13" t="n" s="6332">
        <v>87.12</v>
      </c>
      <c r="T13" t="n" s="6333">
        <v>0.0</v>
      </c>
      <c r="U13" t="n" s="6334">
        <v>0.0</v>
      </c>
      <c r="V13" t="n" s="6335">
        <v>0.0</v>
      </c>
      <c r="W13" t="n" s="6336">
        <v>0.0</v>
      </c>
      <c r="X13" t="n" s="6337">
        <v>0.0</v>
      </c>
      <c r="Y13" s="6338">
        <f>r13+t13+v13</f>
      </c>
      <c r="Z13" s="6339">
        <f>s13+u13+w13+x13</f>
      </c>
      <c r="AA13" t="s" s="6340">
        <v>0</v>
      </c>
    </row>
    <row r="14" ht="15.0" customHeight="true">
      <c r="A14" t="s" s="6341">
        <v>64</v>
      </c>
      <c r="B14" t="s" s="6342">
        <v>65</v>
      </c>
      <c r="C14" t="s" s="6343">
        <v>66</v>
      </c>
      <c r="D14" t="s" s="6344">
        <v>67</v>
      </c>
      <c r="E14" t="s" s="6345">
        <v>35</v>
      </c>
      <c r="F14" t="n" s="6346">
        <v>42811.0</v>
      </c>
      <c r="G14" t="s" s="6347">
        <v>0</v>
      </c>
      <c r="H14" t="n" s="6348">
        <v>1390.0</v>
      </c>
      <c r="I14" t="n" s="6349">
        <v>0.0</v>
      </c>
      <c r="J14" t="n" s="6350">
        <v>170.0</v>
      </c>
      <c r="K14" t="n" s="6351">
        <v>0.0</v>
      </c>
      <c r="L14" t="n" s="6352">
        <v>0.0</v>
      </c>
      <c r="M14" t="n" s="6353">
        <v>0.0</v>
      </c>
      <c r="N14" t="n" s="6354">
        <v>0.0</v>
      </c>
      <c r="O14" s="6355">
        <f>SUM(j14:n14)</f>
      </c>
      <c r="P14" t="n" s="6356">
        <v>0.0</v>
      </c>
      <c r="Q14" t="n" s="6357">
        <v>0.0</v>
      </c>
      <c r="R14" t="n" s="6358">
        <v>3.0</v>
      </c>
      <c r="S14" t="n" s="6359">
        <v>30.06</v>
      </c>
      <c r="T14" t="n" s="6360">
        <v>0.0</v>
      </c>
      <c r="U14" t="n" s="6361">
        <v>0.0</v>
      </c>
      <c r="V14" t="n" s="6362">
        <v>0.0</v>
      </c>
      <c r="W14" t="n" s="6363">
        <v>0.0</v>
      </c>
      <c r="X14" t="n" s="6364">
        <v>0.0</v>
      </c>
      <c r="Y14" s="6365">
        <f>r14+t14+v14</f>
      </c>
      <c r="Z14" s="6366">
        <f>s14+u14+w14+x14</f>
      </c>
      <c r="AA14" t="s" s="6367">
        <v>0</v>
      </c>
    </row>
    <row r="15" ht="15.0" customHeight="true">
      <c r="A15" t="s" s="6368">
        <v>68</v>
      </c>
      <c r="B15" t="s" s="6369">
        <v>69</v>
      </c>
      <c r="C15" t="s" s="6370">
        <v>70</v>
      </c>
      <c r="D15" t="s" s="6371">
        <v>71</v>
      </c>
      <c r="E15" t="s" s="6372">
        <v>35</v>
      </c>
      <c r="F15" t="n" s="6373">
        <v>41944.0</v>
      </c>
      <c r="G15" t="s" s="6374">
        <v>0</v>
      </c>
      <c r="H15" t="n" s="6375">
        <v>1400.0</v>
      </c>
      <c r="I15" t="n" s="6376">
        <v>0.0</v>
      </c>
      <c r="J15" t="n" s="6377">
        <v>600.0</v>
      </c>
      <c r="K15" t="n" s="6378">
        <v>0.0</v>
      </c>
      <c r="L15" t="n" s="6379">
        <v>0.0</v>
      </c>
      <c r="M15" t="n" s="6380">
        <v>0.0</v>
      </c>
      <c r="N15" t="n" s="6381">
        <v>0.0</v>
      </c>
      <c r="O15" s="6382">
        <f>SUM(j15:n15)</f>
      </c>
      <c r="P15" t="n" s="6383">
        <v>0.0</v>
      </c>
      <c r="Q15" t="n" s="6384">
        <v>10.0</v>
      </c>
      <c r="R15" t="n" s="6385">
        <v>2.0</v>
      </c>
      <c r="S15" t="n" s="6386">
        <v>20.2</v>
      </c>
      <c r="T15" t="n" s="6387">
        <v>0.0</v>
      </c>
      <c r="U15" t="n" s="6388">
        <v>0.0</v>
      </c>
      <c r="V15" t="n" s="6389">
        <v>0.0</v>
      </c>
      <c r="W15" t="n" s="6390">
        <v>0.0</v>
      </c>
      <c r="X15" t="n" s="6391">
        <v>0.0</v>
      </c>
      <c r="Y15" s="6392">
        <f>r15+t15+v15</f>
      </c>
      <c r="Z15" s="6393">
        <f>s15+u15+w15+x15</f>
      </c>
      <c r="AA15" t="s" s="6394">
        <v>72</v>
      </c>
    </row>
    <row r="16" ht="15.0" customHeight="true">
      <c r="A16" t="s" s="6395">
        <v>73</v>
      </c>
      <c r="B16" t="s" s="6396">
        <v>74</v>
      </c>
      <c r="C16" t="s" s="6397">
        <v>75</v>
      </c>
      <c r="D16" t="s" s="6398">
        <v>76</v>
      </c>
      <c r="E16" t="s" s="6399">
        <v>35</v>
      </c>
      <c r="F16" t="n" s="6400">
        <v>41944.0</v>
      </c>
      <c r="G16" t="s" s="6401">
        <v>0</v>
      </c>
      <c r="H16" t="n" s="6402">
        <v>1450.0</v>
      </c>
      <c r="I16" t="n" s="6403">
        <v>0.0</v>
      </c>
      <c r="J16" t="n" s="6404">
        <v>300.0</v>
      </c>
      <c r="K16" t="n" s="6405">
        <v>0.0</v>
      </c>
      <c r="L16" t="n" s="6406">
        <v>0.0</v>
      </c>
      <c r="M16" t="n" s="6407">
        <v>0.0</v>
      </c>
      <c r="N16" t="n" s="6408">
        <v>0.0</v>
      </c>
      <c r="O16" s="6409">
        <f>SUM(j16:n16)</f>
      </c>
      <c r="P16" t="n" s="6410">
        <v>0.0</v>
      </c>
      <c r="Q16" t="n" s="6411">
        <v>0.0</v>
      </c>
      <c r="R16" t="n" s="6412">
        <v>32.0</v>
      </c>
      <c r="S16" t="n" s="6413">
        <v>334.72</v>
      </c>
      <c r="T16" t="n" s="6414">
        <v>0.0</v>
      </c>
      <c r="U16" t="n" s="6415">
        <v>0.0</v>
      </c>
      <c r="V16" t="n" s="6416">
        <v>0.0</v>
      </c>
      <c r="W16" t="n" s="6417">
        <v>0.0</v>
      </c>
      <c r="X16" t="n" s="6418">
        <v>0.0</v>
      </c>
      <c r="Y16" s="6419">
        <f>r16+t16+v16</f>
      </c>
      <c r="Z16" s="6420">
        <f>s16+u16+w16+x16</f>
      </c>
      <c r="AA16" t="s" s="6421">
        <v>0</v>
      </c>
    </row>
    <row r="17" ht="15.0" customHeight="true">
      <c r="A17" t="s" s="6422">
        <v>77</v>
      </c>
      <c r="B17" t="s" s="6423">
        <v>78</v>
      </c>
      <c r="C17" t="s" s="6424">
        <v>79</v>
      </c>
      <c r="D17" t="s" s="6425">
        <v>80</v>
      </c>
      <c r="E17" t="s" s="6426">
        <v>35</v>
      </c>
      <c r="F17" t="n" s="6427">
        <v>43539.0</v>
      </c>
      <c r="G17" t="s" s="6428">
        <v>0</v>
      </c>
      <c r="H17" t="n" s="6429">
        <v>1450.0</v>
      </c>
      <c r="I17" t="n" s="6430">
        <v>0.0</v>
      </c>
      <c r="J17" t="n" s="6431">
        <v>2400.0</v>
      </c>
      <c r="K17" t="n" s="6432">
        <v>0.0</v>
      </c>
      <c r="L17" t="n" s="6433">
        <v>0.0</v>
      </c>
      <c r="M17" t="n" s="6434">
        <v>0.0</v>
      </c>
      <c r="N17" t="n" s="6435">
        <v>0.0</v>
      </c>
      <c r="O17" s="6436">
        <f>SUM(j17:n17)</f>
      </c>
      <c r="P17" t="n" s="6437">
        <v>0.0</v>
      </c>
      <c r="Q17" t="n" s="6438">
        <v>0.0</v>
      </c>
      <c r="R17" t="n" s="6439">
        <v>38.0</v>
      </c>
      <c r="S17" t="n" s="6440">
        <v>397.48</v>
      </c>
      <c r="T17" t="n" s="6441">
        <v>0.0</v>
      </c>
      <c r="U17" t="n" s="6442">
        <v>0.0</v>
      </c>
      <c r="V17" t="n" s="6443">
        <v>0.0</v>
      </c>
      <c r="W17" t="n" s="6444">
        <v>0.0</v>
      </c>
      <c r="X17" t="n" s="6445">
        <v>0.0</v>
      </c>
      <c r="Y17" s="6446">
        <f>r17+t17+v17</f>
      </c>
      <c r="Z17" s="6447">
        <f>s17+u17+w17+x17</f>
      </c>
      <c r="AA17" t="s" s="6448">
        <v>81</v>
      </c>
    </row>
    <row r="18" ht="15.0" customHeight="true">
      <c r="A18" t="s" s="6449">
        <v>82</v>
      </c>
      <c r="B18" t="s" s="6450">
        <v>83</v>
      </c>
      <c r="C18" t="s" s="6451">
        <v>84</v>
      </c>
      <c r="D18" t="s" s="6452">
        <v>85</v>
      </c>
      <c r="E18" t="s" s="6453">
        <v>35</v>
      </c>
      <c r="F18" t="n" s="6454">
        <v>42005.0</v>
      </c>
      <c r="G18" t="s" s="6455">
        <v>0</v>
      </c>
      <c r="H18" t="n" s="6456">
        <v>1620.0</v>
      </c>
      <c r="I18" t="n" s="6457">
        <v>0.0</v>
      </c>
      <c r="J18" t="n" s="6458">
        <v>200.0</v>
      </c>
      <c r="K18" t="n" s="6459">
        <v>0.0</v>
      </c>
      <c r="L18" t="n" s="6460">
        <v>0.0</v>
      </c>
      <c r="M18" t="n" s="6461">
        <v>0.0</v>
      </c>
      <c r="N18" t="n" s="6462">
        <v>0.0</v>
      </c>
      <c r="O18" s="6463">
        <f>SUM(j18:n18)</f>
      </c>
      <c r="P18" t="n" s="6464">
        <v>0.0</v>
      </c>
      <c r="Q18" t="n" s="6465">
        <v>23.17</v>
      </c>
      <c r="R18" t="n" s="6466">
        <v>10.0</v>
      </c>
      <c r="S18" t="n" s="6467">
        <v>116.8</v>
      </c>
      <c r="T18" t="n" s="6468">
        <v>0.0</v>
      </c>
      <c r="U18" t="n" s="6469">
        <v>0.0</v>
      </c>
      <c r="V18" t="n" s="6470">
        <v>0.0</v>
      </c>
      <c r="W18" t="n" s="6471">
        <v>0.0</v>
      </c>
      <c r="X18" t="n" s="6472">
        <v>0.0</v>
      </c>
      <c r="Y18" s="6473">
        <f>r18+t18+v18</f>
      </c>
      <c r="Z18" s="6474">
        <f>s18+u18+w18+x18</f>
      </c>
      <c r="AA18" t="s" s="6475">
        <v>0</v>
      </c>
    </row>
    <row r="19" ht="15.0" customHeight="true">
      <c r="A19" t="s" s="6476">
        <v>86</v>
      </c>
      <c r="B19" t="s" s="6477">
        <v>87</v>
      </c>
      <c r="C19" t="s" s="6478">
        <v>88</v>
      </c>
      <c r="D19" t="s" s="6479">
        <v>89</v>
      </c>
      <c r="E19" t="s" s="6480">
        <v>35</v>
      </c>
      <c r="F19" t="n" s="6481">
        <v>41944.0</v>
      </c>
      <c r="G19" t="s" s="6482">
        <v>0</v>
      </c>
      <c r="H19" t="n" s="6483">
        <v>1650.0</v>
      </c>
      <c r="I19" t="n" s="6484">
        <v>0.0</v>
      </c>
      <c r="J19" t="n" s="6485">
        <v>200.0</v>
      </c>
      <c r="K19" t="n" s="6486">
        <v>0.0</v>
      </c>
      <c r="L19" t="n" s="6487">
        <v>0.0</v>
      </c>
      <c r="M19" t="n" s="6488">
        <v>0.0</v>
      </c>
      <c r="N19" t="n" s="6489">
        <v>0.0</v>
      </c>
      <c r="O19" s="6490">
        <f>SUM(j19:n19)</f>
      </c>
      <c r="P19" t="n" s="6491">
        <v>1000.0</v>
      </c>
      <c r="Q19" t="n" s="6492">
        <v>48.4</v>
      </c>
      <c r="R19" t="n" s="6493">
        <v>8.0</v>
      </c>
      <c r="S19" t="n" s="6494">
        <v>95.2</v>
      </c>
      <c r="T19" t="n" s="6495">
        <v>0.0</v>
      </c>
      <c r="U19" t="n" s="6496">
        <v>0.0</v>
      </c>
      <c r="V19" t="n" s="6497">
        <v>0.0</v>
      </c>
      <c r="W19" t="n" s="6498">
        <v>0.0</v>
      </c>
      <c r="X19" t="n" s="6499">
        <v>0.0</v>
      </c>
      <c r="Y19" s="6500">
        <f>r19+t19+v19</f>
      </c>
      <c r="Z19" s="6501">
        <f>s19+u19+w19+x19</f>
      </c>
      <c r="AA19" t="s" s="6502">
        <v>0</v>
      </c>
    </row>
    <row r="20" ht="15.0" customHeight="true">
      <c r="A20" t="s" s="6503">
        <v>90</v>
      </c>
      <c r="B20" t="s" s="6504">
        <v>91</v>
      </c>
      <c r="C20" t="s" s="6505">
        <v>92</v>
      </c>
      <c r="D20" t="s" s="6506">
        <v>93</v>
      </c>
      <c r="E20" t="s" s="6507">
        <v>35</v>
      </c>
      <c r="F20" t="n" s="6508">
        <v>41944.0</v>
      </c>
      <c r="G20" t="s" s="6509">
        <v>0</v>
      </c>
      <c r="H20" t="n" s="6510">
        <v>1340.0</v>
      </c>
      <c r="I20" t="n" s="6511">
        <v>0.0</v>
      </c>
      <c r="J20" t="n" s="6512">
        <v>1200.0</v>
      </c>
      <c r="K20" t="n" s="6513">
        <v>0.0</v>
      </c>
      <c r="L20" t="n" s="6514">
        <v>0.0</v>
      </c>
      <c r="M20" t="n" s="6515">
        <v>0.0</v>
      </c>
      <c r="N20" t="n" s="6516">
        <v>0.0</v>
      </c>
      <c r="O20" s="6517">
        <f>SUM(j20:n20)</f>
      </c>
      <c r="P20" t="n" s="6518">
        <v>0.0</v>
      </c>
      <c r="Q20" t="n" s="6519">
        <v>10.0</v>
      </c>
      <c r="R20" t="n" s="6520">
        <v>0.0</v>
      </c>
      <c r="S20" t="n" s="6521">
        <v>0.0</v>
      </c>
      <c r="T20" t="n" s="6522">
        <v>0.0</v>
      </c>
      <c r="U20" t="n" s="6523">
        <v>0.0</v>
      </c>
      <c r="V20" t="n" s="6524">
        <v>0.0</v>
      </c>
      <c r="W20" t="n" s="6525">
        <v>0.0</v>
      </c>
      <c r="X20" t="n" s="6526">
        <v>0.0</v>
      </c>
      <c r="Y20" s="6527">
        <f>r20+t20+v20</f>
      </c>
      <c r="Z20" s="6528">
        <f>s20+u20+w20+x20</f>
      </c>
      <c r="AA20" t="s" s="6529">
        <v>0</v>
      </c>
    </row>
    <row r="21" ht="15.0" customHeight="true">
      <c r="A21" t="s" s="6530">
        <v>94</v>
      </c>
      <c r="B21" t="s" s="6531">
        <v>95</v>
      </c>
      <c r="C21" t="s" s="6532">
        <v>96</v>
      </c>
      <c r="D21" t="s" s="6533">
        <v>97</v>
      </c>
      <c r="E21" t="s" s="6534">
        <v>35</v>
      </c>
      <c r="F21" t="n" s="6535">
        <v>41944.0</v>
      </c>
      <c r="G21" t="s" s="6536">
        <v>0</v>
      </c>
      <c r="H21" t="n" s="6537">
        <v>1440.0</v>
      </c>
      <c r="I21" t="n" s="6538">
        <v>0.0</v>
      </c>
      <c r="J21" t="n" s="6539">
        <v>1050.0</v>
      </c>
      <c r="K21" t="n" s="6540">
        <v>0.0</v>
      </c>
      <c r="L21" t="n" s="6541">
        <v>0.0</v>
      </c>
      <c r="M21" t="n" s="6542">
        <v>0.0</v>
      </c>
      <c r="N21" t="n" s="6543">
        <v>0.0</v>
      </c>
      <c r="O21" s="6544">
        <f>SUM(j21:n21)</f>
      </c>
      <c r="P21" t="n" s="6545">
        <v>0.0</v>
      </c>
      <c r="Q21" t="n" s="6546">
        <v>0.0</v>
      </c>
      <c r="R21" t="n" s="6547">
        <v>5.0</v>
      </c>
      <c r="S21" t="n" s="6548">
        <v>51.9</v>
      </c>
      <c r="T21" t="n" s="6549">
        <v>0.0</v>
      </c>
      <c r="U21" t="n" s="6550">
        <v>0.0</v>
      </c>
      <c r="V21" t="n" s="6551">
        <v>0.0</v>
      </c>
      <c r="W21" t="n" s="6552">
        <v>0.0</v>
      </c>
      <c r="X21" t="n" s="6553">
        <v>0.0</v>
      </c>
      <c r="Y21" s="6554">
        <f>r21+t21+v21</f>
      </c>
      <c r="Z21" s="6555">
        <f>s21+u21+w21+x21</f>
      </c>
      <c r="AA21" t="s" s="6556">
        <v>0</v>
      </c>
    </row>
    <row r="22" ht="15.0" customHeight="true">
      <c r="A22" t="s" s="6557">
        <v>98</v>
      </c>
      <c r="B22" t="s" s="6558">
        <v>99</v>
      </c>
      <c r="C22" t="s" s="6559">
        <v>100</v>
      </c>
      <c r="D22" t="s" s="6560">
        <v>101</v>
      </c>
      <c r="E22" t="s" s="6561">
        <v>35</v>
      </c>
      <c r="F22" t="n" s="6562">
        <v>41944.0</v>
      </c>
      <c r="G22" t="s" s="6563">
        <v>0</v>
      </c>
      <c r="H22" t="n" s="6564">
        <v>1420.0</v>
      </c>
      <c r="I22" t="n" s="6565">
        <v>0.0</v>
      </c>
      <c r="J22" t="n" s="6566">
        <v>1700.0</v>
      </c>
      <c r="K22" t="n" s="6567">
        <v>0.0</v>
      </c>
      <c r="L22" t="n" s="6568">
        <v>0.0</v>
      </c>
      <c r="M22" t="n" s="6569">
        <v>0.0</v>
      </c>
      <c r="N22" t="n" s="6570">
        <v>0.0</v>
      </c>
      <c r="O22" s="6571">
        <f>SUM(j22:n22)</f>
      </c>
      <c r="P22" t="n" s="6572">
        <v>1000.0</v>
      </c>
      <c r="Q22" t="n" s="6573">
        <v>0.0</v>
      </c>
      <c r="R22" t="n" s="6574">
        <v>0.0</v>
      </c>
      <c r="S22" t="n" s="6575">
        <v>0.0</v>
      </c>
      <c r="T22" t="n" s="6576">
        <v>0.0</v>
      </c>
      <c r="U22" t="n" s="6577">
        <v>0.0</v>
      </c>
      <c r="V22" t="n" s="6578">
        <v>0.0</v>
      </c>
      <c r="W22" t="n" s="6579">
        <v>0.0</v>
      </c>
      <c r="X22" t="n" s="6580">
        <v>0.0</v>
      </c>
      <c r="Y22" s="6581">
        <f>r22+t22+v22</f>
      </c>
      <c r="Z22" s="6582">
        <f>s22+u22+w22+x22</f>
      </c>
      <c r="AA22" t="s" s="6583">
        <v>0</v>
      </c>
    </row>
    <row r="23" ht="15.0" customHeight="true">
      <c r="A23" t="s" s="6584">
        <v>102</v>
      </c>
      <c r="B23" t="s" s="6585">
        <v>103</v>
      </c>
      <c r="C23" t="s" s="6586">
        <v>104</v>
      </c>
      <c r="D23" t="s" s="6587">
        <v>105</v>
      </c>
      <c r="E23" t="s" s="6588">
        <v>35</v>
      </c>
      <c r="F23" t="n" s="6589">
        <v>41944.0</v>
      </c>
      <c r="G23" t="s" s="6590">
        <v>0</v>
      </c>
      <c r="H23" t="n" s="6591">
        <v>1370.0</v>
      </c>
      <c r="I23" t="n" s="6592">
        <v>0.0</v>
      </c>
      <c r="J23" t="n" s="6593">
        <v>600.0</v>
      </c>
      <c r="K23" t="n" s="6594">
        <v>0.0</v>
      </c>
      <c r="L23" t="n" s="6595">
        <v>0.0</v>
      </c>
      <c r="M23" t="n" s="6596">
        <v>0.0</v>
      </c>
      <c r="N23" t="n" s="6597">
        <v>0.0</v>
      </c>
      <c r="O23" s="6598">
        <f>SUM(j23:n23)</f>
      </c>
      <c r="P23" t="n" s="6599">
        <v>1000.0</v>
      </c>
      <c r="Q23" t="n" s="6600">
        <v>0.0</v>
      </c>
      <c r="R23" t="n" s="6601">
        <v>3.0</v>
      </c>
      <c r="S23" t="n" s="6602">
        <v>29.64</v>
      </c>
      <c r="T23" t="n" s="6603">
        <v>0.0</v>
      </c>
      <c r="U23" t="n" s="6604">
        <v>0.0</v>
      </c>
      <c r="V23" t="n" s="6605">
        <v>0.0</v>
      </c>
      <c r="W23" t="n" s="6606">
        <v>0.0</v>
      </c>
      <c r="X23" t="n" s="6607">
        <v>0.0</v>
      </c>
      <c r="Y23" s="6608">
        <f>r23+t23+v23</f>
      </c>
      <c r="Z23" s="6609">
        <f>s23+u23+w23+x23</f>
      </c>
      <c r="AA23" t="s" s="6610">
        <v>0</v>
      </c>
    </row>
    <row r="24" ht="15.0" customHeight="true">
      <c r="A24" t="s" s="6611">
        <v>106</v>
      </c>
      <c r="B24" t="s" s="6612">
        <v>107</v>
      </c>
      <c r="C24" t="s" s="6613">
        <v>108</v>
      </c>
      <c r="D24" t="s" s="6614">
        <v>109</v>
      </c>
      <c r="E24" t="s" s="6615">
        <v>35</v>
      </c>
      <c r="F24" t="n" s="6616">
        <v>41944.0</v>
      </c>
      <c r="G24" t="s" s="6617">
        <v>0</v>
      </c>
      <c r="H24" t="n" s="6618">
        <v>1540.0</v>
      </c>
      <c r="I24" t="n" s="6619">
        <v>0.0</v>
      </c>
      <c r="J24" t="n" s="6620">
        <v>300.0</v>
      </c>
      <c r="K24" t="n" s="6621">
        <v>0.0</v>
      </c>
      <c r="L24" t="n" s="6622">
        <v>0.0</v>
      </c>
      <c r="M24" t="n" s="6623">
        <v>0.0</v>
      </c>
      <c r="N24" t="n" s="6624">
        <v>0.0</v>
      </c>
      <c r="O24" s="6625">
        <f>SUM(j24:n24)</f>
      </c>
      <c r="P24" t="n" s="6626">
        <v>0.0</v>
      </c>
      <c r="Q24" t="n" s="6627">
        <v>10.0</v>
      </c>
      <c r="R24" t="n" s="6628">
        <v>0.0</v>
      </c>
      <c r="S24" t="n" s="6629">
        <v>0.0</v>
      </c>
      <c r="T24" t="n" s="6630">
        <v>0.0</v>
      </c>
      <c r="U24" t="n" s="6631">
        <v>0.0</v>
      </c>
      <c r="V24" t="n" s="6632">
        <v>0.0</v>
      </c>
      <c r="W24" t="n" s="6633">
        <v>0.0</v>
      </c>
      <c r="X24" t="n" s="6634">
        <v>0.0</v>
      </c>
      <c r="Y24" s="6635">
        <f>r24+t24+v24</f>
      </c>
      <c r="Z24" s="6636">
        <f>s24+u24+w24+x24</f>
      </c>
      <c r="AA24" t="s" s="6637">
        <v>0</v>
      </c>
    </row>
    <row r="25" ht="15.0" customHeight="true">
      <c r="A25" t="s" s="6638">
        <v>110</v>
      </c>
      <c r="B25" t="s" s="6639">
        <v>111</v>
      </c>
      <c r="C25" t="s" s="6640">
        <v>112</v>
      </c>
      <c r="D25" t="s" s="6641">
        <v>113</v>
      </c>
      <c r="E25" t="s" s="6642">
        <v>35</v>
      </c>
      <c r="F25" t="n" s="6643">
        <v>41944.0</v>
      </c>
      <c r="G25" t="s" s="6644">
        <v>0</v>
      </c>
      <c r="H25" t="n" s="6645">
        <v>1490.0</v>
      </c>
      <c r="I25" t="n" s="6646">
        <v>0.0</v>
      </c>
      <c r="J25" t="n" s="6647">
        <v>300.0</v>
      </c>
      <c r="K25" t="n" s="6648">
        <v>0.0</v>
      </c>
      <c r="L25" t="n" s="6649">
        <v>0.0</v>
      </c>
      <c r="M25" t="n" s="6650">
        <v>0.0</v>
      </c>
      <c r="N25" t="n" s="6651">
        <v>0.0</v>
      </c>
      <c r="O25" s="6652">
        <f>SUM(j25:n25)</f>
      </c>
      <c r="P25" t="n" s="6653">
        <v>0.0</v>
      </c>
      <c r="Q25" t="n" s="6654">
        <v>38.9</v>
      </c>
      <c r="R25" t="n" s="6655">
        <v>0.0</v>
      </c>
      <c r="S25" t="n" s="6656">
        <v>0.0</v>
      </c>
      <c r="T25" t="n" s="6657">
        <v>0.0</v>
      </c>
      <c r="U25" t="n" s="6658">
        <v>0.0</v>
      </c>
      <c r="V25" t="n" s="6659">
        <v>0.0</v>
      </c>
      <c r="W25" t="n" s="6660">
        <v>0.0</v>
      </c>
      <c r="X25" t="n" s="6661">
        <v>0.0</v>
      </c>
      <c r="Y25" s="6662">
        <f>r25+t25+v25</f>
      </c>
      <c r="Z25" s="6663">
        <f>s25+u25+w25+x25</f>
      </c>
      <c r="AA25" t="s" s="6664">
        <v>0</v>
      </c>
    </row>
    <row r="26" ht="15.0" customHeight="true">
      <c r="A26" t="s" s="6665">
        <v>114</v>
      </c>
      <c r="B26" t="s" s="6666">
        <v>115</v>
      </c>
      <c r="C26" t="s" s="6667">
        <v>116</v>
      </c>
      <c r="D26" t="s" s="6668">
        <v>117</v>
      </c>
      <c r="E26" t="s" s="6669">
        <v>35</v>
      </c>
      <c r="F26" t="n" s="6670">
        <v>42005.0</v>
      </c>
      <c r="G26" t="s" s="6671">
        <v>0</v>
      </c>
      <c r="H26" t="n" s="6672">
        <v>1950.0</v>
      </c>
      <c r="I26" t="n" s="6673">
        <v>0.0</v>
      </c>
      <c r="J26" t="n" s="6674">
        <v>600.0</v>
      </c>
      <c r="K26" t="n" s="6675">
        <v>0.0</v>
      </c>
      <c r="L26" t="n" s="6676">
        <v>0.0</v>
      </c>
      <c r="M26" t="n" s="6677">
        <v>0.0</v>
      </c>
      <c r="N26" t="n" s="6678">
        <v>0.0</v>
      </c>
      <c r="O26" s="6679">
        <f>SUM(j26:n26)</f>
      </c>
      <c r="P26" t="n" s="6680">
        <v>0.0</v>
      </c>
      <c r="Q26" t="n" s="6681">
        <v>28.1</v>
      </c>
      <c r="R26" t="n" s="6682">
        <v>6.0</v>
      </c>
      <c r="S26" t="n" s="6683">
        <v>84.36</v>
      </c>
      <c r="T26" t="n" s="6684">
        <v>0.0</v>
      </c>
      <c r="U26" t="n" s="6685">
        <v>0.0</v>
      </c>
      <c r="V26" t="n" s="6686">
        <v>0.0</v>
      </c>
      <c r="W26" t="n" s="6687">
        <v>0.0</v>
      </c>
      <c r="X26" t="n" s="6688">
        <v>0.0</v>
      </c>
      <c r="Y26" s="6689">
        <f>r26+t26+v26</f>
      </c>
      <c r="Z26" s="6690">
        <f>s26+u26+w26+x26</f>
      </c>
      <c r="AA26" t="s" s="6691">
        <v>0</v>
      </c>
    </row>
    <row r="27" ht="15.0" customHeight="true">
      <c r="A27" t="s" s="6692">
        <v>118</v>
      </c>
      <c r="B27" t="s" s="6693">
        <v>119</v>
      </c>
      <c r="C27" t="s" s="6694">
        <v>120</v>
      </c>
      <c r="D27" t="s" s="6695">
        <v>121</v>
      </c>
      <c r="E27" t="s" s="6696">
        <v>35</v>
      </c>
      <c r="F27" t="n" s="6697">
        <v>42599.0</v>
      </c>
      <c r="G27" t="s" s="6698">
        <v>0</v>
      </c>
      <c r="H27" t="n" s="6699">
        <v>1260.0</v>
      </c>
      <c r="I27" t="n" s="6700">
        <v>0.0</v>
      </c>
      <c r="J27" t="n" s="6701">
        <v>300.0</v>
      </c>
      <c r="K27" t="n" s="6702">
        <v>0.0</v>
      </c>
      <c r="L27" t="n" s="6703">
        <v>0.0</v>
      </c>
      <c r="M27" t="n" s="6704">
        <v>0.0</v>
      </c>
      <c r="N27" t="n" s="6705">
        <v>0.0</v>
      </c>
      <c r="O27" s="6706">
        <f>SUM(j27:n27)</f>
      </c>
      <c r="P27" t="n" s="6707">
        <v>0.0</v>
      </c>
      <c r="Q27" t="n" s="6708">
        <v>0.0</v>
      </c>
      <c r="R27" t="n" s="6709">
        <v>2.0</v>
      </c>
      <c r="S27" t="n" s="6710">
        <v>18.18</v>
      </c>
      <c r="T27" t="n" s="6711">
        <v>0.0</v>
      </c>
      <c r="U27" t="n" s="6712">
        <v>0.0</v>
      </c>
      <c r="V27" t="n" s="6713">
        <v>0.0</v>
      </c>
      <c r="W27" t="n" s="6714">
        <v>0.0</v>
      </c>
      <c r="X27" t="n" s="6715">
        <v>0.0</v>
      </c>
      <c r="Y27" s="6716">
        <f>r27+t27+v27</f>
      </c>
      <c r="Z27" s="6717">
        <f>s27+u27+w27+x27</f>
      </c>
      <c r="AA27" t="s" s="6718">
        <v>0</v>
      </c>
    </row>
    <row r="28" ht="15.0" customHeight="true">
      <c r="A28" t="s" s="6719">
        <v>122</v>
      </c>
      <c r="B28" t="s" s="6720">
        <v>123</v>
      </c>
      <c r="C28" t="s" s="6721">
        <v>124</v>
      </c>
      <c r="D28" t="s" s="6722">
        <v>125</v>
      </c>
      <c r="E28" t="s" s="6723">
        <v>35</v>
      </c>
      <c r="F28" t="n" s="6724">
        <v>42601.0</v>
      </c>
      <c r="G28" t="s" s="6725">
        <v>0</v>
      </c>
      <c r="H28" t="n" s="6726">
        <v>1460.0</v>
      </c>
      <c r="I28" t="n" s="6727">
        <v>0.0</v>
      </c>
      <c r="J28" t="n" s="6728">
        <v>2200.0</v>
      </c>
      <c r="K28" t="n" s="6729">
        <v>0.0</v>
      </c>
      <c r="L28" t="n" s="6730">
        <v>0.0</v>
      </c>
      <c r="M28" t="n" s="6731">
        <v>0.0</v>
      </c>
      <c r="N28" t="n" s="6732">
        <v>0.0</v>
      </c>
      <c r="O28" s="6733">
        <f>SUM(j28:n28)</f>
      </c>
      <c r="P28" t="n" s="6734">
        <v>0.0</v>
      </c>
      <c r="Q28" t="n" s="6735">
        <v>10.0</v>
      </c>
      <c r="R28" t="n" s="6736">
        <v>8.0</v>
      </c>
      <c r="S28" t="n" s="6737">
        <v>84.24</v>
      </c>
      <c r="T28" t="n" s="6738">
        <v>0.0</v>
      </c>
      <c r="U28" t="n" s="6739">
        <v>0.0</v>
      </c>
      <c r="V28" t="n" s="6740">
        <v>0.0</v>
      </c>
      <c r="W28" t="n" s="6741">
        <v>0.0</v>
      </c>
      <c r="X28" t="n" s="6742">
        <v>0.0</v>
      </c>
      <c r="Y28" s="6743">
        <f>r28+t28+v28</f>
      </c>
      <c r="Z28" s="6744">
        <f>s28+u28+w28+x28</f>
      </c>
      <c r="AA28" t="s" s="6745">
        <v>0</v>
      </c>
    </row>
    <row r="29" ht="15.0" customHeight="true">
      <c r="A29" t="s" s="6746">
        <v>126</v>
      </c>
      <c r="B29" t="s" s="6747">
        <v>127</v>
      </c>
      <c r="C29" t="s" s="6748">
        <v>128</v>
      </c>
      <c r="D29" t="s" s="6749">
        <v>129</v>
      </c>
      <c r="E29" t="s" s="6750">
        <v>35</v>
      </c>
      <c r="F29" t="n" s="6751">
        <v>42656.0</v>
      </c>
      <c r="G29" t="s" s="6752">
        <v>0</v>
      </c>
      <c r="H29" t="n" s="6753">
        <v>1300.0</v>
      </c>
      <c r="I29" t="n" s="6754">
        <v>0.0</v>
      </c>
      <c r="J29" t="n" s="6755">
        <v>1700.0</v>
      </c>
      <c r="K29" t="n" s="6756">
        <v>0.0</v>
      </c>
      <c r="L29" t="n" s="6757">
        <v>0.0</v>
      </c>
      <c r="M29" t="n" s="6758">
        <v>0.0</v>
      </c>
      <c r="N29" t="n" s="6759">
        <v>0.0</v>
      </c>
      <c r="O29" s="6760">
        <f>SUM(j29:n29)</f>
      </c>
      <c r="P29" t="n" s="6761">
        <v>0.0</v>
      </c>
      <c r="Q29" t="n" s="6762">
        <v>0.0</v>
      </c>
      <c r="R29" t="n" s="6763">
        <v>2.5</v>
      </c>
      <c r="S29" t="n" s="6764">
        <v>23.45</v>
      </c>
      <c r="T29" t="n" s="6765">
        <v>0.0</v>
      </c>
      <c r="U29" t="n" s="6766">
        <v>0.0</v>
      </c>
      <c r="V29" t="n" s="6767">
        <v>0.0</v>
      </c>
      <c r="W29" t="n" s="6768">
        <v>0.0</v>
      </c>
      <c r="X29" t="n" s="6769">
        <v>0.0</v>
      </c>
      <c r="Y29" s="6770">
        <f>r29+t29+v29</f>
      </c>
      <c r="Z29" s="6771">
        <f>s29+u29+w29+x29</f>
      </c>
      <c r="AA29" t="s" s="6772">
        <v>0</v>
      </c>
    </row>
    <row r="30" ht="15.0" customHeight="true">
      <c r="A30" t="s" s="6773">
        <v>130</v>
      </c>
      <c r="B30" t="s" s="6774">
        <v>131</v>
      </c>
      <c r="C30" t="s" s="6775">
        <v>132</v>
      </c>
      <c r="D30" t="s" s="6776">
        <v>133</v>
      </c>
      <c r="E30" t="s" s="6777">
        <v>35</v>
      </c>
      <c r="F30" t="n" s="6778">
        <v>42678.0</v>
      </c>
      <c r="G30" t="s" s="6779">
        <v>0</v>
      </c>
      <c r="H30" t="n" s="6780">
        <v>1390.0</v>
      </c>
      <c r="I30" t="n" s="6781">
        <v>0.0</v>
      </c>
      <c r="J30" t="n" s="6782">
        <v>200.0</v>
      </c>
      <c r="K30" t="n" s="6783">
        <v>0.0</v>
      </c>
      <c r="L30" t="n" s="6784">
        <v>0.0</v>
      </c>
      <c r="M30" t="n" s="6785">
        <v>0.0</v>
      </c>
      <c r="N30" t="n" s="6786">
        <v>0.0</v>
      </c>
      <c r="O30" s="6787">
        <f>SUM(j30:n30)</f>
      </c>
      <c r="P30" t="n" s="6788">
        <v>0.0</v>
      </c>
      <c r="Q30" t="n" s="6789">
        <v>10.0</v>
      </c>
      <c r="R30" t="n" s="6790">
        <v>8.0</v>
      </c>
      <c r="S30" t="n" s="6791">
        <v>80.16</v>
      </c>
      <c r="T30" t="n" s="6792">
        <v>0.0</v>
      </c>
      <c r="U30" t="n" s="6793">
        <v>0.0</v>
      </c>
      <c r="V30" t="n" s="6794">
        <v>0.0</v>
      </c>
      <c r="W30" t="n" s="6795">
        <v>0.0</v>
      </c>
      <c r="X30" t="n" s="6796">
        <v>0.0</v>
      </c>
      <c r="Y30" s="6797">
        <f>r30+t30+v30</f>
      </c>
      <c r="Z30" s="6798">
        <f>s30+u30+w30+x30</f>
      </c>
      <c r="AA30" t="s" s="6799">
        <v>0</v>
      </c>
    </row>
    <row r="31" ht="15.0" customHeight="true">
      <c r="A31" t="s" s="6800">
        <v>134</v>
      </c>
      <c r="B31" t="s" s="6801">
        <v>135</v>
      </c>
      <c r="C31" t="s" s="6802">
        <v>136</v>
      </c>
      <c r="D31" t="s" s="6803">
        <v>137</v>
      </c>
      <c r="E31" t="s" s="6804">
        <v>35</v>
      </c>
      <c r="F31" t="n" s="6805">
        <v>43115.0</v>
      </c>
      <c r="G31" t="s" s="6806">
        <v>0</v>
      </c>
      <c r="H31" t="n" s="6807">
        <v>1230.0</v>
      </c>
      <c r="I31" t="n" s="6808">
        <v>0.0</v>
      </c>
      <c r="J31" t="n" s="6809">
        <v>600.0</v>
      </c>
      <c r="K31" t="n" s="6810">
        <v>0.0</v>
      </c>
      <c r="L31" t="n" s="6811">
        <v>0.0</v>
      </c>
      <c r="M31" t="n" s="6812">
        <v>0.0</v>
      </c>
      <c r="N31" t="n" s="6813">
        <v>0.0</v>
      </c>
      <c r="O31" s="6814">
        <f>SUM(j31:n31)</f>
      </c>
      <c r="P31" t="n" s="6815">
        <v>0.0</v>
      </c>
      <c r="Q31" t="n" s="6816">
        <v>0.0</v>
      </c>
      <c r="R31" t="n" s="6817">
        <v>0.0</v>
      </c>
      <c r="S31" t="n" s="6818">
        <v>0.0</v>
      </c>
      <c r="T31" t="n" s="6819">
        <v>0.0</v>
      </c>
      <c r="U31" t="n" s="6820">
        <v>0.0</v>
      </c>
      <c r="V31" t="n" s="6821">
        <v>0.0</v>
      </c>
      <c r="W31" t="n" s="6822">
        <v>0.0</v>
      </c>
      <c r="X31" t="n" s="6823">
        <v>0.0</v>
      </c>
      <c r="Y31" s="6824">
        <f>r31+t31+v31</f>
      </c>
      <c r="Z31" s="6825">
        <f>s31+u31+w31+x31</f>
      </c>
      <c r="AA31" t="s" s="6826">
        <v>0</v>
      </c>
    </row>
    <row r="32" ht="15.0" customHeight="true">
      <c r="A32" t="s" s="6827">
        <v>138</v>
      </c>
      <c r="B32" t="s" s="6828">
        <v>139</v>
      </c>
      <c r="C32" t="s" s="6829">
        <v>140</v>
      </c>
      <c r="D32" t="s" s="6830">
        <v>141</v>
      </c>
      <c r="E32" t="s" s="6831">
        <v>35</v>
      </c>
      <c r="F32" t="n" s="6832">
        <v>43132.0</v>
      </c>
      <c r="G32" t="s" s="6833">
        <v>0</v>
      </c>
      <c r="H32" t="n" s="6834">
        <v>1230.0</v>
      </c>
      <c r="I32" t="n" s="6835">
        <v>0.0</v>
      </c>
      <c r="J32" t="n" s="6836">
        <v>200.0</v>
      </c>
      <c r="K32" t="n" s="6837">
        <v>0.0</v>
      </c>
      <c r="L32" t="n" s="6838">
        <v>0.0</v>
      </c>
      <c r="M32" t="n" s="6839">
        <v>0.0</v>
      </c>
      <c r="N32" t="n" s="6840">
        <v>0.0</v>
      </c>
      <c r="O32" s="6841">
        <f>SUM(j32:n32)</f>
      </c>
      <c r="P32" t="n" s="6842">
        <v>0.0</v>
      </c>
      <c r="Q32" t="n" s="6843">
        <v>0.0</v>
      </c>
      <c r="R32" t="n" s="6844">
        <v>0.0</v>
      </c>
      <c r="S32" t="n" s="6845">
        <v>0.0</v>
      </c>
      <c r="T32" t="n" s="6846">
        <v>0.0</v>
      </c>
      <c r="U32" t="n" s="6847">
        <v>0.0</v>
      </c>
      <c r="V32" t="n" s="6848">
        <v>0.0</v>
      </c>
      <c r="W32" t="n" s="6849">
        <v>0.0</v>
      </c>
      <c r="X32" t="n" s="6850">
        <v>0.0</v>
      </c>
      <c r="Y32" s="6851">
        <f>r32+t32+v32</f>
      </c>
      <c r="Z32" s="6852">
        <f>s32+u32+w32+x32</f>
      </c>
      <c r="AA32" t="s" s="6853">
        <v>0</v>
      </c>
    </row>
    <row r="33" ht="15.0" customHeight="true">
      <c r="A33" t="s" s="6854">
        <v>142</v>
      </c>
      <c r="B33" t="s" s="6855">
        <v>143</v>
      </c>
      <c r="C33" t="s" s="6856">
        <v>144</v>
      </c>
      <c r="D33" t="s" s="6857">
        <v>145</v>
      </c>
      <c r="E33" t="s" s="6858">
        <v>35</v>
      </c>
      <c r="F33" t="n" s="6859">
        <v>43160.0</v>
      </c>
      <c r="G33" t="s" s="6860">
        <v>0</v>
      </c>
      <c r="H33" t="n" s="6861">
        <v>1230.0</v>
      </c>
      <c r="I33" t="n" s="6862">
        <v>0.0</v>
      </c>
      <c r="J33" t="n" s="6863">
        <v>600.0</v>
      </c>
      <c r="K33" t="n" s="6864">
        <v>0.0</v>
      </c>
      <c r="L33" t="n" s="6865">
        <v>0.0</v>
      </c>
      <c r="M33" t="n" s="6866">
        <v>0.0</v>
      </c>
      <c r="N33" t="n" s="6867">
        <v>0.0</v>
      </c>
      <c r="O33" s="6868">
        <f>SUM(j33:n33)</f>
      </c>
      <c r="P33" t="n" s="6869">
        <v>0.0</v>
      </c>
      <c r="Q33" t="n" s="6870">
        <v>28.0</v>
      </c>
      <c r="R33" t="n" s="6871">
        <v>3.0</v>
      </c>
      <c r="S33" t="n" s="6872">
        <v>26.61</v>
      </c>
      <c r="T33" t="n" s="6873">
        <v>0.0</v>
      </c>
      <c r="U33" t="n" s="6874">
        <v>0.0</v>
      </c>
      <c r="V33" t="n" s="6875">
        <v>0.0</v>
      </c>
      <c r="W33" t="n" s="6876">
        <v>0.0</v>
      </c>
      <c r="X33" t="n" s="6877">
        <v>0.0</v>
      </c>
      <c r="Y33" s="6878">
        <f>r33+t33+v33</f>
      </c>
      <c r="Z33" s="6879">
        <f>s33+u33+w33+x33</f>
      </c>
      <c r="AA33" t="s" s="6880">
        <v>0</v>
      </c>
    </row>
    <row r="34" ht="15.0" customHeight="true">
      <c r="A34" t="s" s="6881">
        <v>146</v>
      </c>
      <c r="B34" t="s" s="6882">
        <v>147</v>
      </c>
      <c r="C34" t="s" s="6883">
        <v>148</v>
      </c>
      <c r="D34" t="s" s="6884">
        <v>149</v>
      </c>
      <c r="E34" t="s" s="6885">
        <v>35</v>
      </c>
      <c r="F34" t="n" s="6886">
        <v>43539.0</v>
      </c>
      <c r="G34" t="s" s="6887">
        <v>0</v>
      </c>
      <c r="H34" t="n" s="6888">
        <v>1300.0</v>
      </c>
      <c r="I34" t="n" s="6889">
        <v>0.0</v>
      </c>
      <c r="J34" t="n" s="6890">
        <v>300.0</v>
      </c>
      <c r="K34" t="n" s="6891">
        <v>0.0</v>
      </c>
      <c r="L34" t="n" s="6892">
        <v>0.0</v>
      </c>
      <c r="M34" t="n" s="6893">
        <v>0.0</v>
      </c>
      <c r="N34" t="n" s="6894">
        <v>0.0</v>
      </c>
      <c r="O34" s="6895">
        <f>SUM(j34:n34)</f>
      </c>
      <c r="P34" t="n" s="6896">
        <v>0.0</v>
      </c>
      <c r="Q34" t="n" s="6897">
        <v>0.0</v>
      </c>
      <c r="R34" t="n" s="6898">
        <v>4.0</v>
      </c>
      <c r="S34" t="n" s="6899">
        <v>37.52</v>
      </c>
      <c r="T34" t="n" s="6900">
        <v>0.0</v>
      </c>
      <c r="U34" t="n" s="6901">
        <v>0.0</v>
      </c>
      <c r="V34" t="n" s="6902">
        <v>0.0</v>
      </c>
      <c r="W34" t="n" s="6903">
        <v>0.0</v>
      </c>
      <c r="X34" t="n" s="6904">
        <v>0.0</v>
      </c>
      <c r="Y34" s="6905">
        <f>r34+t34+v34</f>
      </c>
      <c r="Z34" s="6906">
        <f>s34+u34+w34+x34</f>
      </c>
      <c r="AA34" t="s" s="6907">
        <v>81</v>
      </c>
    </row>
    <row r="35" ht="15.0" customHeight="true">
      <c r="A35" t="s" s="6908">
        <v>150</v>
      </c>
      <c r="B35" t="s" s="6909">
        <v>151</v>
      </c>
      <c r="C35" t="s" s="6910">
        <v>152</v>
      </c>
      <c r="D35" t="s" s="6911">
        <v>153</v>
      </c>
      <c r="E35" t="s" s="6912">
        <v>35</v>
      </c>
      <c r="F35" t="n" s="6913">
        <v>43314.0</v>
      </c>
      <c r="G35" t="s" s="6914">
        <v>0</v>
      </c>
      <c r="H35" t="n" s="6915">
        <v>1400.0</v>
      </c>
      <c r="I35" t="n" s="6916">
        <v>0.0</v>
      </c>
      <c r="J35" t="n" s="6917">
        <v>200.0</v>
      </c>
      <c r="K35" t="n" s="6918">
        <v>0.0</v>
      </c>
      <c r="L35" t="n" s="6919">
        <v>0.0</v>
      </c>
      <c r="M35" t="n" s="6920">
        <v>0.0</v>
      </c>
      <c r="N35" t="n" s="6921">
        <v>0.0</v>
      </c>
      <c r="O35" s="6922">
        <f>SUM(j35:n35)</f>
      </c>
      <c r="P35" t="n" s="6923">
        <v>0.0</v>
      </c>
      <c r="Q35" t="n" s="6924">
        <v>10.0</v>
      </c>
      <c r="R35" t="n" s="6925">
        <v>8.0</v>
      </c>
      <c r="S35" t="n" s="6926">
        <v>80.8</v>
      </c>
      <c r="T35" t="n" s="6927">
        <v>0.0</v>
      </c>
      <c r="U35" t="n" s="6928">
        <v>0.0</v>
      </c>
      <c r="V35" t="n" s="6929">
        <v>0.0</v>
      </c>
      <c r="W35" t="n" s="6930">
        <v>0.0</v>
      </c>
      <c r="X35" t="n" s="6931">
        <v>0.0</v>
      </c>
      <c r="Y35" s="6932">
        <f>r35+t35+v35</f>
      </c>
      <c r="Z35" s="6933">
        <f>s35+u35+w35+x35</f>
      </c>
      <c r="AA35" t="s" s="6934">
        <v>0</v>
      </c>
    </row>
    <row r="36" ht="15.0" customHeight="true">
      <c r="A36" t="s" s="6935">
        <v>154</v>
      </c>
      <c r="B36" t="s" s="6936">
        <v>155</v>
      </c>
      <c r="C36" t="s" s="6937">
        <v>156</v>
      </c>
      <c r="D36" t="s" s="6938">
        <v>157</v>
      </c>
      <c r="E36" t="s" s="6939">
        <v>35</v>
      </c>
      <c r="F36" t="n" s="6940">
        <v>43466.0</v>
      </c>
      <c r="G36" t="s" s="6941">
        <v>0</v>
      </c>
      <c r="H36" t="n" s="6942">
        <v>1300.0</v>
      </c>
      <c r="I36" t="n" s="6943">
        <v>0.0</v>
      </c>
      <c r="J36" t="n" s="6944">
        <v>2400.0</v>
      </c>
      <c r="K36" t="n" s="6945">
        <v>0.0</v>
      </c>
      <c r="L36" t="n" s="6946">
        <v>0.0</v>
      </c>
      <c r="M36" t="n" s="6947">
        <v>0.0</v>
      </c>
      <c r="N36" t="n" s="6948">
        <v>0.0</v>
      </c>
      <c r="O36" s="6949">
        <f>SUM(j36:n36)</f>
      </c>
      <c r="P36" t="n" s="6950">
        <v>0.0</v>
      </c>
      <c r="Q36" t="n" s="6951">
        <v>0.0</v>
      </c>
      <c r="R36" t="n" s="6952">
        <v>35.0</v>
      </c>
      <c r="S36" t="n" s="6953">
        <v>328.3</v>
      </c>
      <c r="T36" t="n" s="6954">
        <v>0.0</v>
      </c>
      <c r="U36" t="n" s="6955">
        <v>0.0</v>
      </c>
      <c r="V36" t="n" s="6956">
        <v>0.0</v>
      </c>
      <c r="W36" t="n" s="6957">
        <v>0.0</v>
      </c>
      <c r="X36" t="n" s="6958">
        <v>0.0</v>
      </c>
      <c r="Y36" s="6959">
        <f>r36+t36+v36</f>
      </c>
      <c r="Z36" s="6960">
        <f>s36+u36+w36+x36</f>
      </c>
      <c r="AA36" t="s" s="6961">
        <v>0</v>
      </c>
    </row>
    <row r="37" ht="15.0" customHeight="true">
      <c r="A37" t="s" s="6962">
        <v>158</v>
      </c>
      <c r="B37" t="s" s="6963">
        <v>159</v>
      </c>
      <c r="C37" t="s" s="6964">
        <v>160</v>
      </c>
      <c r="D37" t="s" s="6965">
        <v>161</v>
      </c>
      <c r="E37" t="s" s="6966">
        <v>35</v>
      </c>
      <c r="F37" t="n" s="6967">
        <v>43539.0</v>
      </c>
      <c r="G37" t="s" s="6968">
        <v>0</v>
      </c>
      <c r="H37" t="n" s="6969">
        <v>1400.0</v>
      </c>
      <c r="I37" t="n" s="6970">
        <v>0.0</v>
      </c>
      <c r="J37" t="n" s="6971">
        <v>170.0</v>
      </c>
      <c r="K37" t="n" s="6972">
        <v>0.0</v>
      </c>
      <c r="L37" t="n" s="6973">
        <v>0.0</v>
      </c>
      <c r="M37" t="n" s="6974">
        <v>0.0</v>
      </c>
      <c r="N37" t="n" s="6975">
        <v>0.0</v>
      </c>
      <c r="O37" s="6976">
        <f>SUM(j37:n37)</f>
      </c>
      <c r="P37" t="n" s="6977">
        <v>0.0</v>
      </c>
      <c r="Q37" t="n" s="6978">
        <v>0.0</v>
      </c>
      <c r="R37" t="n" s="6979">
        <v>0.0</v>
      </c>
      <c r="S37" t="n" s="6980">
        <v>0.0</v>
      </c>
      <c r="T37" t="n" s="6981">
        <v>0.0</v>
      </c>
      <c r="U37" t="n" s="6982">
        <v>0.0</v>
      </c>
      <c r="V37" t="n" s="6983">
        <v>0.0</v>
      </c>
      <c r="W37" t="n" s="6984">
        <v>0.0</v>
      </c>
      <c r="X37" t="n" s="6985">
        <v>0.0</v>
      </c>
      <c r="Y37" s="6986">
        <f>r37+t37+v37</f>
      </c>
      <c r="Z37" s="6987">
        <f>s37+u37+w37+x37</f>
      </c>
      <c r="AA37" t="s" s="6988">
        <v>81</v>
      </c>
    </row>
    <row r="38" ht="15.0" customHeight="true">
      <c r="A38" t="s" s="6989">
        <v>162</v>
      </c>
      <c r="B38" t="s" s="6990">
        <v>163</v>
      </c>
      <c r="C38" t="s" s="6991">
        <v>164</v>
      </c>
      <c r="D38" t="s" s="6992">
        <v>165</v>
      </c>
      <c r="E38" t="s" s="6993">
        <v>35</v>
      </c>
      <c r="F38" t="n" s="6994">
        <v>43539.0</v>
      </c>
      <c r="G38" t="s" s="6995">
        <v>0</v>
      </c>
      <c r="H38" t="n" s="6996">
        <v>1400.0</v>
      </c>
      <c r="I38" t="n" s="6997">
        <v>0.0</v>
      </c>
      <c r="J38" t="n" s="6998">
        <v>200.0</v>
      </c>
      <c r="K38" t="n" s="6999">
        <v>0.0</v>
      </c>
      <c r="L38" t="n" s="7000">
        <v>0.0</v>
      </c>
      <c r="M38" t="n" s="7001">
        <v>0.0</v>
      </c>
      <c r="N38" t="n" s="7002">
        <v>0.0</v>
      </c>
      <c r="O38" s="7003">
        <f>SUM(j38:n38)</f>
      </c>
      <c r="P38" t="n" s="7004">
        <v>0.0</v>
      </c>
      <c r="Q38" t="n" s="7005">
        <v>0.0</v>
      </c>
      <c r="R38" t="n" s="7006">
        <v>7.0</v>
      </c>
      <c r="S38" t="n" s="7007">
        <v>70.7</v>
      </c>
      <c r="T38" t="n" s="7008">
        <v>0.0</v>
      </c>
      <c r="U38" t="n" s="7009">
        <v>0.0</v>
      </c>
      <c r="V38" t="n" s="7010">
        <v>0.0</v>
      </c>
      <c r="W38" t="n" s="7011">
        <v>0.0</v>
      </c>
      <c r="X38" t="n" s="7012">
        <v>0.0</v>
      </c>
      <c r="Y38" s="7013">
        <f>r38+t38+v38</f>
      </c>
      <c r="Z38" s="7014">
        <f>s38+u38+w38+x38</f>
      </c>
      <c r="AA38" t="s" s="7015">
        <v>81</v>
      </c>
    </row>
    <row r="39" ht="15.0" customHeight="true">
      <c r="A39" t="s" s="7016">
        <v>166</v>
      </c>
      <c r="B39" t="s" s="7017">
        <v>167</v>
      </c>
      <c r="C39" t="s" s="7018">
        <v>168</v>
      </c>
      <c r="D39" t="s" s="7019">
        <v>169</v>
      </c>
      <c r="E39" t="s" s="7020">
        <v>35</v>
      </c>
      <c r="F39" t="n" s="7021">
        <v>43591.0</v>
      </c>
      <c r="G39" t="s" s="7022">
        <v>0</v>
      </c>
      <c r="H39" t="n" s="7023">
        <v>1090.32</v>
      </c>
      <c r="I39" t="n" s="7024">
        <v>0.0</v>
      </c>
      <c r="J39" t="n" s="7025">
        <v>0.0</v>
      </c>
      <c r="K39" t="n" s="7026">
        <v>0.0</v>
      </c>
      <c r="L39" t="n" s="7027">
        <v>0.0</v>
      </c>
      <c r="M39" t="n" s="7028">
        <v>0.0</v>
      </c>
      <c r="N39" t="n" s="7029">
        <v>0.0</v>
      </c>
      <c r="O39" s="7030">
        <f>SUM(j39:n39)</f>
      </c>
      <c r="P39" t="n" s="7031">
        <v>0.0</v>
      </c>
      <c r="Q39" t="n" s="7032">
        <v>0.0</v>
      </c>
      <c r="R39" t="n" s="7033">
        <v>0.0</v>
      </c>
      <c r="S39" t="n" s="7034">
        <v>0.0</v>
      </c>
      <c r="T39" t="n" s="7035">
        <v>0.0</v>
      </c>
      <c r="U39" t="n" s="7036">
        <v>0.0</v>
      </c>
      <c r="V39" t="n" s="7037">
        <v>0.0</v>
      </c>
      <c r="W39" t="n" s="7038">
        <v>0.0</v>
      </c>
      <c r="X39" t="n" s="7039">
        <v>0.0</v>
      </c>
      <c r="Y39" s="7040">
        <f>r39+t39+v39</f>
      </c>
      <c r="Z39" s="7041">
        <f>s39+u39+w39+x39</f>
      </c>
      <c r="AA39" t="s" s="7042">
        <v>0</v>
      </c>
    </row>
    <row r="40" ht="15.0" customHeight="true">
      <c r="A40" t="s" s="7043">
        <v>0</v>
      </c>
      <c r="B40" t="s" s="7044">
        <v>0</v>
      </c>
      <c r="C40" t="s" s="7045">
        <v>0</v>
      </c>
      <c r="D40" t="s" s="7046">
        <v>0</v>
      </c>
      <c r="E40" t="s" s="7047">
        <v>0</v>
      </c>
      <c r="F40" t="s" s="7048">
        <v>0</v>
      </c>
      <c r="G40" t="s" s="7049">
        <v>0</v>
      </c>
      <c r="H40" s="7050">
        <f>SUM(h6:h39)</f>
      </c>
      <c r="I40" s="7051">
        <f>SUM(i6:i39)</f>
      </c>
      <c r="J40" s="7052">
        <f>SUM(j6:j39)</f>
      </c>
      <c r="K40" s="7053">
        <f>SUM(k6:k39)</f>
      </c>
      <c r="L40" s="7054">
        <f>SUM(l6:l39)</f>
      </c>
      <c r="M40" s="7055">
        <f>SUM(m6:m39)</f>
      </c>
      <c r="N40" s="7056">
        <f>SUM(n6:n39)</f>
      </c>
      <c r="O40" s="7057">
        <f>SUM(o6:o39)</f>
      </c>
      <c r="P40" s="7058">
        <f>SUM(p6:p39)</f>
      </c>
      <c r="Q40" s="7059">
        <f>SUM(q6:q39)</f>
      </c>
      <c r="R40" s="7060">
        <f>SUM(r6:r39)</f>
      </c>
      <c r="S40" s="7061">
        <f>SUM(s6:s39)</f>
      </c>
      <c r="T40" s="7062">
        <f>SUM(t6:t39)</f>
      </c>
      <c r="U40" s="7063">
        <f>SUM(u6:u39)</f>
      </c>
      <c r="V40" s="7064">
        <f>SUM(v6:v39)</f>
      </c>
      <c r="W40" s="7065">
        <f>SUM(w6:w39)</f>
      </c>
      <c r="X40" s="7066">
        <f>SUM(x6:x39)</f>
      </c>
      <c r="Y40" s="7067">
        <f>SUM(y6:y39)</f>
      </c>
      <c r="Z40" s="7068">
        <f>SUM(z6:z39)</f>
      </c>
      <c r="AA40" t="s" s="7069">
        <v>0</v>
      </c>
    </row>
    <row r="41" ht="15.0" customHeight="true"/>
    <row r="42" ht="15.0" customHeight="true">
      <c r="A42" t="s" s="7070">
        <v>0</v>
      </c>
      <c r="B42" t="s" s="7071">
        <v>0</v>
      </c>
      <c r="C42" t="s" s="7072">
        <v>533</v>
      </c>
      <c r="D42" s="7073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74">
        <v>0</v>
      </c>
      <c r="B1" t="s" s="7075">
        <v>0</v>
      </c>
      <c r="C1" t="s" s="7076">
        <v>1</v>
      </c>
      <c r="D1" t="s" s="7077">
        <v>0</v>
      </c>
      <c r="E1" t="s" s="7078">
        <v>0</v>
      </c>
      <c r="F1" t="s" s="7079">
        <v>0</v>
      </c>
      <c r="G1" t="s" s="7080">
        <v>0</v>
      </c>
      <c r="H1" t="s" s="7081">
        <v>0</v>
      </c>
      <c r="I1" t="s" s="7082">
        <v>0</v>
      </c>
      <c r="J1" t="s" s="7083">
        <v>0</v>
      </c>
      <c r="K1" t="s" s="7084">
        <v>0</v>
      </c>
      <c r="L1" t="s" s="7085">
        <v>0</v>
      </c>
      <c r="M1" t="s" s="7086">
        <v>0</v>
      </c>
      <c r="N1" t="s" s="7087">
        <v>2</v>
      </c>
      <c r="O1" t="n" s="7088">
        <v>2019.0</v>
      </c>
      <c r="P1" t="s" s="7089">
        <v>0</v>
      </c>
      <c r="Q1" t="s" s="7090">
        <v>0</v>
      </c>
      <c r="R1" t="s" s="7091">
        <v>0</v>
      </c>
    </row>
    <row r="2" ht="15.0" customHeight="true">
      <c r="A2" t="s" s="7092">
        <v>0</v>
      </c>
      <c r="B2" t="s" s="7093">
        <v>0</v>
      </c>
      <c r="C2" t="s" s="7094">
        <v>3</v>
      </c>
      <c r="D2" t="s" s="7095">
        <v>0</v>
      </c>
      <c r="E2" t="s" s="7096">
        <v>0</v>
      </c>
      <c r="F2" t="s" s="7097">
        <v>0</v>
      </c>
      <c r="G2" t="s" s="7098">
        <v>0</v>
      </c>
      <c r="H2" t="s" s="7099">
        <v>0</v>
      </c>
      <c r="I2" t="s" s="7100">
        <v>0</v>
      </c>
      <c r="J2" t="s" s="7101">
        <v>0</v>
      </c>
      <c r="K2" t="s" s="7102">
        <v>0</v>
      </c>
      <c r="L2" t="s" s="7103">
        <v>0</v>
      </c>
      <c r="M2" t="s" s="7104">
        <v>0</v>
      </c>
      <c r="N2" t="s" s="7105">
        <v>4</v>
      </c>
      <c r="O2" t="n" s="7106">
        <v>2019.0</v>
      </c>
      <c r="P2" t="s" s="7107">
        <v>0</v>
      </c>
      <c r="Q2" t="s" s="7108">
        <v>0</v>
      </c>
      <c r="R2" t="s" s="7109">
        <v>0</v>
      </c>
    </row>
    <row r="3" ht="15.0" customHeight="true"/>
    <row r="4" ht="19.0" customHeight="true">
      <c r="A4" t="s" s="7110">
        <v>0</v>
      </c>
      <c r="B4" t="s" s="7111">
        <v>0</v>
      </c>
      <c r="C4" t="s" s="7112">
        <v>0</v>
      </c>
      <c r="D4" t="s" s="7113">
        <v>0</v>
      </c>
      <c r="E4" t="s" s="7114">
        <v>0</v>
      </c>
      <c r="F4" t="s" s="7115">
        <v>0</v>
      </c>
      <c r="G4" t="s" s="7116">
        <v>0</v>
      </c>
      <c r="H4" t="s" s="7117">
        <v>0</v>
      </c>
      <c r="I4" t="s" s="7118">
        <v>0</v>
      </c>
      <c r="J4" t="s" s="7119">
        <v>0</v>
      </c>
      <c r="K4" t="s" s="7120">
        <v>0</v>
      </c>
      <c r="L4" t="s" s="7121">
        <v>0</v>
      </c>
      <c r="M4" t="s" s="7122">
        <v>0</v>
      </c>
      <c r="N4" t="s" s="7123">
        <v>0</v>
      </c>
      <c r="O4" t="s" s="7124">
        <v>0</v>
      </c>
      <c r="P4" t="s" s="7125">
        <v>0</v>
      </c>
      <c r="Q4" t="s" s="7126">
        <v>0</v>
      </c>
      <c r="R4" t="n" s="7127">
        <v>1.5</v>
      </c>
      <c r="S4" t="n" s="7128">
        <v>1.5</v>
      </c>
      <c r="T4" t="n" s="7129">
        <v>2.0</v>
      </c>
      <c r="U4" t="n" s="7130">
        <v>2.0</v>
      </c>
      <c r="V4" t="n" s="7131">
        <v>3.0</v>
      </c>
      <c r="W4" t="n" s="7132">
        <v>3.0</v>
      </c>
      <c r="X4" t="s" s="7133">
        <v>0</v>
      </c>
      <c r="Y4" t="s" s="7134">
        <v>5</v>
      </c>
      <c r="Z4" t="s" s="7135">
        <v>5</v>
      </c>
      <c r="AA4" t="s" s="7136">
        <v>0</v>
      </c>
    </row>
    <row r="5" ht="58.0" customHeight="true">
      <c r="A5" t="s" s="7137">
        <v>6</v>
      </c>
      <c r="B5" t="s" s="7138">
        <v>7</v>
      </c>
      <c r="C5" t="s" s="7139">
        <v>8</v>
      </c>
      <c r="D5" t="s" s="7140">
        <v>9</v>
      </c>
      <c r="E5" t="s" s="7141">
        <v>10</v>
      </c>
      <c r="F5" t="s" s="7142">
        <v>11</v>
      </c>
      <c r="G5" t="s" s="7143">
        <v>12</v>
      </c>
      <c r="H5" t="s" s="7144">
        <v>13</v>
      </c>
      <c r="I5" t="s" s="7145">
        <v>14</v>
      </c>
      <c r="J5" t="s" s="7146">
        <v>15</v>
      </c>
      <c r="K5" t="s" s="7147">
        <v>16</v>
      </c>
      <c r="L5" t="s" s="7148">
        <v>17</v>
      </c>
      <c r="M5" t="s" s="7149">
        <v>18</v>
      </c>
      <c r="N5" t="s" s="7150">
        <v>19</v>
      </c>
      <c r="O5" t="s" s="7151">
        <v>20</v>
      </c>
      <c r="P5" t="s" s="7152">
        <v>21</v>
      </c>
      <c r="Q5" t="s" s="7153">
        <v>22</v>
      </c>
      <c r="R5" t="s" s="7154">
        <v>23</v>
      </c>
      <c r="S5" t="s" s="7155">
        <v>24</v>
      </c>
      <c r="T5" t="s" s="7156">
        <v>25</v>
      </c>
      <c r="U5" t="s" s="7157">
        <v>24</v>
      </c>
      <c r="V5" t="s" s="7158">
        <v>26</v>
      </c>
      <c r="W5" t="s" s="7159">
        <v>24</v>
      </c>
      <c r="X5" t="s" s="7160">
        <v>27</v>
      </c>
      <c r="Y5" t="s" s="7161">
        <v>28</v>
      </c>
      <c r="Z5" t="s" s="7162">
        <v>29</v>
      </c>
      <c r="AA5" t="s" s="7163">
        <v>30</v>
      </c>
    </row>
    <row r="6" ht="15.0" customHeight="true">
      <c r="A6" t="s" s="7164">
        <v>170</v>
      </c>
      <c r="B6" t="s" s="7165">
        <v>171</v>
      </c>
      <c r="C6" t="s" s="7166">
        <v>172</v>
      </c>
      <c r="D6" t="s" s="7167">
        <v>173</v>
      </c>
      <c r="E6" t="s" s="7168">
        <v>174</v>
      </c>
      <c r="F6" t="n" s="7169">
        <v>41944.0</v>
      </c>
      <c r="G6" t="s" s="7170">
        <v>0</v>
      </c>
      <c r="H6" t="n" s="7171">
        <v>1370.0</v>
      </c>
      <c r="I6" t="n" s="7172">
        <v>0.0</v>
      </c>
      <c r="J6" t="n" s="7173">
        <v>880.0</v>
      </c>
      <c r="K6" t="n" s="7174">
        <v>0.0</v>
      </c>
      <c r="L6" t="n" s="7175">
        <v>0.0</v>
      </c>
      <c r="M6" t="n" s="7176">
        <v>0.0</v>
      </c>
      <c r="N6" t="n" s="7177">
        <v>0.0</v>
      </c>
      <c r="O6" s="7178">
        <f>SUM(j6:n6)</f>
      </c>
      <c r="P6" t="n" s="7179">
        <v>0.0</v>
      </c>
      <c r="Q6" t="n" s="7180">
        <v>10.0</v>
      </c>
      <c r="R6" t="n" s="7181">
        <v>0.0</v>
      </c>
      <c r="S6" t="n" s="7182">
        <v>0.0</v>
      </c>
      <c r="T6" t="n" s="7183">
        <v>0.0</v>
      </c>
      <c r="U6" t="n" s="7184">
        <v>0.0</v>
      </c>
      <c r="V6" t="n" s="7185">
        <v>0.0</v>
      </c>
      <c r="W6" t="n" s="7186">
        <v>0.0</v>
      </c>
      <c r="X6" t="n" s="7187">
        <v>0.0</v>
      </c>
      <c r="Y6" s="7188">
        <f>r6+t6+v6</f>
      </c>
      <c r="Z6" s="7189">
        <f>s6+u6+w6+x6</f>
      </c>
      <c r="AA6" t="s" s="7190">
        <v>0</v>
      </c>
    </row>
    <row r="7" ht="15.0" customHeight="true">
      <c r="A7" t="s" s="7191">
        <v>175</v>
      </c>
      <c r="B7" t="s" s="7192">
        <v>176</v>
      </c>
      <c r="C7" t="s" s="7193">
        <v>177</v>
      </c>
      <c r="D7" t="s" s="7194">
        <v>178</v>
      </c>
      <c r="E7" t="s" s="7195">
        <v>174</v>
      </c>
      <c r="F7" t="n" s="7196">
        <v>41944.0</v>
      </c>
      <c r="G7" t="s" s="7197">
        <v>0</v>
      </c>
      <c r="H7" t="n" s="7198">
        <v>2110.0</v>
      </c>
      <c r="I7" t="n" s="7199">
        <v>0.0</v>
      </c>
      <c r="J7" t="n" s="7200">
        <v>300.0</v>
      </c>
      <c r="K7" t="n" s="7201">
        <v>0.0</v>
      </c>
      <c r="L7" t="n" s="7202">
        <v>0.0</v>
      </c>
      <c r="M7" t="n" s="7203">
        <v>0.0</v>
      </c>
      <c r="N7" t="n" s="7204">
        <v>0.0</v>
      </c>
      <c r="O7" s="7205">
        <f>SUM(j7:n7)</f>
      </c>
      <c r="P7" t="n" s="7206">
        <v>0.0</v>
      </c>
      <c r="Q7" t="n" s="7207">
        <v>10.0</v>
      </c>
      <c r="R7" t="n" s="7208">
        <v>8.0</v>
      </c>
      <c r="S7" t="n" s="7209">
        <v>115.36</v>
      </c>
      <c r="T7" t="n" s="7210">
        <v>0.0</v>
      </c>
      <c r="U7" t="n" s="7211">
        <v>0.0</v>
      </c>
      <c r="V7" t="n" s="7212">
        <v>0.0</v>
      </c>
      <c r="W7" t="n" s="7213">
        <v>0.0</v>
      </c>
      <c r="X7" t="n" s="7214">
        <v>-17.54</v>
      </c>
      <c r="Y7" s="7215">
        <f>r7+t7+v7</f>
      </c>
      <c r="Z7" s="7216">
        <f>s7+u7+w7+x7</f>
      </c>
      <c r="AA7" t="s" s="7217">
        <v>0</v>
      </c>
    </row>
    <row r="8" ht="15.0" customHeight="true">
      <c r="A8" t="s" s="7218">
        <v>179</v>
      </c>
      <c r="B8" t="s" s="7219">
        <v>180</v>
      </c>
      <c r="C8" t="s" s="7220">
        <v>181</v>
      </c>
      <c r="D8" t="s" s="7221">
        <v>182</v>
      </c>
      <c r="E8" t="s" s="7222">
        <v>174</v>
      </c>
      <c r="F8" t="n" s="7223">
        <v>41944.0</v>
      </c>
      <c r="G8" t="s" s="7224">
        <v>0</v>
      </c>
      <c r="H8" t="n" s="7225">
        <v>1360.0</v>
      </c>
      <c r="I8" t="n" s="7226">
        <v>0.0</v>
      </c>
      <c r="J8" t="n" s="7227">
        <v>0.0</v>
      </c>
      <c r="K8" t="n" s="7228">
        <v>0.0</v>
      </c>
      <c r="L8" t="n" s="7229">
        <v>0.0</v>
      </c>
      <c r="M8" t="n" s="7230">
        <v>0.0</v>
      </c>
      <c r="N8" t="n" s="7231">
        <v>0.0</v>
      </c>
      <c r="O8" s="7232">
        <f>SUM(j8:n8)</f>
      </c>
      <c r="P8" t="n" s="7233">
        <v>0.0</v>
      </c>
      <c r="Q8" t="n" s="7234">
        <v>107.8</v>
      </c>
      <c r="R8" t="n" s="7235">
        <v>4.0</v>
      </c>
      <c r="S8" t="n" s="7236">
        <v>39.24</v>
      </c>
      <c r="T8" t="n" s="7237">
        <v>8.0</v>
      </c>
      <c r="U8" t="n" s="7238">
        <v>104.64</v>
      </c>
      <c r="V8" t="n" s="7239">
        <v>0.0</v>
      </c>
      <c r="W8" t="n" s="7240">
        <v>0.0</v>
      </c>
      <c r="X8" t="n" s="7241">
        <v>0.0</v>
      </c>
      <c r="Y8" s="7242">
        <f>r8+t8+v8</f>
      </c>
      <c r="Z8" s="7243">
        <f>s8+u8+w8+x8</f>
      </c>
      <c r="AA8" t="s" s="7244">
        <v>0</v>
      </c>
    </row>
    <row r="9" ht="15.0" customHeight="true">
      <c r="A9" t="s" s="7245">
        <v>183</v>
      </c>
      <c r="B9" t="s" s="7246">
        <v>184</v>
      </c>
      <c r="C9" t="s" s="7247">
        <v>185</v>
      </c>
      <c r="D9" t="s" s="7248">
        <v>186</v>
      </c>
      <c r="E9" t="s" s="7249">
        <v>174</v>
      </c>
      <c r="F9" t="n" s="7250">
        <v>41944.0</v>
      </c>
      <c r="G9" t="s" s="7251">
        <v>0</v>
      </c>
      <c r="H9" t="n" s="7252">
        <v>1360.0</v>
      </c>
      <c r="I9" t="n" s="7253">
        <v>0.0</v>
      </c>
      <c r="J9" t="n" s="7254">
        <v>300.0</v>
      </c>
      <c r="K9" t="n" s="7255">
        <v>0.0</v>
      </c>
      <c r="L9" t="n" s="7256">
        <v>0.0</v>
      </c>
      <c r="M9" t="n" s="7257">
        <v>0.0</v>
      </c>
      <c r="N9" t="n" s="7258">
        <v>0.0</v>
      </c>
      <c r="O9" s="7259">
        <f>SUM(j9:n9)</f>
      </c>
      <c r="P9" t="n" s="7260">
        <v>0.0</v>
      </c>
      <c r="Q9" t="n" s="7261">
        <v>10.0</v>
      </c>
      <c r="R9" t="n" s="7262">
        <v>0.0</v>
      </c>
      <c r="S9" t="n" s="7263">
        <v>0.0</v>
      </c>
      <c r="T9" t="n" s="7264">
        <v>0.0</v>
      </c>
      <c r="U9" t="n" s="7265">
        <v>0.0</v>
      </c>
      <c r="V9" t="n" s="7266">
        <v>0.0</v>
      </c>
      <c r="W9" t="n" s="7267">
        <v>0.0</v>
      </c>
      <c r="X9" t="n" s="7268">
        <v>0.0</v>
      </c>
      <c r="Y9" s="7269">
        <f>r9+t9+v9</f>
      </c>
      <c r="Z9" s="7270">
        <f>s9+u9+w9+x9</f>
      </c>
      <c r="AA9" t="s" s="7271">
        <v>0</v>
      </c>
    </row>
    <row r="10" ht="15.0" customHeight="true">
      <c r="A10" t="s" s="7272">
        <v>187</v>
      </c>
      <c r="B10" t="s" s="7273">
        <v>188</v>
      </c>
      <c r="C10" t="s" s="7274">
        <v>189</v>
      </c>
      <c r="D10" t="s" s="7275">
        <v>190</v>
      </c>
      <c r="E10" t="s" s="7276">
        <v>174</v>
      </c>
      <c r="F10" t="n" s="7277">
        <v>41944.0</v>
      </c>
      <c r="G10" t="s" s="7278">
        <v>0</v>
      </c>
      <c r="H10" t="n" s="7279">
        <v>1390.0</v>
      </c>
      <c r="I10" t="n" s="7280">
        <v>0.0</v>
      </c>
      <c r="J10" t="n" s="7281">
        <v>1850.0</v>
      </c>
      <c r="K10" t="n" s="7282">
        <v>0.0</v>
      </c>
      <c r="L10" t="n" s="7283">
        <v>0.0</v>
      </c>
      <c r="M10" t="n" s="7284">
        <v>0.0</v>
      </c>
      <c r="N10" t="n" s="7285">
        <v>0.0</v>
      </c>
      <c r="O10" s="7286">
        <f>SUM(j10:n10)</f>
      </c>
      <c r="P10" t="n" s="7287">
        <v>0.0</v>
      </c>
      <c r="Q10" t="n" s="7288">
        <v>98.0</v>
      </c>
      <c r="R10" t="n" s="7289">
        <v>0.0</v>
      </c>
      <c r="S10" t="n" s="7290">
        <v>0.0</v>
      </c>
      <c r="T10" t="n" s="7291">
        <v>0.0</v>
      </c>
      <c r="U10" t="n" s="7292">
        <v>0.0</v>
      </c>
      <c r="V10" t="n" s="7293">
        <v>0.0</v>
      </c>
      <c r="W10" t="n" s="7294">
        <v>0.0</v>
      </c>
      <c r="X10" t="n" s="7295">
        <v>0.0</v>
      </c>
      <c r="Y10" s="7296">
        <f>r10+t10+v10</f>
      </c>
      <c r="Z10" s="7297">
        <f>s10+u10+w10+x10</f>
      </c>
      <c r="AA10" t="s" s="7298">
        <v>0</v>
      </c>
    </row>
    <row r="11" ht="15.0" customHeight="true">
      <c r="A11" t="s" s="7299">
        <v>191</v>
      </c>
      <c r="B11" t="s" s="7300">
        <v>192</v>
      </c>
      <c r="C11" t="s" s="7301">
        <v>193</v>
      </c>
      <c r="D11" t="s" s="7302">
        <v>194</v>
      </c>
      <c r="E11" t="s" s="7303">
        <v>174</v>
      </c>
      <c r="F11" t="n" s="7304">
        <v>41944.0</v>
      </c>
      <c r="G11" t="s" s="7305">
        <v>0</v>
      </c>
      <c r="H11" t="n" s="7306">
        <v>1540.0</v>
      </c>
      <c r="I11" t="n" s="7307">
        <v>0.0</v>
      </c>
      <c r="J11" t="n" s="7308">
        <v>250.0</v>
      </c>
      <c r="K11" t="n" s="7309">
        <v>0.0</v>
      </c>
      <c r="L11" t="n" s="7310">
        <v>0.0</v>
      </c>
      <c r="M11" t="n" s="7311">
        <v>0.0</v>
      </c>
      <c r="N11" t="n" s="7312">
        <v>0.0</v>
      </c>
      <c r="O11" s="7313">
        <f>SUM(j11:n11)</f>
      </c>
      <c r="P11" t="n" s="7314">
        <v>0.0</v>
      </c>
      <c r="Q11" t="n" s="7315">
        <v>98.0</v>
      </c>
      <c r="R11" t="n" s="7316">
        <v>0.0</v>
      </c>
      <c r="S11" t="n" s="7317">
        <v>0.0</v>
      </c>
      <c r="T11" t="n" s="7318">
        <v>0.0</v>
      </c>
      <c r="U11" t="n" s="7319">
        <v>0.0</v>
      </c>
      <c r="V11" t="n" s="7320">
        <v>0.0</v>
      </c>
      <c r="W11" t="n" s="7321">
        <v>0.0</v>
      </c>
      <c r="X11" t="n" s="7322">
        <v>0.0</v>
      </c>
      <c r="Y11" s="7323">
        <f>r11+t11+v11</f>
      </c>
      <c r="Z11" s="7324">
        <f>s11+u11+w11+x11</f>
      </c>
      <c r="AA11" t="s" s="7325">
        <v>0</v>
      </c>
    </row>
    <row r="12" ht="15.0" customHeight="true">
      <c r="A12" t="s" s="7326">
        <v>195</v>
      </c>
      <c r="B12" t="s" s="7327">
        <v>196</v>
      </c>
      <c r="C12" t="s" s="7328">
        <v>197</v>
      </c>
      <c r="D12" t="s" s="7329">
        <v>198</v>
      </c>
      <c r="E12" t="s" s="7330">
        <v>174</v>
      </c>
      <c r="F12" t="n" s="7331">
        <v>41944.0</v>
      </c>
      <c r="G12" t="s" s="7332">
        <v>0</v>
      </c>
      <c r="H12" t="n" s="7333">
        <v>1460.0</v>
      </c>
      <c r="I12" t="n" s="7334">
        <v>0.0</v>
      </c>
      <c r="J12" t="n" s="7335">
        <v>1100.0</v>
      </c>
      <c r="K12" t="n" s="7336">
        <v>0.0</v>
      </c>
      <c r="L12" t="n" s="7337">
        <v>0.0</v>
      </c>
      <c r="M12" t="n" s="7338">
        <v>0.0</v>
      </c>
      <c r="N12" t="n" s="7339">
        <v>0.0</v>
      </c>
      <c r="O12" s="7340">
        <f>SUM(j12:n12)</f>
      </c>
      <c r="P12" t="n" s="7341">
        <v>0.0</v>
      </c>
      <c r="Q12" t="n" s="7342">
        <v>102.9</v>
      </c>
      <c r="R12" t="n" s="7343">
        <v>0.0</v>
      </c>
      <c r="S12" t="n" s="7344">
        <v>0.0</v>
      </c>
      <c r="T12" t="n" s="7345">
        <v>0.0</v>
      </c>
      <c r="U12" t="n" s="7346">
        <v>0.0</v>
      </c>
      <c r="V12" t="n" s="7347">
        <v>0.0</v>
      </c>
      <c r="W12" t="n" s="7348">
        <v>0.0</v>
      </c>
      <c r="X12" t="n" s="7349">
        <v>0.0</v>
      </c>
      <c r="Y12" s="7350">
        <f>r12+t12+v12</f>
      </c>
      <c r="Z12" s="7351">
        <f>s12+u12+w12+x12</f>
      </c>
      <c r="AA12" t="s" s="7352">
        <v>0</v>
      </c>
    </row>
    <row r="13" ht="15.0" customHeight="true">
      <c r="A13" t="s" s="7353">
        <v>199</v>
      </c>
      <c r="B13" t="s" s="7354">
        <v>200</v>
      </c>
      <c r="C13" t="s" s="7355">
        <v>201</v>
      </c>
      <c r="D13" t="s" s="7356">
        <v>202</v>
      </c>
      <c r="E13" t="s" s="7357">
        <v>174</v>
      </c>
      <c r="F13" t="n" s="7358">
        <v>42684.0</v>
      </c>
      <c r="G13" t="s" s="7359">
        <v>0</v>
      </c>
      <c r="H13" t="n" s="7360">
        <v>1350.0</v>
      </c>
      <c r="I13" t="n" s="7361">
        <v>0.0</v>
      </c>
      <c r="J13" t="n" s="7362">
        <v>850.0</v>
      </c>
      <c r="K13" t="n" s="7363">
        <v>0.0</v>
      </c>
      <c r="L13" t="n" s="7364">
        <v>0.0</v>
      </c>
      <c r="M13" t="n" s="7365">
        <v>0.0</v>
      </c>
      <c r="N13" t="n" s="7366">
        <v>0.0</v>
      </c>
      <c r="O13" s="7367">
        <f>SUM(j13:n13)</f>
      </c>
      <c r="P13" t="n" s="7368">
        <v>0.0</v>
      </c>
      <c r="Q13" t="n" s="7369">
        <v>40.0</v>
      </c>
      <c r="R13" t="n" s="7370">
        <v>0.0</v>
      </c>
      <c r="S13" t="n" s="7371">
        <v>0.0</v>
      </c>
      <c r="T13" t="n" s="7372">
        <v>8.0</v>
      </c>
      <c r="U13" t="n" s="7373">
        <v>103.84</v>
      </c>
      <c r="V13" t="n" s="7374">
        <v>0.0</v>
      </c>
      <c r="W13" t="n" s="7375">
        <v>0.0</v>
      </c>
      <c r="X13" t="n" s="7376">
        <v>0.0</v>
      </c>
      <c r="Y13" s="7377">
        <f>r13+t13+v13</f>
      </c>
      <c r="Z13" s="7378">
        <f>s13+u13+w13+x13</f>
      </c>
      <c r="AA13" t="s" s="7379">
        <v>0</v>
      </c>
    </row>
    <row r="14" ht="15.0" customHeight="true">
      <c r="A14" t="s" s="7380">
        <v>203</v>
      </c>
      <c r="B14" t="s" s="7381">
        <v>204</v>
      </c>
      <c r="C14" t="s" s="7382">
        <v>205</v>
      </c>
      <c r="D14" t="s" s="7383">
        <v>206</v>
      </c>
      <c r="E14" t="s" s="7384">
        <v>174</v>
      </c>
      <c r="F14" t="n" s="7385">
        <v>42767.0</v>
      </c>
      <c r="G14" t="s" s="7386">
        <v>0</v>
      </c>
      <c r="H14" t="n" s="7387">
        <v>1350.0</v>
      </c>
      <c r="I14" t="n" s="7388">
        <v>0.0</v>
      </c>
      <c r="J14" t="n" s="7389">
        <v>300.0</v>
      </c>
      <c r="K14" t="n" s="7390">
        <v>0.0</v>
      </c>
      <c r="L14" t="n" s="7391">
        <v>0.0</v>
      </c>
      <c r="M14" t="n" s="7392">
        <v>0.0</v>
      </c>
      <c r="N14" t="n" s="7393">
        <v>0.0</v>
      </c>
      <c r="O14" s="7394">
        <f>SUM(j14:n14)</f>
      </c>
      <c r="P14" t="n" s="7395">
        <v>0.0</v>
      </c>
      <c r="Q14" t="n" s="7396">
        <v>17.55</v>
      </c>
      <c r="R14" t="n" s="7397">
        <v>0.0</v>
      </c>
      <c r="S14" t="n" s="7398">
        <v>0.0</v>
      </c>
      <c r="T14" t="n" s="7399">
        <v>8.0</v>
      </c>
      <c r="U14" t="n" s="7400">
        <v>103.84</v>
      </c>
      <c r="V14" t="n" s="7401">
        <v>0.0</v>
      </c>
      <c r="W14" t="n" s="7402">
        <v>0.0</v>
      </c>
      <c r="X14" t="n" s="7403">
        <v>0.0</v>
      </c>
      <c r="Y14" s="7404">
        <f>r14+t14+v14</f>
      </c>
      <c r="Z14" s="7405">
        <f>s14+u14+w14+x14</f>
      </c>
      <c r="AA14" t="s" s="7406">
        <v>0</v>
      </c>
    </row>
    <row r="15" ht="15.0" customHeight="true">
      <c r="A15" t="s" s="7407">
        <v>207</v>
      </c>
      <c r="B15" t="s" s="7408">
        <v>208</v>
      </c>
      <c r="C15" t="s" s="7409">
        <v>209</v>
      </c>
      <c r="D15" t="s" s="7410">
        <v>210</v>
      </c>
      <c r="E15" t="s" s="7411">
        <v>174</v>
      </c>
      <c r="F15" t="n" s="7412">
        <v>42990.0</v>
      </c>
      <c r="G15" t="s" s="7413">
        <v>0</v>
      </c>
      <c r="H15" t="n" s="7414">
        <v>1260.0</v>
      </c>
      <c r="I15" t="n" s="7415">
        <v>0.0</v>
      </c>
      <c r="J15" t="n" s="7416">
        <v>700.0</v>
      </c>
      <c r="K15" t="n" s="7417">
        <v>0.0</v>
      </c>
      <c r="L15" t="n" s="7418">
        <v>0.0</v>
      </c>
      <c r="M15" t="n" s="7419">
        <v>0.0</v>
      </c>
      <c r="N15" t="n" s="7420">
        <v>0.0</v>
      </c>
      <c r="O15" s="7421">
        <f>SUM(j15:n15)</f>
      </c>
      <c r="P15" t="n" s="7422">
        <v>0.0</v>
      </c>
      <c r="Q15" t="n" s="7423">
        <v>70.3</v>
      </c>
      <c r="R15" t="n" s="7424">
        <v>0.0</v>
      </c>
      <c r="S15" t="n" s="7425">
        <v>0.0</v>
      </c>
      <c r="T15" t="n" s="7426">
        <v>8.0</v>
      </c>
      <c r="U15" t="n" s="7427">
        <v>96.96</v>
      </c>
      <c r="V15" t="n" s="7428">
        <v>0.0</v>
      </c>
      <c r="W15" t="n" s="7429">
        <v>0.0</v>
      </c>
      <c r="X15" t="n" s="7430">
        <v>0.0</v>
      </c>
      <c r="Y15" s="7431">
        <f>r15+t15+v15</f>
      </c>
      <c r="Z15" s="7432">
        <f>s15+u15+w15+x15</f>
      </c>
      <c r="AA15" t="s" s="7433">
        <v>0</v>
      </c>
    </row>
    <row r="16" ht="15.0" customHeight="true">
      <c r="A16" t="s" s="7434">
        <v>211</v>
      </c>
      <c r="B16" t="s" s="7435">
        <v>212</v>
      </c>
      <c r="C16" t="s" s="7436">
        <v>213</v>
      </c>
      <c r="D16" t="s" s="7437">
        <v>214</v>
      </c>
      <c r="E16" t="s" s="7438">
        <v>174</v>
      </c>
      <c r="F16" t="n" s="7439">
        <v>43540.0</v>
      </c>
      <c r="G16" t="s" s="7440">
        <v>0</v>
      </c>
      <c r="H16" t="n" s="7441">
        <v>1200.0</v>
      </c>
      <c r="I16" t="n" s="7442">
        <v>0.0</v>
      </c>
      <c r="J16" t="n" s="7443">
        <v>1600.0</v>
      </c>
      <c r="K16" t="n" s="7444">
        <v>0.0</v>
      </c>
      <c r="L16" t="n" s="7445">
        <v>0.0</v>
      </c>
      <c r="M16" t="n" s="7446">
        <v>0.0</v>
      </c>
      <c r="N16" t="n" s="7447">
        <v>0.0</v>
      </c>
      <c r="O16" s="7448">
        <f>SUM(j16:n16)</f>
      </c>
      <c r="P16" t="n" s="7449">
        <v>0.0</v>
      </c>
      <c r="Q16" t="n" s="7450">
        <v>0.0</v>
      </c>
      <c r="R16" t="n" s="7451">
        <v>1.0</v>
      </c>
      <c r="S16" t="n" s="7452">
        <v>8.65</v>
      </c>
      <c r="T16" t="n" s="7453">
        <v>8.0</v>
      </c>
      <c r="U16" t="n" s="7454">
        <v>92.32</v>
      </c>
      <c r="V16" t="n" s="7455">
        <v>0.0</v>
      </c>
      <c r="W16" t="n" s="7456">
        <v>0.0</v>
      </c>
      <c r="X16" t="n" s="7457">
        <v>0.0</v>
      </c>
      <c r="Y16" s="7458">
        <f>r16+t16+v16</f>
      </c>
      <c r="Z16" s="7459">
        <f>s16+u16+w16+x16</f>
      </c>
      <c r="AA16" t="s" s="7460">
        <v>81</v>
      </c>
    </row>
    <row r="17" ht="15.0" customHeight="true">
      <c r="A17" t="s" s="7461">
        <v>0</v>
      </c>
      <c r="B17" t="s" s="7462">
        <v>0</v>
      </c>
      <c r="C17" t="s" s="7463">
        <v>0</v>
      </c>
      <c r="D17" t="s" s="7464">
        <v>0</v>
      </c>
      <c r="E17" t="s" s="7465">
        <v>0</v>
      </c>
      <c r="F17" t="s" s="7466">
        <v>0</v>
      </c>
      <c r="G17" t="s" s="7467">
        <v>0</v>
      </c>
      <c r="H17" s="7468">
        <f>SUM(h6:h16)</f>
      </c>
      <c r="I17" s="7469">
        <f>SUM(i6:i16)</f>
      </c>
      <c r="J17" s="7470">
        <f>SUM(j6:j16)</f>
      </c>
      <c r="K17" s="7471">
        <f>SUM(k6:k16)</f>
      </c>
      <c r="L17" s="7472">
        <f>SUM(l6:l16)</f>
      </c>
      <c r="M17" s="7473">
        <f>SUM(m6:m16)</f>
      </c>
      <c r="N17" s="7474">
        <f>SUM(n6:n16)</f>
      </c>
      <c r="O17" s="7475">
        <f>SUM(o6:o16)</f>
      </c>
      <c r="P17" s="7476">
        <f>SUM(p6:p16)</f>
      </c>
      <c r="Q17" s="7477">
        <f>SUM(q6:q16)</f>
      </c>
      <c r="R17" s="7478">
        <f>SUM(r6:r16)</f>
      </c>
      <c r="S17" s="7479">
        <f>SUM(s6:s16)</f>
      </c>
      <c r="T17" s="7480">
        <f>SUM(t6:t16)</f>
      </c>
      <c r="U17" s="7481">
        <f>SUM(u6:u16)</f>
      </c>
      <c r="V17" s="7482">
        <f>SUM(v6:v16)</f>
      </c>
      <c r="W17" s="7483">
        <f>SUM(w6:w16)</f>
      </c>
      <c r="X17" s="7484">
        <f>SUM(x6:x16)</f>
      </c>
      <c r="Y17" s="7485">
        <f>SUM(y6:y16)</f>
      </c>
      <c r="Z17" s="7486">
        <f>SUM(z6:z16)</f>
      </c>
      <c r="AA17" t="s" s="7487">
        <v>0</v>
      </c>
    </row>
    <row r="18" ht="15.0" customHeight="true"/>
    <row r="19" ht="15.0" customHeight="true">
      <c r="A19" t="s" s="7488">
        <v>0</v>
      </c>
      <c r="B19" t="s" s="7489">
        <v>0</v>
      </c>
      <c r="C19" t="s" s="7490">
        <v>533</v>
      </c>
      <c r="D19" s="749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92">
        <v>0</v>
      </c>
      <c r="B1" t="s" s="7493">
        <v>0</v>
      </c>
      <c r="C1" t="s" s="7494">
        <v>1</v>
      </c>
      <c r="D1" t="s" s="7495">
        <v>0</v>
      </c>
      <c r="E1" t="s" s="7496">
        <v>0</v>
      </c>
      <c r="F1" t="s" s="7497">
        <v>0</v>
      </c>
      <c r="G1" t="s" s="7498">
        <v>0</v>
      </c>
      <c r="H1" t="s" s="7499">
        <v>0</v>
      </c>
      <c r="I1" t="s" s="7500">
        <v>0</v>
      </c>
      <c r="J1" t="s" s="7501">
        <v>0</v>
      </c>
      <c r="K1" t="s" s="7502">
        <v>0</v>
      </c>
      <c r="L1" t="s" s="7503">
        <v>0</v>
      </c>
      <c r="M1" t="s" s="7504">
        <v>0</v>
      </c>
      <c r="N1" t="s" s="7505">
        <v>2</v>
      </c>
      <c r="O1" t="n" s="7506">
        <v>2019.0</v>
      </c>
      <c r="P1" t="s" s="7507">
        <v>0</v>
      </c>
      <c r="Q1" t="s" s="7508">
        <v>0</v>
      </c>
      <c r="R1" t="s" s="7509">
        <v>0</v>
      </c>
    </row>
    <row r="2" ht="15.0" customHeight="true">
      <c r="A2" t="s" s="7510">
        <v>0</v>
      </c>
      <c r="B2" t="s" s="7511">
        <v>0</v>
      </c>
      <c r="C2" t="s" s="7512">
        <v>3</v>
      </c>
      <c r="D2" t="s" s="7513">
        <v>0</v>
      </c>
      <c r="E2" t="s" s="7514">
        <v>0</v>
      </c>
      <c r="F2" t="s" s="7515">
        <v>0</v>
      </c>
      <c r="G2" t="s" s="7516">
        <v>0</v>
      </c>
      <c r="H2" t="s" s="7517">
        <v>0</v>
      </c>
      <c r="I2" t="s" s="7518">
        <v>0</v>
      </c>
      <c r="J2" t="s" s="7519">
        <v>0</v>
      </c>
      <c r="K2" t="s" s="7520">
        <v>0</v>
      </c>
      <c r="L2" t="s" s="7521">
        <v>0</v>
      </c>
      <c r="M2" t="s" s="7522">
        <v>0</v>
      </c>
      <c r="N2" t="s" s="7523">
        <v>4</v>
      </c>
      <c r="O2" t="n" s="7524">
        <v>2019.0</v>
      </c>
      <c r="P2" t="s" s="7525">
        <v>0</v>
      </c>
      <c r="Q2" t="s" s="7526">
        <v>0</v>
      </c>
      <c r="R2" t="s" s="7527">
        <v>0</v>
      </c>
    </row>
    <row r="3" ht="15.0" customHeight="true"/>
    <row r="4" ht="19.0" customHeight="true">
      <c r="A4" t="s" s="7528">
        <v>0</v>
      </c>
      <c r="B4" t="s" s="7529">
        <v>0</v>
      </c>
      <c r="C4" t="s" s="7530">
        <v>0</v>
      </c>
      <c r="D4" t="s" s="7531">
        <v>0</v>
      </c>
      <c r="E4" t="s" s="7532">
        <v>0</v>
      </c>
      <c r="F4" t="s" s="7533">
        <v>0</v>
      </c>
      <c r="G4" t="s" s="7534">
        <v>0</v>
      </c>
      <c r="H4" t="s" s="7535">
        <v>0</v>
      </c>
      <c r="I4" t="s" s="7536">
        <v>0</v>
      </c>
      <c r="J4" t="s" s="7537">
        <v>0</v>
      </c>
      <c r="K4" t="s" s="7538">
        <v>0</v>
      </c>
      <c r="L4" t="s" s="7539">
        <v>0</v>
      </c>
      <c r="M4" t="s" s="7540">
        <v>0</v>
      </c>
      <c r="N4" t="s" s="7541">
        <v>0</v>
      </c>
      <c r="O4" t="s" s="7542">
        <v>0</v>
      </c>
      <c r="P4" t="s" s="7543">
        <v>0</v>
      </c>
      <c r="Q4" t="s" s="7544">
        <v>0</v>
      </c>
      <c r="R4" t="n" s="7545">
        <v>1.5</v>
      </c>
      <c r="S4" t="n" s="7546">
        <v>1.5</v>
      </c>
      <c r="T4" t="n" s="7547">
        <v>2.0</v>
      </c>
      <c r="U4" t="n" s="7548">
        <v>2.0</v>
      </c>
      <c r="V4" t="n" s="7549">
        <v>3.0</v>
      </c>
      <c r="W4" t="n" s="7550">
        <v>3.0</v>
      </c>
      <c r="X4" t="s" s="7551">
        <v>0</v>
      </c>
      <c r="Y4" t="s" s="7552">
        <v>5</v>
      </c>
      <c r="Z4" t="s" s="7553">
        <v>5</v>
      </c>
      <c r="AA4" t="s" s="7554">
        <v>0</v>
      </c>
    </row>
    <row r="5" ht="58.0" customHeight="true">
      <c r="A5" t="s" s="7555">
        <v>6</v>
      </c>
      <c r="B5" t="s" s="7556">
        <v>7</v>
      </c>
      <c r="C5" t="s" s="7557">
        <v>8</v>
      </c>
      <c r="D5" t="s" s="7558">
        <v>9</v>
      </c>
      <c r="E5" t="s" s="7559">
        <v>10</v>
      </c>
      <c r="F5" t="s" s="7560">
        <v>11</v>
      </c>
      <c r="G5" t="s" s="7561">
        <v>12</v>
      </c>
      <c r="H5" t="s" s="7562">
        <v>13</v>
      </c>
      <c r="I5" t="s" s="7563">
        <v>14</v>
      </c>
      <c r="J5" t="s" s="7564">
        <v>15</v>
      </c>
      <c r="K5" t="s" s="7565">
        <v>16</v>
      </c>
      <c r="L5" t="s" s="7566">
        <v>17</v>
      </c>
      <c r="M5" t="s" s="7567">
        <v>18</v>
      </c>
      <c r="N5" t="s" s="7568">
        <v>19</v>
      </c>
      <c r="O5" t="s" s="7569">
        <v>20</v>
      </c>
      <c r="P5" t="s" s="7570">
        <v>21</v>
      </c>
      <c r="Q5" t="s" s="7571">
        <v>22</v>
      </c>
      <c r="R5" t="s" s="7572">
        <v>23</v>
      </c>
      <c r="S5" t="s" s="7573">
        <v>24</v>
      </c>
      <c r="T5" t="s" s="7574">
        <v>25</v>
      </c>
      <c r="U5" t="s" s="7575">
        <v>24</v>
      </c>
      <c r="V5" t="s" s="7576">
        <v>26</v>
      </c>
      <c r="W5" t="s" s="7577">
        <v>24</v>
      </c>
      <c r="X5" t="s" s="7578">
        <v>27</v>
      </c>
      <c r="Y5" t="s" s="7579">
        <v>28</v>
      </c>
      <c r="Z5" t="s" s="7580">
        <v>29</v>
      </c>
      <c r="AA5" t="s" s="7581">
        <v>30</v>
      </c>
    </row>
    <row r="6" ht="15.0" customHeight="true">
      <c r="A6" t="s" s="7582">
        <v>215</v>
      </c>
      <c r="B6" t="s" s="7583">
        <v>216</v>
      </c>
      <c r="C6" t="s" s="7584">
        <v>217</v>
      </c>
      <c r="D6" t="s" s="7585">
        <v>218</v>
      </c>
      <c r="E6" t="s" s="7586">
        <v>219</v>
      </c>
      <c r="F6" t="n" s="7587">
        <v>41944.0</v>
      </c>
      <c r="G6" t="s" s="7588">
        <v>0</v>
      </c>
      <c r="H6" t="n" s="7589">
        <v>1460.0</v>
      </c>
      <c r="I6" t="n" s="7590">
        <v>0.0</v>
      </c>
      <c r="J6" t="n" s="7591">
        <v>600.0</v>
      </c>
      <c r="K6" t="n" s="7592">
        <v>0.0</v>
      </c>
      <c r="L6" t="n" s="7593">
        <v>0.0</v>
      </c>
      <c r="M6" t="n" s="7594">
        <v>0.0</v>
      </c>
      <c r="N6" t="n" s="7595">
        <v>0.0</v>
      </c>
      <c r="O6" s="7596">
        <f>SUM(j6:n6)</f>
      </c>
      <c r="P6" t="n" s="7597">
        <v>0.0</v>
      </c>
      <c r="Q6" t="n" s="7598">
        <v>0.0</v>
      </c>
      <c r="R6" t="n" s="7599">
        <v>0.0</v>
      </c>
      <c r="S6" t="n" s="7600">
        <v>0.0</v>
      </c>
      <c r="T6" t="n" s="7601">
        <v>0.0</v>
      </c>
      <c r="U6" t="n" s="7602">
        <v>0.0</v>
      </c>
      <c r="V6" t="n" s="7603">
        <v>0.0</v>
      </c>
      <c r="W6" t="n" s="7604">
        <v>0.0</v>
      </c>
      <c r="X6" t="n" s="7605">
        <v>0.0</v>
      </c>
      <c r="Y6" s="7606">
        <f>r6+t6+v6</f>
      </c>
      <c r="Z6" s="7607">
        <f>s6+u6+w6+x6</f>
      </c>
      <c r="AA6" t="s" s="7608">
        <v>0</v>
      </c>
    </row>
    <row r="7" ht="15.0" customHeight="true">
      <c r="A7" t="s" s="7609">
        <v>220</v>
      </c>
      <c r="B7" t="s" s="7610">
        <v>221</v>
      </c>
      <c r="C7" t="s" s="7611">
        <v>222</v>
      </c>
      <c r="D7" t="s" s="7612">
        <v>223</v>
      </c>
      <c r="E7" t="s" s="7613">
        <v>219</v>
      </c>
      <c r="F7" t="n" s="7614">
        <v>41944.0</v>
      </c>
      <c r="G7" t="s" s="7615">
        <v>0</v>
      </c>
      <c r="H7" t="n" s="7616">
        <v>1390.0</v>
      </c>
      <c r="I7" t="n" s="7617">
        <v>0.0</v>
      </c>
      <c r="J7" t="n" s="7618">
        <v>1000.0</v>
      </c>
      <c r="K7" t="n" s="7619">
        <v>0.0</v>
      </c>
      <c r="L7" t="n" s="7620">
        <v>0.0</v>
      </c>
      <c r="M7" t="n" s="7621">
        <v>0.0</v>
      </c>
      <c r="N7" t="n" s="7622">
        <v>0.0</v>
      </c>
      <c r="O7" s="7623">
        <f>SUM(j7:n7)</f>
      </c>
      <c r="P7" t="n" s="7624">
        <v>0.0</v>
      </c>
      <c r="Q7" t="n" s="7625">
        <v>0.0</v>
      </c>
      <c r="R7" t="n" s="7626">
        <v>1.0</v>
      </c>
      <c r="S7" t="n" s="7627">
        <v>10.02</v>
      </c>
      <c r="T7" t="n" s="7628">
        <v>0.0</v>
      </c>
      <c r="U7" t="n" s="7629">
        <v>0.0</v>
      </c>
      <c r="V7" t="n" s="7630">
        <v>0.0</v>
      </c>
      <c r="W7" t="n" s="7631">
        <v>0.0</v>
      </c>
      <c r="X7" t="n" s="7632">
        <v>0.0</v>
      </c>
      <c r="Y7" s="7633">
        <f>r7+t7+v7</f>
      </c>
      <c r="Z7" s="7634">
        <f>s7+u7+w7+x7</f>
      </c>
      <c r="AA7" t="s" s="7635">
        <v>0</v>
      </c>
    </row>
    <row r="8" ht="15.0" customHeight="true">
      <c r="A8" t="s" s="7636">
        <v>224</v>
      </c>
      <c r="B8" t="s" s="7637">
        <v>225</v>
      </c>
      <c r="C8" t="s" s="7638">
        <v>226</v>
      </c>
      <c r="D8" t="s" s="7639">
        <v>227</v>
      </c>
      <c r="E8" t="s" s="7640">
        <v>219</v>
      </c>
      <c r="F8" t="n" s="7641">
        <v>41944.0</v>
      </c>
      <c r="G8" t="s" s="7642">
        <v>0</v>
      </c>
      <c r="H8" t="n" s="7643">
        <v>1410.0</v>
      </c>
      <c r="I8" t="n" s="7644">
        <v>0.0</v>
      </c>
      <c r="J8" t="n" s="7645">
        <v>80.0</v>
      </c>
      <c r="K8" t="n" s="7646">
        <v>0.0</v>
      </c>
      <c r="L8" t="n" s="7647">
        <v>0.0</v>
      </c>
      <c r="M8" t="n" s="7648">
        <v>0.0</v>
      </c>
      <c r="N8" t="n" s="7649">
        <v>0.0</v>
      </c>
      <c r="O8" s="7650">
        <f>SUM(j8:n8)</f>
      </c>
      <c r="P8" t="n" s="7651">
        <v>1000.0</v>
      </c>
      <c r="Q8" t="n" s="7652">
        <v>0.0</v>
      </c>
      <c r="R8" t="n" s="7653">
        <v>4.0</v>
      </c>
      <c r="S8" t="n" s="7654">
        <v>40.68</v>
      </c>
      <c r="T8" t="n" s="7655">
        <v>0.0</v>
      </c>
      <c r="U8" t="n" s="7656">
        <v>0.0</v>
      </c>
      <c r="V8" t="n" s="7657">
        <v>0.0</v>
      </c>
      <c r="W8" t="n" s="7658">
        <v>0.0</v>
      </c>
      <c r="X8" t="n" s="7659">
        <v>0.0</v>
      </c>
      <c r="Y8" s="7660">
        <f>r8+t8+v8</f>
      </c>
      <c r="Z8" s="7661">
        <f>s8+u8+w8+x8</f>
      </c>
      <c r="AA8" t="s" s="7662">
        <v>0</v>
      </c>
    </row>
    <row r="9" ht="15.0" customHeight="true">
      <c r="A9" t="s" s="7663">
        <v>228</v>
      </c>
      <c r="B9" t="s" s="7664">
        <v>229</v>
      </c>
      <c r="C9" t="s" s="7665">
        <v>230</v>
      </c>
      <c r="D9" t="s" s="7666">
        <v>231</v>
      </c>
      <c r="E9" t="s" s="7667">
        <v>219</v>
      </c>
      <c r="F9" t="n" s="7668">
        <v>41944.0</v>
      </c>
      <c r="G9" t="s" s="7669">
        <v>0</v>
      </c>
      <c r="H9" t="n" s="7670">
        <v>1390.0</v>
      </c>
      <c r="I9" t="n" s="7671">
        <v>0.0</v>
      </c>
      <c r="J9" t="n" s="7672">
        <v>100.0</v>
      </c>
      <c r="K9" t="n" s="7673">
        <v>0.0</v>
      </c>
      <c r="L9" t="n" s="7674">
        <v>0.0</v>
      </c>
      <c r="M9" t="n" s="7675">
        <v>0.0</v>
      </c>
      <c r="N9" t="n" s="7676">
        <v>0.0</v>
      </c>
      <c r="O9" s="7677">
        <f>SUM(j9:n9)</f>
      </c>
      <c r="P9" t="n" s="7678">
        <v>0.0</v>
      </c>
      <c r="Q9" t="n" s="7679">
        <v>0.0</v>
      </c>
      <c r="R9" t="n" s="7680">
        <v>8.0</v>
      </c>
      <c r="S9" t="n" s="7681">
        <v>80.16</v>
      </c>
      <c r="T9" t="n" s="7682">
        <v>0.0</v>
      </c>
      <c r="U9" t="n" s="7683">
        <v>0.0</v>
      </c>
      <c r="V9" t="n" s="7684">
        <v>0.0</v>
      </c>
      <c r="W9" t="n" s="7685">
        <v>0.0</v>
      </c>
      <c r="X9" t="n" s="7686">
        <v>0.0</v>
      </c>
      <c r="Y9" s="7687">
        <f>r9+t9+v9</f>
      </c>
      <c r="Z9" s="7688">
        <f>s9+u9+w9+x9</f>
      </c>
      <c r="AA9" t="s" s="7689">
        <v>0</v>
      </c>
    </row>
    <row r="10" ht="15.0" customHeight="true">
      <c r="A10" t="s" s="7690">
        <v>232</v>
      </c>
      <c r="B10" t="s" s="7691">
        <v>233</v>
      </c>
      <c r="C10" t="s" s="7692">
        <v>234</v>
      </c>
      <c r="D10" t="s" s="7693">
        <v>235</v>
      </c>
      <c r="E10" t="s" s="7694">
        <v>219</v>
      </c>
      <c r="F10" t="n" s="7695">
        <v>42179.0</v>
      </c>
      <c r="G10" t="s" s="7696">
        <v>0</v>
      </c>
      <c r="H10" t="n" s="7697">
        <v>1350.0</v>
      </c>
      <c r="I10" t="n" s="7698">
        <v>0.0</v>
      </c>
      <c r="J10" t="n" s="7699">
        <v>2200.0</v>
      </c>
      <c r="K10" t="n" s="7700">
        <v>0.0</v>
      </c>
      <c r="L10" t="n" s="7701">
        <v>0.0</v>
      </c>
      <c r="M10" t="n" s="7702">
        <v>0.0</v>
      </c>
      <c r="N10" t="n" s="7703">
        <v>0.0</v>
      </c>
      <c r="O10" s="7704">
        <f>SUM(j10:n10)</f>
      </c>
      <c r="P10" t="n" s="7705">
        <v>0.0</v>
      </c>
      <c r="Q10" t="n" s="7706">
        <v>0.0</v>
      </c>
      <c r="R10" t="n" s="7707">
        <v>7.0</v>
      </c>
      <c r="S10" t="n" s="7708">
        <v>68.18</v>
      </c>
      <c r="T10" t="n" s="7709">
        <v>0.0</v>
      </c>
      <c r="U10" t="n" s="7710">
        <v>0.0</v>
      </c>
      <c r="V10" t="n" s="7711">
        <v>0.0</v>
      </c>
      <c r="W10" t="n" s="7712">
        <v>0.0</v>
      </c>
      <c r="X10" t="n" s="7713">
        <v>0.0</v>
      </c>
      <c r="Y10" s="7714">
        <f>r10+t10+v10</f>
      </c>
      <c r="Z10" s="7715">
        <f>s10+u10+w10+x10</f>
      </c>
      <c r="AA10" t="s" s="7716">
        <v>0</v>
      </c>
    </row>
    <row r="11" ht="15.0" customHeight="true">
      <c r="A11" t="s" s="7717">
        <v>236</v>
      </c>
      <c r="B11" t="s" s="7718">
        <v>237</v>
      </c>
      <c r="C11" t="s" s="7719">
        <v>238</v>
      </c>
      <c r="D11" t="s" s="7720">
        <v>239</v>
      </c>
      <c r="E11" t="s" s="7721">
        <v>219</v>
      </c>
      <c r="F11" t="n" s="7722">
        <v>42488.0</v>
      </c>
      <c r="G11" t="s" s="7723">
        <v>0</v>
      </c>
      <c r="H11" t="n" s="7724">
        <v>1460.0</v>
      </c>
      <c r="I11" t="n" s="7725">
        <v>0.0</v>
      </c>
      <c r="J11" t="n" s="7726">
        <v>0.0</v>
      </c>
      <c r="K11" t="n" s="7727">
        <v>0.0</v>
      </c>
      <c r="L11" t="n" s="7728">
        <v>0.0</v>
      </c>
      <c r="M11" t="n" s="7729">
        <v>0.0</v>
      </c>
      <c r="N11" t="n" s="7730">
        <v>0.0</v>
      </c>
      <c r="O11" s="7731">
        <f>SUM(j11:n11)</f>
      </c>
      <c r="P11" t="n" s="7732">
        <v>0.0</v>
      </c>
      <c r="Q11" t="n" s="7733">
        <v>0.0</v>
      </c>
      <c r="R11" t="n" s="7734">
        <v>0.0</v>
      </c>
      <c r="S11" t="n" s="7735">
        <v>0.0</v>
      </c>
      <c r="T11" t="n" s="7736">
        <v>0.0</v>
      </c>
      <c r="U11" t="n" s="7737">
        <v>0.0</v>
      </c>
      <c r="V11" t="n" s="7738">
        <v>0.0</v>
      </c>
      <c r="W11" t="n" s="7739">
        <v>0.0</v>
      </c>
      <c r="X11" t="n" s="7740">
        <v>0.0</v>
      </c>
      <c r="Y11" s="7741">
        <f>r11+t11+v11</f>
      </c>
      <c r="Z11" s="7742">
        <f>s11+u11+w11+x11</f>
      </c>
      <c r="AA11" t="s" s="7743">
        <v>0</v>
      </c>
    </row>
    <row r="12" ht="15.0" customHeight="true">
      <c r="A12" t="s" s="7744">
        <v>240</v>
      </c>
      <c r="B12" t="s" s="7745">
        <v>241</v>
      </c>
      <c r="C12" t="s" s="7746">
        <v>242</v>
      </c>
      <c r="D12" t="s" s="7747">
        <v>243</v>
      </c>
      <c r="E12" t="s" s="7748">
        <v>219</v>
      </c>
      <c r="F12" t="n" s="7749">
        <v>42583.0</v>
      </c>
      <c r="G12" t="s" s="7750">
        <v>0</v>
      </c>
      <c r="H12" t="n" s="7751">
        <v>1350.0</v>
      </c>
      <c r="I12" t="n" s="7752">
        <v>0.0</v>
      </c>
      <c r="J12" t="n" s="7753">
        <v>200.0</v>
      </c>
      <c r="K12" t="n" s="7754">
        <v>0.0</v>
      </c>
      <c r="L12" t="n" s="7755">
        <v>0.0</v>
      </c>
      <c r="M12" t="n" s="7756">
        <v>0.0</v>
      </c>
      <c r="N12" t="n" s="7757">
        <v>0.0</v>
      </c>
      <c r="O12" s="7758">
        <f>SUM(j12:n12)</f>
      </c>
      <c r="P12" t="n" s="7759">
        <v>0.0</v>
      </c>
      <c r="Q12" t="n" s="7760">
        <v>0.0</v>
      </c>
      <c r="R12" t="n" s="7761">
        <v>8.0</v>
      </c>
      <c r="S12" t="n" s="7762">
        <v>77.92</v>
      </c>
      <c r="T12" t="n" s="7763">
        <v>0.0</v>
      </c>
      <c r="U12" t="n" s="7764">
        <v>0.0</v>
      </c>
      <c r="V12" t="n" s="7765">
        <v>0.0</v>
      </c>
      <c r="W12" t="n" s="7766">
        <v>0.0</v>
      </c>
      <c r="X12" t="n" s="7767">
        <v>0.0</v>
      </c>
      <c r="Y12" s="7768">
        <f>r12+t12+v12</f>
      </c>
      <c r="Z12" s="7769">
        <f>s12+u12+w12+x12</f>
      </c>
      <c r="AA12" t="s" s="7770">
        <v>0</v>
      </c>
    </row>
    <row r="13" ht="15.0" customHeight="true">
      <c r="A13" t="s" s="7771">
        <v>244</v>
      </c>
      <c r="B13" t="s" s="7772">
        <v>245</v>
      </c>
      <c r="C13" t="s" s="7773">
        <v>246</v>
      </c>
      <c r="D13" t="s" s="7774">
        <v>247</v>
      </c>
      <c r="E13" t="s" s="7775">
        <v>219</v>
      </c>
      <c r="F13" t="n" s="7776">
        <v>42761.0</v>
      </c>
      <c r="G13" t="s" s="7777">
        <v>0</v>
      </c>
      <c r="H13" t="n" s="7778">
        <v>1320.0</v>
      </c>
      <c r="I13" t="n" s="7779">
        <v>0.0</v>
      </c>
      <c r="J13" t="n" s="7780">
        <v>170.0</v>
      </c>
      <c r="K13" t="n" s="7781">
        <v>0.0</v>
      </c>
      <c r="L13" t="n" s="7782">
        <v>0.0</v>
      </c>
      <c r="M13" t="n" s="7783">
        <v>0.0</v>
      </c>
      <c r="N13" t="n" s="7784">
        <v>0.0</v>
      </c>
      <c r="O13" s="7785">
        <f>SUM(j13:n13)</f>
      </c>
      <c r="P13" t="n" s="7786">
        <v>0.0</v>
      </c>
      <c r="Q13" t="n" s="7787">
        <v>0.0</v>
      </c>
      <c r="R13" t="n" s="7788">
        <v>7.0</v>
      </c>
      <c r="S13" t="n" s="7789">
        <v>66.64</v>
      </c>
      <c r="T13" t="n" s="7790">
        <v>0.0</v>
      </c>
      <c r="U13" t="n" s="7791">
        <v>0.0</v>
      </c>
      <c r="V13" t="n" s="7792">
        <v>0.0</v>
      </c>
      <c r="W13" t="n" s="7793">
        <v>0.0</v>
      </c>
      <c r="X13" t="n" s="7794">
        <v>0.0</v>
      </c>
      <c r="Y13" s="7795">
        <f>r13+t13+v13</f>
      </c>
      <c r="Z13" s="7796">
        <f>s13+u13+w13+x13</f>
      </c>
      <c r="AA13" t="s" s="7797">
        <v>0</v>
      </c>
    </row>
    <row r="14" ht="15.0" customHeight="true">
      <c r="A14" t="s" s="7798">
        <v>248</v>
      </c>
      <c r="B14" t="s" s="7799">
        <v>249</v>
      </c>
      <c r="C14" t="s" s="7800">
        <v>250</v>
      </c>
      <c r="D14" t="s" s="7801">
        <v>251</v>
      </c>
      <c r="E14" t="s" s="7802">
        <v>219</v>
      </c>
      <c r="F14" t="n" s="7803">
        <v>42781.0</v>
      </c>
      <c r="G14" t="s" s="7804">
        <v>0</v>
      </c>
      <c r="H14" t="n" s="7805">
        <v>1320.0</v>
      </c>
      <c r="I14" t="n" s="7806">
        <v>0.0</v>
      </c>
      <c r="J14" t="n" s="7807">
        <v>600.0</v>
      </c>
      <c r="K14" t="n" s="7808">
        <v>0.0</v>
      </c>
      <c r="L14" t="n" s="7809">
        <v>0.0</v>
      </c>
      <c r="M14" t="n" s="7810">
        <v>0.0</v>
      </c>
      <c r="N14" t="n" s="7811">
        <v>0.0</v>
      </c>
      <c r="O14" s="7812">
        <f>SUM(j14:n14)</f>
      </c>
      <c r="P14" t="n" s="7813">
        <v>0.0</v>
      </c>
      <c r="Q14" t="n" s="7814">
        <v>0.0</v>
      </c>
      <c r="R14" t="n" s="7815">
        <v>8.0</v>
      </c>
      <c r="S14" t="n" s="7816">
        <v>76.16</v>
      </c>
      <c r="T14" t="n" s="7817">
        <v>0.0</v>
      </c>
      <c r="U14" t="n" s="7818">
        <v>0.0</v>
      </c>
      <c r="V14" t="n" s="7819">
        <v>0.0</v>
      </c>
      <c r="W14" t="n" s="7820">
        <v>0.0</v>
      </c>
      <c r="X14" t="n" s="7821">
        <v>0.0</v>
      </c>
      <c r="Y14" s="7822">
        <f>r14+t14+v14</f>
      </c>
      <c r="Z14" s="7823">
        <f>s14+u14+w14+x14</f>
      </c>
      <c r="AA14" t="s" s="7824">
        <v>0</v>
      </c>
    </row>
    <row r="15" ht="15.0" customHeight="true">
      <c r="A15" t="s" s="7825">
        <v>252</v>
      </c>
      <c r="B15" t="s" s="7826">
        <v>253</v>
      </c>
      <c r="C15" t="s" s="7827">
        <v>254</v>
      </c>
      <c r="D15" t="s" s="7828">
        <v>255</v>
      </c>
      <c r="E15" t="s" s="7829">
        <v>219</v>
      </c>
      <c r="F15" t="n" s="7830">
        <v>43101.0</v>
      </c>
      <c r="G15" t="s" s="7831">
        <v>0</v>
      </c>
      <c r="H15" t="n" s="7832">
        <v>1290.0</v>
      </c>
      <c r="I15" t="n" s="7833">
        <v>0.0</v>
      </c>
      <c r="J15" t="n" s="7834">
        <v>100.0</v>
      </c>
      <c r="K15" t="n" s="7835">
        <v>0.0</v>
      </c>
      <c r="L15" t="n" s="7836">
        <v>0.0</v>
      </c>
      <c r="M15" t="n" s="7837">
        <v>0.0</v>
      </c>
      <c r="N15" t="n" s="7838">
        <v>0.0</v>
      </c>
      <c r="O15" s="7839">
        <f>SUM(j15:n15)</f>
      </c>
      <c r="P15" t="n" s="7840">
        <v>0.0</v>
      </c>
      <c r="Q15" t="n" s="7841">
        <v>0.0</v>
      </c>
      <c r="R15" t="n" s="7842">
        <v>8.0</v>
      </c>
      <c r="S15" t="n" s="7843">
        <v>74.4</v>
      </c>
      <c r="T15" t="n" s="7844">
        <v>0.0</v>
      </c>
      <c r="U15" t="n" s="7845">
        <v>0.0</v>
      </c>
      <c r="V15" t="n" s="7846">
        <v>0.0</v>
      </c>
      <c r="W15" t="n" s="7847">
        <v>0.0</v>
      </c>
      <c r="X15" t="n" s="7848">
        <v>0.0</v>
      </c>
      <c r="Y15" s="7849">
        <f>r15+t15+v15</f>
      </c>
      <c r="Z15" s="7850">
        <f>s15+u15+w15+x15</f>
      </c>
      <c r="AA15" t="s" s="7851">
        <v>0</v>
      </c>
    </row>
    <row r="16" ht="15.0" customHeight="true">
      <c r="A16" t="s" s="7852">
        <v>256</v>
      </c>
      <c r="B16" t="s" s="7853">
        <v>257</v>
      </c>
      <c r="C16" t="s" s="7854">
        <v>258</v>
      </c>
      <c r="D16" t="s" s="7855">
        <v>259</v>
      </c>
      <c r="E16" t="s" s="7856">
        <v>219</v>
      </c>
      <c r="F16" t="n" s="7857">
        <v>43195.0</v>
      </c>
      <c r="G16" t="s" s="7858">
        <v>0</v>
      </c>
      <c r="H16" t="n" s="7859">
        <v>1240.0</v>
      </c>
      <c r="I16" t="n" s="7860">
        <v>0.0</v>
      </c>
      <c r="J16" t="n" s="7861">
        <v>600.0</v>
      </c>
      <c r="K16" t="n" s="7862">
        <v>0.0</v>
      </c>
      <c r="L16" t="n" s="7863">
        <v>0.0</v>
      </c>
      <c r="M16" t="n" s="7864">
        <v>0.0</v>
      </c>
      <c r="N16" t="n" s="7865">
        <v>0.0</v>
      </c>
      <c r="O16" s="7866">
        <f>SUM(j16:n16)</f>
      </c>
      <c r="P16" t="n" s="7867">
        <v>0.0</v>
      </c>
      <c r="Q16" t="n" s="7868">
        <v>0.0</v>
      </c>
      <c r="R16" t="n" s="7869">
        <v>8.0</v>
      </c>
      <c r="S16" t="n" s="7870">
        <v>71.52</v>
      </c>
      <c r="T16" t="n" s="7871">
        <v>0.0</v>
      </c>
      <c r="U16" t="n" s="7872">
        <v>0.0</v>
      </c>
      <c r="V16" t="n" s="7873">
        <v>0.0</v>
      </c>
      <c r="W16" t="n" s="7874">
        <v>0.0</v>
      </c>
      <c r="X16" t="n" s="7875">
        <v>0.0</v>
      </c>
      <c r="Y16" s="7876">
        <f>r16+t16+v16</f>
      </c>
      <c r="Z16" s="7877">
        <f>s16+u16+w16+x16</f>
      </c>
      <c r="AA16" t="s" s="7878">
        <v>0</v>
      </c>
    </row>
    <row r="17" ht="15.0" customHeight="true">
      <c r="A17" t="s" s="7879">
        <v>260</v>
      </c>
      <c r="B17" t="s" s="7880">
        <v>261</v>
      </c>
      <c r="C17" t="s" s="7881">
        <v>262</v>
      </c>
      <c r="D17" t="s" s="7882">
        <v>263</v>
      </c>
      <c r="E17" t="s" s="7883">
        <v>219</v>
      </c>
      <c r="F17" t="n" s="7884">
        <v>43269.0</v>
      </c>
      <c r="G17" t="s" s="7885">
        <v>0</v>
      </c>
      <c r="H17" t="n" s="7886">
        <v>1250.0</v>
      </c>
      <c r="I17" t="n" s="7887">
        <v>0.0</v>
      </c>
      <c r="J17" t="n" s="7888">
        <v>1850.0</v>
      </c>
      <c r="K17" t="n" s="7889">
        <v>0.0</v>
      </c>
      <c r="L17" t="n" s="7890">
        <v>0.0</v>
      </c>
      <c r="M17" t="n" s="7891">
        <v>0.0</v>
      </c>
      <c r="N17" t="n" s="7892">
        <v>0.0</v>
      </c>
      <c r="O17" s="7893">
        <f>SUM(j17:n17)</f>
      </c>
      <c r="P17" t="n" s="7894">
        <v>0.0</v>
      </c>
      <c r="Q17" t="n" s="7895">
        <v>0.0</v>
      </c>
      <c r="R17" t="n" s="7896">
        <v>6.0</v>
      </c>
      <c r="S17" t="n" s="7897">
        <v>54.06</v>
      </c>
      <c r="T17" t="n" s="7898">
        <v>0.0</v>
      </c>
      <c r="U17" t="n" s="7899">
        <v>0.0</v>
      </c>
      <c r="V17" t="n" s="7900">
        <v>0.0</v>
      </c>
      <c r="W17" t="n" s="7901">
        <v>0.0</v>
      </c>
      <c r="X17" t="n" s="7902">
        <v>0.0</v>
      </c>
      <c r="Y17" s="7903">
        <f>r17+t17+v17</f>
      </c>
      <c r="Z17" s="7904">
        <f>s17+u17+w17+x17</f>
      </c>
      <c r="AA17" t="s" s="7905">
        <v>0</v>
      </c>
    </row>
    <row r="18" ht="15.0" customHeight="true">
      <c r="A18" t="s" s="7906">
        <v>264</v>
      </c>
      <c r="B18" t="s" s="7907">
        <v>265</v>
      </c>
      <c r="C18" t="s" s="7908">
        <v>266</v>
      </c>
      <c r="D18" t="s" s="7909">
        <v>267</v>
      </c>
      <c r="E18" t="s" s="7910">
        <v>219</v>
      </c>
      <c r="F18" t="n" s="7911">
        <v>43269.0</v>
      </c>
      <c r="G18" t="s" s="7912">
        <v>0</v>
      </c>
      <c r="H18" t="n" s="7913">
        <v>1240.0</v>
      </c>
      <c r="I18" t="n" s="7914">
        <v>0.0</v>
      </c>
      <c r="J18" t="n" s="7915">
        <v>250.0</v>
      </c>
      <c r="K18" t="n" s="7916">
        <v>0.0</v>
      </c>
      <c r="L18" t="n" s="7917">
        <v>0.0</v>
      </c>
      <c r="M18" t="n" s="7918">
        <v>0.0</v>
      </c>
      <c r="N18" t="n" s="7919">
        <v>0.0</v>
      </c>
      <c r="O18" s="7920">
        <f>SUM(j18:n18)</f>
      </c>
      <c r="P18" t="n" s="7921">
        <v>0.0</v>
      </c>
      <c r="Q18" t="n" s="7922">
        <v>0.0</v>
      </c>
      <c r="R18" t="n" s="7923">
        <v>0.0</v>
      </c>
      <c r="S18" t="n" s="7924">
        <v>0.0</v>
      </c>
      <c r="T18" t="n" s="7925">
        <v>0.0</v>
      </c>
      <c r="U18" t="n" s="7926">
        <v>0.0</v>
      </c>
      <c r="V18" t="n" s="7927">
        <v>0.0</v>
      </c>
      <c r="W18" t="n" s="7928">
        <v>0.0</v>
      </c>
      <c r="X18" t="n" s="7929">
        <v>0.0</v>
      </c>
      <c r="Y18" s="7930">
        <f>r18+t18+v18</f>
      </c>
      <c r="Z18" s="7931">
        <f>s18+u18+w18+x18</f>
      </c>
      <c r="AA18" t="s" s="7932">
        <v>0</v>
      </c>
    </row>
    <row r="19" ht="15.0" customHeight="true">
      <c r="A19" t="s" s="7933">
        <v>268</v>
      </c>
      <c r="B19" t="s" s="7934">
        <v>269</v>
      </c>
      <c r="C19" t="s" s="7935">
        <v>270</v>
      </c>
      <c r="D19" t="s" s="7936">
        <v>271</v>
      </c>
      <c r="E19" t="s" s="7937">
        <v>219</v>
      </c>
      <c r="F19" t="n" s="7938">
        <v>43323.0</v>
      </c>
      <c r="G19" t="s" s="7939">
        <v>0</v>
      </c>
      <c r="H19" t="n" s="7940">
        <v>1200.0</v>
      </c>
      <c r="I19" t="n" s="7941">
        <v>0.0</v>
      </c>
      <c r="J19" t="n" s="7942">
        <v>300.0</v>
      </c>
      <c r="K19" t="n" s="7943">
        <v>0.0</v>
      </c>
      <c r="L19" t="n" s="7944">
        <v>0.0</v>
      </c>
      <c r="M19" t="n" s="7945">
        <v>0.0</v>
      </c>
      <c r="N19" t="n" s="7946">
        <v>0.0</v>
      </c>
      <c r="O19" s="7947">
        <f>SUM(j19:n19)</f>
      </c>
      <c r="P19" t="n" s="7948">
        <v>0.0</v>
      </c>
      <c r="Q19" t="n" s="7949">
        <v>0.0</v>
      </c>
      <c r="R19" t="n" s="7950">
        <v>3.0</v>
      </c>
      <c r="S19" t="n" s="7951">
        <v>25.95</v>
      </c>
      <c r="T19" t="n" s="7952">
        <v>0.0</v>
      </c>
      <c r="U19" t="n" s="7953">
        <v>0.0</v>
      </c>
      <c r="V19" t="n" s="7954">
        <v>0.0</v>
      </c>
      <c r="W19" t="n" s="7955">
        <v>0.0</v>
      </c>
      <c r="X19" t="n" s="7956">
        <v>0.0</v>
      </c>
      <c r="Y19" s="7957">
        <f>r19+t19+v19</f>
      </c>
      <c r="Z19" s="7958">
        <f>s19+u19+w19+x19</f>
      </c>
      <c r="AA19" t="s" s="7959">
        <v>0</v>
      </c>
    </row>
    <row r="20" ht="15.0" customHeight="true">
      <c r="A20" t="s" s="7960">
        <v>272</v>
      </c>
      <c r="B20" t="s" s="7961">
        <v>273</v>
      </c>
      <c r="C20" t="s" s="7962">
        <v>274</v>
      </c>
      <c r="D20" t="s" s="7963">
        <v>275</v>
      </c>
      <c r="E20" t="s" s="7964">
        <v>219</v>
      </c>
      <c r="F20" t="n" s="7965">
        <v>43323.0</v>
      </c>
      <c r="G20" t="s" s="7966">
        <v>0</v>
      </c>
      <c r="H20" t="n" s="7967">
        <v>1500.0</v>
      </c>
      <c r="I20" t="n" s="7968">
        <v>0.0</v>
      </c>
      <c r="J20" t="n" s="7969">
        <v>0.0</v>
      </c>
      <c r="K20" t="n" s="7970">
        <v>0.0</v>
      </c>
      <c r="L20" t="n" s="7971">
        <v>0.0</v>
      </c>
      <c r="M20" t="n" s="7972">
        <v>0.0</v>
      </c>
      <c r="N20" t="n" s="7973">
        <v>0.0</v>
      </c>
      <c r="O20" s="7974">
        <f>SUM(j20:n20)</f>
      </c>
      <c r="P20" t="n" s="7975">
        <v>0.0</v>
      </c>
      <c r="Q20" t="n" s="7976">
        <v>0.0</v>
      </c>
      <c r="R20" t="n" s="7977">
        <v>0.0</v>
      </c>
      <c r="S20" t="n" s="7978">
        <v>0.0</v>
      </c>
      <c r="T20" t="n" s="7979">
        <v>0.0</v>
      </c>
      <c r="U20" t="n" s="7980">
        <v>0.0</v>
      </c>
      <c r="V20" t="n" s="7981">
        <v>0.0</v>
      </c>
      <c r="W20" t="n" s="7982">
        <v>0.0</v>
      </c>
      <c r="X20" t="n" s="7983">
        <v>0.0</v>
      </c>
      <c r="Y20" s="7984">
        <f>r20+t20+v20</f>
      </c>
      <c r="Z20" s="7985">
        <f>s20+u20+w20+x20</f>
      </c>
      <c r="AA20" t="s" s="7986">
        <v>0</v>
      </c>
    </row>
    <row r="21" ht="15.0" customHeight="true">
      <c r="A21" t="s" s="7987">
        <v>276</v>
      </c>
      <c r="B21" t="s" s="7988">
        <v>277</v>
      </c>
      <c r="C21" t="s" s="7989">
        <v>278</v>
      </c>
      <c r="D21" t="s" s="7990">
        <v>279</v>
      </c>
      <c r="E21" t="s" s="7991">
        <v>219</v>
      </c>
      <c r="F21" t="n" s="7992">
        <v>43539.0</v>
      </c>
      <c r="G21" t="s" s="7993">
        <v>0</v>
      </c>
      <c r="H21" t="n" s="7994">
        <v>1100.0</v>
      </c>
      <c r="I21" t="n" s="7995">
        <v>0.0</v>
      </c>
      <c r="J21" t="n" s="7996">
        <v>0.0</v>
      </c>
      <c r="K21" t="n" s="7997">
        <v>0.0</v>
      </c>
      <c r="L21" t="n" s="7998">
        <v>0.0</v>
      </c>
      <c r="M21" t="n" s="7999">
        <v>0.0</v>
      </c>
      <c r="N21" t="n" s="8000">
        <v>0.0</v>
      </c>
      <c r="O21" s="8001">
        <f>SUM(j21:n21)</f>
      </c>
      <c r="P21" t="n" s="8002">
        <v>0.0</v>
      </c>
      <c r="Q21" t="n" s="8003">
        <v>0.0</v>
      </c>
      <c r="R21" t="n" s="8004">
        <v>3.0</v>
      </c>
      <c r="S21" t="n" s="8005">
        <v>23.79</v>
      </c>
      <c r="T21" t="n" s="8006">
        <v>0.0</v>
      </c>
      <c r="U21" t="n" s="8007">
        <v>0.0</v>
      </c>
      <c r="V21" t="n" s="8008">
        <v>0.0</v>
      </c>
      <c r="W21" t="n" s="8009">
        <v>0.0</v>
      </c>
      <c r="X21" t="n" s="8010">
        <v>0.0</v>
      </c>
      <c r="Y21" s="8011">
        <f>r21+t21+v21</f>
      </c>
      <c r="Z21" s="8012">
        <f>s21+u21+w21+x21</f>
      </c>
      <c r="AA21" t="s" s="8013">
        <v>81</v>
      </c>
    </row>
    <row r="22" ht="15.0" customHeight="true">
      <c r="A22" t="s" s="8014">
        <v>0</v>
      </c>
      <c r="B22" t="s" s="8015">
        <v>0</v>
      </c>
      <c r="C22" t="s" s="8016">
        <v>0</v>
      </c>
      <c r="D22" t="s" s="8017">
        <v>0</v>
      </c>
      <c r="E22" t="s" s="8018">
        <v>0</v>
      </c>
      <c r="F22" t="s" s="8019">
        <v>0</v>
      </c>
      <c r="G22" t="s" s="8020">
        <v>0</v>
      </c>
      <c r="H22" s="8021">
        <f>SUM(h6:h21)</f>
      </c>
      <c r="I22" s="8022">
        <f>SUM(i6:i21)</f>
      </c>
      <c r="J22" s="8023">
        <f>SUM(j6:j21)</f>
      </c>
      <c r="K22" s="8024">
        <f>SUM(k6:k21)</f>
      </c>
      <c r="L22" s="8025">
        <f>SUM(l6:l21)</f>
      </c>
      <c r="M22" s="8026">
        <f>SUM(m6:m21)</f>
      </c>
      <c r="N22" s="8027">
        <f>SUM(n6:n21)</f>
      </c>
      <c r="O22" s="8028">
        <f>SUM(o6:o21)</f>
      </c>
      <c r="P22" s="8029">
        <f>SUM(p6:p21)</f>
      </c>
      <c r="Q22" s="8030">
        <f>SUM(q6:q21)</f>
      </c>
      <c r="R22" s="8031">
        <f>SUM(r6:r21)</f>
      </c>
      <c r="S22" s="8032">
        <f>SUM(s6:s21)</f>
      </c>
      <c r="T22" s="8033">
        <f>SUM(t6:t21)</f>
      </c>
      <c r="U22" s="8034">
        <f>SUM(u6:u21)</f>
      </c>
      <c r="V22" s="8035">
        <f>SUM(v6:v21)</f>
      </c>
      <c r="W22" s="8036">
        <f>SUM(w6:w21)</f>
      </c>
      <c r="X22" s="8037">
        <f>SUM(x6:x21)</f>
      </c>
      <c r="Y22" s="8038">
        <f>SUM(y6:y21)</f>
      </c>
      <c r="Z22" s="8039">
        <f>SUM(z6:z21)</f>
      </c>
      <c r="AA22" t="s" s="8040">
        <v>0</v>
      </c>
    </row>
    <row r="23" ht="15.0" customHeight="true"/>
    <row r="24" ht="15.0" customHeight="true">
      <c r="A24" t="s" s="8041">
        <v>0</v>
      </c>
      <c r="B24" t="s" s="8042">
        <v>0</v>
      </c>
      <c r="C24" t="s" s="8043">
        <v>533</v>
      </c>
      <c r="D24" s="8044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45">
        <v>0</v>
      </c>
      <c r="B1" t="s" s="8046">
        <v>0</v>
      </c>
      <c r="C1" t="s" s="8047">
        <v>1</v>
      </c>
      <c r="D1" t="s" s="8048">
        <v>0</v>
      </c>
      <c r="E1" t="s" s="8049">
        <v>0</v>
      </c>
      <c r="F1" t="s" s="8050">
        <v>0</v>
      </c>
      <c r="G1" t="s" s="8051">
        <v>0</v>
      </c>
      <c r="H1" t="s" s="8052">
        <v>0</v>
      </c>
      <c r="I1" t="s" s="8053">
        <v>0</v>
      </c>
      <c r="J1" t="s" s="8054">
        <v>0</v>
      </c>
      <c r="K1" t="s" s="8055">
        <v>0</v>
      </c>
      <c r="L1" t="s" s="8056">
        <v>0</v>
      </c>
      <c r="M1" t="s" s="8057">
        <v>0</v>
      </c>
      <c r="N1" t="s" s="8058">
        <v>2</v>
      </c>
      <c r="O1" t="n" s="8059">
        <v>2019.0</v>
      </c>
      <c r="P1" t="s" s="8060">
        <v>0</v>
      </c>
      <c r="Q1" t="s" s="8061">
        <v>0</v>
      </c>
      <c r="R1" t="s" s="8062">
        <v>0</v>
      </c>
    </row>
    <row r="2" ht="15.0" customHeight="true">
      <c r="A2" t="s" s="8063">
        <v>0</v>
      </c>
      <c r="B2" t="s" s="8064">
        <v>0</v>
      </c>
      <c r="C2" t="s" s="8065">
        <v>3</v>
      </c>
      <c r="D2" t="s" s="8066">
        <v>0</v>
      </c>
      <c r="E2" t="s" s="8067">
        <v>0</v>
      </c>
      <c r="F2" t="s" s="8068">
        <v>0</v>
      </c>
      <c r="G2" t="s" s="8069">
        <v>0</v>
      </c>
      <c r="H2" t="s" s="8070">
        <v>0</v>
      </c>
      <c r="I2" t="s" s="8071">
        <v>0</v>
      </c>
      <c r="J2" t="s" s="8072">
        <v>0</v>
      </c>
      <c r="K2" t="s" s="8073">
        <v>0</v>
      </c>
      <c r="L2" t="s" s="8074">
        <v>0</v>
      </c>
      <c r="M2" t="s" s="8075">
        <v>0</v>
      </c>
      <c r="N2" t="s" s="8076">
        <v>4</v>
      </c>
      <c r="O2" t="n" s="8077">
        <v>2019.0</v>
      </c>
      <c r="P2" t="s" s="8078">
        <v>0</v>
      </c>
      <c r="Q2" t="s" s="8079">
        <v>0</v>
      </c>
      <c r="R2" t="s" s="8080">
        <v>0</v>
      </c>
    </row>
    <row r="3" ht="15.0" customHeight="true"/>
    <row r="4" ht="19.0" customHeight="true">
      <c r="A4" t="s" s="8081">
        <v>0</v>
      </c>
      <c r="B4" t="s" s="8082">
        <v>0</v>
      </c>
      <c r="C4" t="s" s="8083">
        <v>0</v>
      </c>
      <c r="D4" t="s" s="8084">
        <v>0</v>
      </c>
      <c r="E4" t="s" s="8085">
        <v>0</v>
      </c>
      <c r="F4" t="s" s="8086">
        <v>0</v>
      </c>
      <c r="G4" t="s" s="8087">
        <v>0</v>
      </c>
      <c r="H4" t="s" s="8088">
        <v>0</v>
      </c>
      <c r="I4" t="s" s="8089">
        <v>0</v>
      </c>
      <c r="J4" t="s" s="8090">
        <v>0</v>
      </c>
      <c r="K4" t="s" s="8091">
        <v>0</v>
      </c>
      <c r="L4" t="s" s="8092">
        <v>0</v>
      </c>
      <c r="M4" t="s" s="8093">
        <v>0</v>
      </c>
      <c r="N4" t="s" s="8094">
        <v>0</v>
      </c>
      <c r="O4" t="s" s="8095">
        <v>0</v>
      </c>
      <c r="P4" t="s" s="8096">
        <v>0</v>
      </c>
      <c r="Q4" t="s" s="8097">
        <v>0</v>
      </c>
      <c r="R4" t="n" s="8098">
        <v>1.5</v>
      </c>
      <c r="S4" t="n" s="8099">
        <v>1.5</v>
      </c>
      <c r="T4" t="n" s="8100">
        <v>2.0</v>
      </c>
      <c r="U4" t="n" s="8101">
        <v>2.0</v>
      </c>
      <c r="V4" t="n" s="8102">
        <v>3.0</v>
      </c>
      <c r="W4" t="n" s="8103">
        <v>3.0</v>
      </c>
      <c r="X4" t="s" s="8104">
        <v>0</v>
      </c>
      <c r="Y4" t="s" s="8105">
        <v>5</v>
      </c>
      <c r="Z4" t="s" s="8106">
        <v>5</v>
      </c>
      <c r="AA4" t="s" s="8107">
        <v>0</v>
      </c>
    </row>
    <row r="5" ht="58.0" customHeight="true">
      <c r="A5" t="s" s="8108">
        <v>6</v>
      </c>
      <c r="B5" t="s" s="8109">
        <v>7</v>
      </c>
      <c r="C5" t="s" s="8110">
        <v>8</v>
      </c>
      <c r="D5" t="s" s="8111">
        <v>9</v>
      </c>
      <c r="E5" t="s" s="8112">
        <v>10</v>
      </c>
      <c r="F5" t="s" s="8113">
        <v>11</v>
      </c>
      <c r="G5" t="s" s="8114">
        <v>12</v>
      </c>
      <c r="H5" t="s" s="8115">
        <v>13</v>
      </c>
      <c r="I5" t="s" s="8116">
        <v>14</v>
      </c>
      <c r="J5" t="s" s="8117">
        <v>15</v>
      </c>
      <c r="K5" t="s" s="8118">
        <v>16</v>
      </c>
      <c r="L5" t="s" s="8119">
        <v>17</v>
      </c>
      <c r="M5" t="s" s="8120">
        <v>18</v>
      </c>
      <c r="N5" t="s" s="8121">
        <v>19</v>
      </c>
      <c r="O5" t="s" s="8122">
        <v>20</v>
      </c>
      <c r="P5" t="s" s="8123">
        <v>21</v>
      </c>
      <c r="Q5" t="s" s="8124">
        <v>22</v>
      </c>
      <c r="R5" t="s" s="8125">
        <v>23</v>
      </c>
      <c r="S5" t="s" s="8126">
        <v>24</v>
      </c>
      <c r="T5" t="s" s="8127">
        <v>25</v>
      </c>
      <c r="U5" t="s" s="8128">
        <v>24</v>
      </c>
      <c r="V5" t="s" s="8129">
        <v>26</v>
      </c>
      <c r="W5" t="s" s="8130">
        <v>24</v>
      </c>
      <c r="X5" t="s" s="8131">
        <v>27</v>
      </c>
      <c r="Y5" t="s" s="8132">
        <v>28</v>
      </c>
      <c r="Z5" t="s" s="8133">
        <v>29</v>
      </c>
      <c r="AA5" t="s" s="8134">
        <v>30</v>
      </c>
    </row>
    <row r="6" ht="15.0" customHeight="true">
      <c r="A6" t="s" s="8135">
        <v>280</v>
      </c>
      <c r="B6" t="s" s="8136">
        <v>281</v>
      </c>
      <c r="C6" t="s" s="8137">
        <v>282</v>
      </c>
      <c r="D6" t="s" s="8138">
        <v>283</v>
      </c>
      <c r="E6" t="s" s="8139">
        <v>284</v>
      </c>
      <c r="F6" t="n" s="8140">
        <v>41944.0</v>
      </c>
      <c r="G6" t="s" s="8141">
        <v>0</v>
      </c>
      <c r="H6" t="n" s="8142">
        <v>1420.0</v>
      </c>
      <c r="I6" t="n" s="8143">
        <v>0.0</v>
      </c>
      <c r="J6" t="n" s="8144">
        <v>170.0</v>
      </c>
      <c r="K6" t="n" s="8145">
        <v>0.0</v>
      </c>
      <c r="L6" t="n" s="8146">
        <v>0.0</v>
      </c>
      <c r="M6" t="n" s="8147">
        <v>0.0</v>
      </c>
      <c r="N6" t="n" s="8148">
        <v>0.0</v>
      </c>
      <c r="O6" s="8149">
        <f>SUM(j6:n6)</f>
      </c>
      <c r="P6" t="n" s="8150">
        <v>0.0</v>
      </c>
      <c r="Q6" t="n" s="8151">
        <v>32.4</v>
      </c>
      <c r="R6" t="n" s="8152">
        <v>8.0</v>
      </c>
      <c r="S6" t="n" s="8153">
        <v>81.92</v>
      </c>
      <c r="T6" t="n" s="8154">
        <v>0.0</v>
      </c>
      <c r="U6" t="n" s="8155">
        <v>0.0</v>
      </c>
      <c r="V6" t="n" s="8156">
        <v>0.0</v>
      </c>
      <c r="W6" t="n" s="8157">
        <v>0.0</v>
      </c>
      <c r="X6" t="n" s="8158">
        <v>0.0</v>
      </c>
      <c r="Y6" s="8159">
        <f>r6+t6+v6</f>
      </c>
      <c r="Z6" s="8160">
        <f>s6+u6+w6+x6</f>
      </c>
      <c r="AA6" t="s" s="8161">
        <v>0</v>
      </c>
    </row>
    <row r="7" ht="15.0" customHeight="true">
      <c r="A7" t="s" s="8162">
        <v>285</v>
      </c>
      <c r="B7" t="s" s="8163">
        <v>286</v>
      </c>
      <c r="C7" t="s" s="8164">
        <v>287</v>
      </c>
      <c r="D7" t="s" s="8165">
        <v>288</v>
      </c>
      <c r="E7" t="s" s="8166">
        <v>284</v>
      </c>
      <c r="F7" t="n" s="8167">
        <v>41944.0</v>
      </c>
      <c r="G7" t="s" s="8168">
        <v>0</v>
      </c>
      <c r="H7" t="n" s="8169">
        <v>1440.0</v>
      </c>
      <c r="I7" t="n" s="8170">
        <v>0.0</v>
      </c>
      <c r="J7" t="n" s="8171">
        <v>250.0</v>
      </c>
      <c r="K7" t="n" s="8172">
        <v>0.0</v>
      </c>
      <c r="L7" t="n" s="8173">
        <v>0.0</v>
      </c>
      <c r="M7" t="n" s="8174">
        <v>0.0</v>
      </c>
      <c r="N7" t="n" s="8175">
        <v>0.0</v>
      </c>
      <c r="O7" s="8176">
        <f>SUM(j7:n7)</f>
      </c>
      <c r="P7" t="n" s="8177">
        <v>0.0</v>
      </c>
      <c r="Q7" t="n" s="8178">
        <v>480.0</v>
      </c>
      <c r="R7" t="n" s="8179">
        <v>0.0</v>
      </c>
      <c r="S7" t="n" s="8180">
        <v>0.0</v>
      </c>
      <c r="T7" t="n" s="8181">
        <v>0.0</v>
      </c>
      <c r="U7" t="n" s="8182">
        <v>0.0</v>
      </c>
      <c r="V7" t="n" s="8183">
        <v>0.0</v>
      </c>
      <c r="W7" t="n" s="8184">
        <v>0.0</v>
      </c>
      <c r="X7" t="n" s="8185">
        <v>0.0</v>
      </c>
      <c r="Y7" s="8186">
        <f>r7+t7+v7</f>
      </c>
      <c r="Z7" s="8187">
        <f>s7+u7+w7+x7</f>
      </c>
      <c r="AA7" t="s" s="8188">
        <v>0</v>
      </c>
    </row>
    <row r="8" ht="15.0" customHeight="true">
      <c r="A8" t="s" s="8189">
        <v>289</v>
      </c>
      <c r="B8" t="s" s="8190">
        <v>290</v>
      </c>
      <c r="C8" t="s" s="8191">
        <v>291</v>
      </c>
      <c r="D8" t="s" s="8192">
        <v>292</v>
      </c>
      <c r="E8" t="s" s="8193">
        <v>284</v>
      </c>
      <c r="F8" t="n" s="8194">
        <v>41944.0</v>
      </c>
      <c r="G8" t="s" s="8195">
        <v>0</v>
      </c>
      <c r="H8" t="n" s="8196">
        <v>1220.0</v>
      </c>
      <c r="I8" t="n" s="8197">
        <v>0.0</v>
      </c>
      <c r="J8" t="n" s="8198">
        <v>530.0</v>
      </c>
      <c r="K8" t="n" s="8199">
        <v>0.0</v>
      </c>
      <c r="L8" t="n" s="8200">
        <v>0.0</v>
      </c>
      <c r="M8" t="n" s="8201">
        <v>0.0</v>
      </c>
      <c r="N8" t="n" s="8202">
        <v>0.0</v>
      </c>
      <c r="O8" s="8203">
        <f>SUM(j8:n8)</f>
      </c>
      <c r="P8" t="n" s="8204">
        <v>0.0</v>
      </c>
      <c r="Q8" t="n" s="8205">
        <v>0.0</v>
      </c>
      <c r="R8" t="n" s="8206">
        <v>7.0</v>
      </c>
      <c r="S8" t="n" s="8207">
        <v>61.6</v>
      </c>
      <c r="T8" t="n" s="8208">
        <v>0.0</v>
      </c>
      <c r="U8" t="n" s="8209">
        <v>0.0</v>
      </c>
      <c r="V8" t="n" s="8210">
        <v>0.0</v>
      </c>
      <c r="W8" t="n" s="8211">
        <v>0.0</v>
      </c>
      <c r="X8" t="n" s="8212">
        <v>0.0</v>
      </c>
      <c r="Y8" s="8213">
        <f>r8+t8+v8</f>
      </c>
      <c r="Z8" s="8214">
        <f>s8+u8+w8+x8</f>
      </c>
      <c r="AA8" t="s" s="8215">
        <v>0</v>
      </c>
    </row>
    <row r="9" ht="15.0" customHeight="true">
      <c r="A9" t="s" s="8216">
        <v>293</v>
      </c>
      <c r="B9" t="s" s="8217">
        <v>294</v>
      </c>
      <c r="C9" t="s" s="8218">
        <v>295</v>
      </c>
      <c r="D9" t="s" s="8219">
        <v>296</v>
      </c>
      <c r="E9" t="s" s="8220">
        <v>284</v>
      </c>
      <c r="F9" t="n" s="8221">
        <v>42005.0</v>
      </c>
      <c r="G9" t="s" s="8222">
        <v>0</v>
      </c>
      <c r="H9" t="n" s="8223">
        <v>1570.0</v>
      </c>
      <c r="I9" t="n" s="8224">
        <v>0.0</v>
      </c>
      <c r="J9" t="n" s="8225">
        <v>0.0</v>
      </c>
      <c r="K9" t="n" s="8226">
        <v>0.0</v>
      </c>
      <c r="L9" t="n" s="8227">
        <v>0.0</v>
      </c>
      <c r="M9" t="n" s="8228">
        <v>0.0</v>
      </c>
      <c r="N9" t="n" s="8229">
        <v>0.0</v>
      </c>
      <c r="O9" s="8230">
        <f>SUM(j9:n9)</f>
      </c>
      <c r="P9" t="n" s="8231">
        <v>0.0</v>
      </c>
      <c r="Q9" t="n" s="8232">
        <v>0.0</v>
      </c>
      <c r="R9" t="n" s="8233">
        <v>10.0</v>
      </c>
      <c r="S9" t="n" s="8234">
        <v>113.2</v>
      </c>
      <c r="T9" t="n" s="8235">
        <v>0.0</v>
      </c>
      <c r="U9" t="n" s="8236">
        <v>0.0</v>
      </c>
      <c r="V9" t="n" s="8237">
        <v>0.0</v>
      </c>
      <c r="W9" t="n" s="8238">
        <v>0.0</v>
      </c>
      <c r="X9" t="n" s="8239">
        <v>0.0</v>
      </c>
      <c r="Y9" s="8240">
        <f>r9+t9+v9</f>
      </c>
      <c r="Z9" s="8241">
        <f>s9+u9+w9+x9</f>
      </c>
      <c r="AA9" t="s" s="8242">
        <v>0</v>
      </c>
    </row>
    <row r="10" ht="15.0" customHeight="true">
      <c r="A10" t="s" s="8243">
        <v>297</v>
      </c>
      <c r="B10" t="s" s="8244">
        <v>298</v>
      </c>
      <c r="C10" t="s" s="8245">
        <v>299</v>
      </c>
      <c r="D10" t="s" s="8246">
        <v>300</v>
      </c>
      <c r="E10" t="s" s="8247">
        <v>284</v>
      </c>
      <c r="F10" t="n" s="8248">
        <v>41944.0</v>
      </c>
      <c r="G10" t="n" s="8249">
        <v>43585.0</v>
      </c>
      <c r="H10" t="n" s="8250">
        <v>0.0</v>
      </c>
      <c r="I10" t="n" s="8251">
        <v>0.0</v>
      </c>
      <c r="J10" t="n" s="8252">
        <v>420.0</v>
      </c>
      <c r="K10" t="n" s="8253">
        <v>0.0</v>
      </c>
      <c r="L10" t="n" s="8254">
        <v>0.0</v>
      </c>
      <c r="M10" t="n" s="8255">
        <v>0.0</v>
      </c>
      <c r="N10" t="n" s="8256">
        <v>0.0</v>
      </c>
      <c r="O10" s="8257">
        <f>SUM(j10:n10)</f>
      </c>
      <c r="P10" t="n" s="8258">
        <v>0.0</v>
      </c>
      <c r="Q10" t="n" s="8259">
        <v>98.0</v>
      </c>
      <c r="R10" t="n" s="8260">
        <v>5.0</v>
      </c>
      <c r="S10" t="n" s="8261">
        <v>44.35</v>
      </c>
      <c r="T10" t="n" s="8262">
        <v>0.0</v>
      </c>
      <c r="U10" t="n" s="8263">
        <v>0.0</v>
      </c>
      <c r="V10" t="n" s="8264">
        <v>0.0</v>
      </c>
      <c r="W10" t="n" s="8265">
        <v>0.0</v>
      </c>
      <c r="X10" t="n" s="8266">
        <v>0.0</v>
      </c>
      <c r="Y10" s="8267">
        <f>r10+t10+v10</f>
      </c>
      <c r="Z10" s="8268">
        <f>s10+u10+w10+x10</f>
      </c>
      <c r="AA10" t="s" s="8269">
        <v>0</v>
      </c>
    </row>
    <row r="11" ht="15.0" customHeight="true">
      <c r="A11" t="s" s="8270">
        <v>301</v>
      </c>
      <c r="B11" t="s" s="8271">
        <v>302</v>
      </c>
      <c r="C11" t="s" s="8272">
        <v>303</v>
      </c>
      <c r="D11" t="s" s="8273">
        <v>304</v>
      </c>
      <c r="E11" t="s" s="8274">
        <v>284</v>
      </c>
      <c r="F11" t="n" s="8275">
        <v>41944.0</v>
      </c>
      <c r="G11" t="s" s="8276">
        <v>0</v>
      </c>
      <c r="H11" t="n" s="8277">
        <v>1300.0</v>
      </c>
      <c r="I11" t="n" s="8278">
        <v>0.0</v>
      </c>
      <c r="J11" t="n" s="8279">
        <v>0.0</v>
      </c>
      <c r="K11" t="n" s="8280">
        <v>0.0</v>
      </c>
      <c r="L11" t="n" s="8281">
        <v>0.0</v>
      </c>
      <c r="M11" t="n" s="8282">
        <v>0.0</v>
      </c>
      <c r="N11" t="n" s="8283">
        <v>0.0</v>
      </c>
      <c r="O11" s="8284">
        <f>SUM(j11:n11)</f>
      </c>
      <c r="P11" t="n" s="8285">
        <v>0.0</v>
      </c>
      <c r="Q11" t="n" s="8286">
        <v>0.0</v>
      </c>
      <c r="R11" t="n" s="8287">
        <v>1.0</v>
      </c>
      <c r="S11" t="n" s="8288">
        <v>9.38</v>
      </c>
      <c r="T11" t="n" s="8289">
        <v>0.0</v>
      </c>
      <c r="U11" t="n" s="8290">
        <v>0.0</v>
      </c>
      <c r="V11" t="n" s="8291">
        <v>0.0</v>
      </c>
      <c r="W11" t="n" s="8292">
        <v>0.0</v>
      </c>
      <c r="X11" t="n" s="8293">
        <v>0.0</v>
      </c>
      <c r="Y11" s="8294">
        <f>r11+t11+v11</f>
      </c>
      <c r="Z11" s="8295">
        <f>s11+u11+w11+x11</f>
      </c>
      <c r="AA11" t="s" s="8296">
        <v>305</v>
      </c>
    </row>
    <row r="12" ht="15.0" customHeight="true">
      <c r="A12" t="s" s="8297">
        <v>306</v>
      </c>
      <c r="B12" t="s" s="8298">
        <v>307</v>
      </c>
      <c r="C12" t="s" s="8299">
        <v>308</v>
      </c>
      <c r="D12" t="s" s="8300">
        <v>309</v>
      </c>
      <c r="E12" t="s" s="8301">
        <v>284</v>
      </c>
      <c r="F12" t="n" s="8302">
        <v>42005.0</v>
      </c>
      <c r="G12" t="s" s="8303">
        <v>0</v>
      </c>
      <c r="H12" t="n" s="8304">
        <v>1350.0</v>
      </c>
      <c r="I12" t="n" s="8305">
        <v>0.0</v>
      </c>
      <c r="J12" t="n" s="8306">
        <v>80.0</v>
      </c>
      <c r="K12" t="n" s="8307">
        <v>0.0</v>
      </c>
      <c r="L12" t="n" s="8308">
        <v>0.0</v>
      </c>
      <c r="M12" t="n" s="8309">
        <v>0.0</v>
      </c>
      <c r="N12" t="n" s="8310">
        <v>0.0</v>
      </c>
      <c r="O12" s="8311">
        <f>SUM(j12:n12)</f>
      </c>
      <c r="P12" t="n" s="8312">
        <v>0.0</v>
      </c>
      <c r="Q12" t="n" s="8313">
        <v>0.0</v>
      </c>
      <c r="R12" t="n" s="8314">
        <v>6.0</v>
      </c>
      <c r="S12" t="n" s="8315">
        <v>58.44</v>
      </c>
      <c r="T12" t="n" s="8316">
        <v>0.0</v>
      </c>
      <c r="U12" t="n" s="8317">
        <v>0.0</v>
      </c>
      <c r="V12" t="n" s="8318">
        <v>0.0</v>
      </c>
      <c r="W12" t="n" s="8319">
        <v>0.0</v>
      </c>
      <c r="X12" t="n" s="8320">
        <v>0.0</v>
      </c>
      <c r="Y12" s="8321">
        <f>r12+t12+v12</f>
      </c>
      <c r="Z12" s="8322">
        <f>s12+u12+w12+x12</f>
      </c>
      <c r="AA12" t="s" s="8323">
        <v>0</v>
      </c>
    </row>
    <row r="13" ht="15.0" customHeight="true">
      <c r="A13" t="s" s="8324">
        <v>310</v>
      </c>
      <c r="B13" t="s" s="8325">
        <v>311</v>
      </c>
      <c r="C13" t="s" s="8326">
        <v>312</v>
      </c>
      <c r="D13" t="s" s="8327">
        <v>313</v>
      </c>
      <c r="E13" t="s" s="8328">
        <v>284</v>
      </c>
      <c r="F13" t="n" s="8329">
        <v>41944.0</v>
      </c>
      <c r="G13" t="s" s="8330">
        <v>0</v>
      </c>
      <c r="H13" t="n" s="8331">
        <v>1280.0</v>
      </c>
      <c r="I13" t="n" s="8332">
        <v>0.0</v>
      </c>
      <c r="J13" t="n" s="8333">
        <v>1400.0</v>
      </c>
      <c r="K13" t="n" s="8334">
        <v>0.0</v>
      </c>
      <c r="L13" t="n" s="8335">
        <v>0.0</v>
      </c>
      <c r="M13" t="n" s="8336">
        <v>0.0</v>
      </c>
      <c r="N13" t="n" s="8337">
        <v>0.0</v>
      </c>
      <c r="O13" s="8338">
        <f>SUM(j13:n13)</f>
      </c>
      <c r="P13" t="n" s="8339">
        <v>1000.0</v>
      </c>
      <c r="Q13" t="n" s="8340">
        <v>17.8</v>
      </c>
      <c r="R13" t="n" s="8341">
        <v>8.0</v>
      </c>
      <c r="S13" t="n" s="8342">
        <v>73.84</v>
      </c>
      <c r="T13" t="n" s="8343">
        <v>0.0</v>
      </c>
      <c r="U13" t="n" s="8344">
        <v>0.0</v>
      </c>
      <c r="V13" t="n" s="8345">
        <v>0.0</v>
      </c>
      <c r="W13" t="n" s="8346">
        <v>0.0</v>
      </c>
      <c r="X13" t="n" s="8347">
        <v>0.0</v>
      </c>
      <c r="Y13" s="8348">
        <f>r13+t13+v13</f>
      </c>
      <c r="Z13" s="8349">
        <f>s13+u13+w13+x13</f>
      </c>
      <c r="AA13" t="s" s="8350">
        <v>0</v>
      </c>
    </row>
    <row r="14" ht="15.0" customHeight="true">
      <c r="A14" t="s" s="8351">
        <v>314</v>
      </c>
      <c r="B14" t="s" s="8352">
        <v>315</v>
      </c>
      <c r="C14" t="s" s="8353">
        <v>316</v>
      </c>
      <c r="D14" t="s" s="8354">
        <v>317</v>
      </c>
      <c r="E14" t="s" s="8355">
        <v>284</v>
      </c>
      <c r="F14" t="n" s="8356">
        <v>41944.0</v>
      </c>
      <c r="G14" t="s" s="8357">
        <v>0</v>
      </c>
      <c r="H14" t="n" s="8358">
        <v>1970.0</v>
      </c>
      <c r="I14" t="n" s="8359">
        <v>0.0</v>
      </c>
      <c r="J14" t="n" s="8360">
        <v>900.0</v>
      </c>
      <c r="K14" t="n" s="8361">
        <v>0.0</v>
      </c>
      <c r="L14" t="n" s="8362">
        <v>0.0</v>
      </c>
      <c r="M14" t="n" s="8363">
        <v>0.0</v>
      </c>
      <c r="N14" t="n" s="8364">
        <v>0.0</v>
      </c>
      <c r="O14" s="8365">
        <f>SUM(j14:n14)</f>
      </c>
      <c r="P14" t="n" s="8366">
        <v>0.0</v>
      </c>
      <c r="Q14" t="n" s="8367">
        <v>0.0</v>
      </c>
      <c r="R14" t="n" s="8368">
        <v>8.0</v>
      </c>
      <c r="S14" t="n" s="8369">
        <v>113.68</v>
      </c>
      <c r="T14" t="n" s="8370">
        <v>0.0</v>
      </c>
      <c r="U14" t="n" s="8371">
        <v>0.0</v>
      </c>
      <c r="V14" t="n" s="8372">
        <v>0.0</v>
      </c>
      <c r="W14" t="n" s="8373">
        <v>0.0</v>
      </c>
      <c r="X14" t="n" s="8374">
        <v>0.0</v>
      </c>
      <c r="Y14" s="8375">
        <f>r14+t14+v14</f>
      </c>
      <c r="Z14" s="8376">
        <f>s14+u14+w14+x14</f>
      </c>
      <c r="AA14" t="s" s="8377">
        <v>0</v>
      </c>
    </row>
    <row r="15" ht="15.0" customHeight="true">
      <c r="A15" t="s" s="8378">
        <v>318</v>
      </c>
      <c r="B15" t="s" s="8379">
        <v>319</v>
      </c>
      <c r="C15" t="s" s="8380">
        <v>320</v>
      </c>
      <c r="D15" t="s" s="8381">
        <v>321</v>
      </c>
      <c r="E15" t="s" s="8382">
        <v>284</v>
      </c>
      <c r="F15" t="n" s="8383">
        <v>41944.0</v>
      </c>
      <c r="G15" t="s" s="8384">
        <v>0</v>
      </c>
      <c r="H15" t="n" s="8385">
        <v>1390.0</v>
      </c>
      <c r="I15" t="n" s="8386">
        <v>0.0</v>
      </c>
      <c r="J15" t="n" s="8387">
        <v>450.0</v>
      </c>
      <c r="K15" t="n" s="8388">
        <v>0.0</v>
      </c>
      <c r="L15" t="n" s="8389">
        <v>0.0</v>
      </c>
      <c r="M15" t="n" s="8390">
        <v>0.0</v>
      </c>
      <c r="N15" t="n" s="8391">
        <v>0.0</v>
      </c>
      <c r="O15" s="8392">
        <f>SUM(j15:n15)</f>
      </c>
      <c r="P15" t="n" s="8393">
        <v>1000.0</v>
      </c>
      <c r="Q15" t="n" s="8394">
        <v>0.0</v>
      </c>
      <c r="R15" t="n" s="8395">
        <v>8.0</v>
      </c>
      <c r="S15" t="n" s="8396">
        <v>80.16</v>
      </c>
      <c r="T15" t="n" s="8397">
        <v>0.0</v>
      </c>
      <c r="U15" t="n" s="8398">
        <v>0.0</v>
      </c>
      <c r="V15" t="n" s="8399">
        <v>0.0</v>
      </c>
      <c r="W15" t="n" s="8400">
        <v>0.0</v>
      </c>
      <c r="X15" t="n" s="8401">
        <v>0.0</v>
      </c>
      <c r="Y15" s="8402">
        <f>r15+t15+v15</f>
      </c>
      <c r="Z15" s="8403">
        <f>s15+u15+w15+x15</f>
      </c>
      <c r="AA15" t="s" s="8404">
        <v>0</v>
      </c>
    </row>
    <row r="16" ht="15.0" customHeight="true">
      <c r="A16" t="s" s="8405">
        <v>322</v>
      </c>
      <c r="B16" t="s" s="8406">
        <v>323</v>
      </c>
      <c r="C16" t="s" s="8407">
        <v>324</v>
      </c>
      <c r="D16" t="s" s="8408">
        <v>325</v>
      </c>
      <c r="E16" t="s" s="8409">
        <v>284</v>
      </c>
      <c r="F16" t="n" s="8410">
        <v>42139.0</v>
      </c>
      <c r="G16" t="s" s="8411">
        <v>0</v>
      </c>
      <c r="H16" t="n" s="8412">
        <v>1240.0</v>
      </c>
      <c r="I16" t="n" s="8413">
        <v>0.0</v>
      </c>
      <c r="J16" t="n" s="8414">
        <v>300.0</v>
      </c>
      <c r="K16" t="n" s="8415">
        <v>0.0</v>
      </c>
      <c r="L16" t="n" s="8416">
        <v>0.0</v>
      </c>
      <c r="M16" t="n" s="8417">
        <v>0.0</v>
      </c>
      <c r="N16" t="n" s="8418">
        <v>0.0</v>
      </c>
      <c r="O16" s="8419">
        <f>SUM(j16:n16)</f>
      </c>
      <c r="P16" t="n" s="8420">
        <v>0.0</v>
      </c>
      <c r="Q16" t="n" s="8421">
        <v>0.0</v>
      </c>
      <c r="R16" t="n" s="8422">
        <v>8.0</v>
      </c>
      <c r="S16" t="n" s="8423">
        <v>71.52</v>
      </c>
      <c r="T16" t="n" s="8424">
        <v>0.0</v>
      </c>
      <c r="U16" t="n" s="8425">
        <v>0.0</v>
      </c>
      <c r="V16" t="n" s="8426">
        <v>0.0</v>
      </c>
      <c r="W16" t="n" s="8427">
        <v>0.0</v>
      </c>
      <c r="X16" t="n" s="8428">
        <v>0.0</v>
      </c>
      <c r="Y16" s="8429">
        <f>r16+t16+v16</f>
      </c>
      <c r="Z16" s="8430">
        <f>s16+u16+w16+x16</f>
      </c>
      <c r="AA16" t="s" s="8431">
        <v>0</v>
      </c>
    </row>
    <row r="17" ht="15.0" customHeight="true">
      <c r="A17" t="s" s="8432">
        <v>326</v>
      </c>
      <c r="B17" t="s" s="8433">
        <v>327</v>
      </c>
      <c r="C17" t="s" s="8434">
        <v>328</v>
      </c>
      <c r="D17" t="s" s="8435">
        <v>329</v>
      </c>
      <c r="E17" t="s" s="8436">
        <v>284</v>
      </c>
      <c r="F17" t="n" s="8437">
        <v>42993.0</v>
      </c>
      <c r="G17" t="s" s="8438">
        <v>0</v>
      </c>
      <c r="H17" t="n" s="8439">
        <v>1330.0</v>
      </c>
      <c r="I17" t="n" s="8440">
        <v>0.0</v>
      </c>
      <c r="J17" t="n" s="8441">
        <v>1400.0</v>
      </c>
      <c r="K17" t="n" s="8442">
        <v>0.0</v>
      </c>
      <c r="L17" t="n" s="8443">
        <v>0.0</v>
      </c>
      <c r="M17" t="n" s="8444">
        <v>0.0</v>
      </c>
      <c r="N17" t="n" s="8445">
        <v>0.0</v>
      </c>
      <c r="O17" s="8446">
        <f>SUM(j17:n17)</f>
      </c>
      <c r="P17" t="n" s="8447">
        <v>0.0</v>
      </c>
      <c r="Q17" t="n" s="8448">
        <v>0.0</v>
      </c>
      <c r="R17" t="n" s="8449">
        <v>9.0</v>
      </c>
      <c r="S17" t="n" s="8450">
        <v>86.31</v>
      </c>
      <c r="T17" t="n" s="8451">
        <v>0.0</v>
      </c>
      <c r="U17" t="n" s="8452">
        <v>0.0</v>
      </c>
      <c r="V17" t="n" s="8453">
        <v>0.0</v>
      </c>
      <c r="W17" t="n" s="8454">
        <v>0.0</v>
      </c>
      <c r="X17" t="n" s="8455">
        <v>0.0</v>
      </c>
      <c r="Y17" s="8456">
        <f>r17+t17+v17</f>
      </c>
      <c r="Z17" s="8457">
        <f>s17+u17+w17+x17</f>
      </c>
      <c r="AA17" t="s" s="8458">
        <v>0</v>
      </c>
    </row>
    <row r="18" ht="15.0" customHeight="true">
      <c r="A18" t="s" s="8459">
        <v>330</v>
      </c>
      <c r="B18" t="s" s="8460">
        <v>331</v>
      </c>
      <c r="C18" t="s" s="8461">
        <v>332</v>
      </c>
      <c r="D18" t="s" s="8462">
        <v>333</v>
      </c>
      <c r="E18" t="s" s="8463">
        <v>284</v>
      </c>
      <c r="F18" t="n" s="8464">
        <v>43252.0</v>
      </c>
      <c r="G18" t="s" s="8465">
        <v>0</v>
      </c>
      <c r="H18" t="n" s="8466">
        <v>1200.0</v>
      </c>
      <c r="I18" t="n" s="8467">
        <v>0.0</v>
      </c>
      <c r="J18" t="n" s="8468">
        <v>700.0</v>
      </c>
      <c r="K18" t="n" s="8469">
        <v>0.0</v>
      </c>
      <c r="L18" t="n" s="8470">
        <v>0.0</v>
      </c>
      <c r="M18" t="n" s="8471">
        <v>0.0</v>
      </c>
      <c r="N18" t="n" s="8472">
        <v>0.0</v>
      </c>
      <c r="O18" s="8473">
        <f>SUM(j18:n18)</f>
      </c>
      <c r="P18" t="n" s="8474">
        <v>0.0</v>
      </c>
      <c r="Q18" t="n" s="8475">
        <v>0.0</v>
      </c>
      <c r="R18" t="n" s="8476">
        <v>5.0</v>
      </c>
      <c r="S18" t="n" s="8477">
        <v>43.25</v>
      </c>
      <c r="T18" t="n" s="8478">
        <v>0.0</v>
      </c>
      <c r="U18" t="n" s="8479">
        <v>0.0</v>
      </c>
      <c r="V18" t="n" s="8480">
        <v>0.0</v>
      </c>
      <c r="W18" t="n" s="8481">
        <v>0.0</v>
      </c>
      <c r="X18" t="n" s="8482">
        <v>0.0</v>
      </c>
      <c r="Y18" s="8483">
        <f>r18+t18+v18</f>
      </c>
      <c r="Z18" s="8484">
        <f>s18+u18+w18+x18</f>
      </c>
      <c r="AA18" t="s" s="8485">
        <v>0</v>
      </c>
    </row>
    <row r="19" ht="15.0" customHeight="true">
      <c r="A19" t="s" s="8486">
        <v>334</v>
      </c>
      <c r="B19" t="s" s="8487">
        <v>335</v>
      </c>
      <c r="C19" t="s" s="8488">
        <v>336</v>
      </c>
      <c r="D19" t="s" s="8489">
        <v>337</v>
      </c>
      <c r="E19" t="s" s="8490">
        <v>284</v>
      </c>
      <c r="F19" t="n" s="8491">
        <v>43572.0</v>
      </c>
      <c r="G19" t="n" s="8492">
        <v>43616.0</v>
      </c>
      <c r="H19" t="n" s="8493">
        <v>1150.0</v>
      </c>
      <c r="I19" t="n" s="8494">
        <v>536.67</v>
      </c>
      <c r="J19" t="n" s="8495">
        <v>863.33</v>
      </c>
      <c r="K19" t="n" s="8496">
        <v>0.0</v>
      </c>
      <c r="L19" t="n" s="8497">
        <v>0.0</v>
      </c>
      <c r="M19" t="n" s="8498">
        <v>0.0</v>
      </c>
      <c r="N19" t="n" s="8499">
        <v>0.0</v>
      </c>
      <c r="O19" s="8500">
        <f>SUM(j19:n19)</f>
      </c>
      <c r="P19" t="n" s="8501">
        <v>0.0</v>
      </c>
      <c r="Q19" t="n" s="8502">
        <v>0.0</v>
      </c>
      <c r="R19" t="n" s="8503">
        <v>0.0</v>
      </c>
      <c r="S19" t="n" s="8504">
        <v>0.0</v>
      </c>
      <c r="T19" t="n" s="8505">
        <v>0.0</v>
      </c>
      <c r="U19" t="n" s="8506">
        <v>0.0</v>
      </c>
      <c r="V19" t="n" s="8507">
        <v>0.0</v>
      </c>
      <c r="W19" t="n" s="8508">
        <v>0.0</v>
      </c>
      <c r="X19" t="n" s="8509">
        <v>0.0</v>
      </c>
      <c r="Y19" s="8510">
        <f>r19+t19+v19</f>
      </c>
      <c r="Z19" s="8511">
        <f>s19+u19+w19+x19</f>
      </c>
      <c r="AA19" t="s" s="8512">
        <v>338</v>
      </c>
    </row>
    <row r="20" ht="15.0" customHeight="true">
      <c r="A20" t="s" s="8513">
        <v>0</v>
      </c>
      <c r="B20" t="s" s="8514">
        <v>0</v>
      </c>
      <c r="C20" t="s" s="8515">
        <v>0</v>
      </c>
      <c r="D20" t="s" s="8516">
        <v>0</v>
      </c>
      <c r="E20" t="s" s="8517">
        <v>0</v>
      </c>
      <c r="F20" t="s" s="8518">
        <v>0</v>
      </c>
      <c r="G20" t="s" s="8519">
        <v>0</v>
      </c>
      <c r="H20" s="8520">
        <f>SUM(h6:h19)</f>
      </c>
      <c r="I20" s="8521">
        <f>SUM(i6:i19)</f>
      </c>
      <c r="J20" s="8522">
        <f>SUM(j6:j19)</f>
      </c>
      <c r="K20" s="8523">
        <f>SUM(k6:k19)</f>
      </c>
      <c r="L20" s="8524">
        <f>SUM(l6:l19)</f>
      </c>
      <c r="M20" s="8525">
        <f>SUM(m6:m19)</f>
      </c>
      <c r="N20" s="8526">
        <f>SUM(n6:n19)</f>
      </c>
      <c r="O20" s="8527">
        <f>SUM(o6:o19)</f>
      </c>
      <c r="P20" s="8528">
        <f>SUM(p6:p19)</f>
      </c>
      <c r="Q20" s="8529">
        <f>SUM(q6:q19)</f>
      </c>
      <c r="R20" s="8530">
        <f>SUM(r6:r19)</f>
      </c>
      <c r="S20" s="8531">
        <f>SUM(s6:s19)</f>
      </c>
      <c r="T20" s="8532">
        <f>SUM(t6:t19)</f>
      </c>
      <c r="U20" s="8533">
        <f>SUM(u6:u19)</f>
      </c>
      <c r="V20" s="8534">
        <f>SUM(v6:v19)</f>
      </c>
      <c r="W20" s="8535">
        <f>SUM(w6:w19)</f>
      </c>
      <c r="X20" s="8536">
        <f>SUM(x6:x19)</f>
      </c>
      <c r="Y20" s="8537">
        <f>SUM(y6:y19)</f>
      </c>
      <c r="Z20" s="8538">
        <f>SUM(z6:z19)</f>
      </c>
      <c r="AA20" t="s" s="8539">
        <v>0</v>
      </c>
    </row>
    <row r="21" ht="15.0" customHeight="true"/>
    <row r="22" ht="15.0" customHeight="true">
      <c r="A22" t="s" s="8540">
        <v>0</v>
      </c>
      <c r="B22" t="s" s="8541">
        <v>0</v>
      </c>
      <c r="C22" t="s" s="8542">
        <v>533</v>
      </c>
      <c r="D22" s="8543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44">
        <v>0</v>
      </c>
      <c r="B1" t="s" s="8545">
        <v>0</v>
      </c>
      <c r="C1" t="s" s="8546">
        <v>1</v>
      </c>
      <c r="D1" t="s" s="8547">
        <v>0</v>
      </c>
      <c r="E1" t="s" s="8548">
        <v>0</v>
      </c>
      <c r="F1" t="s" s="8549">
        <v>0</v>
      </c>
      <c r="G1" t="s" s="8550">
        <v>0</v>
      </c>
      <c r="H1" t="s" s="8551">
        <v>0</v>
      </c>
      <c r="I1" t="s" s="8552">
        <v>0</v>
      </c>
      <c r="J1" t="s" s="8553">
        <v>0</v>
      </c>
      <c r="K1" t="s" s="8554">
        <v>0</v>
      </c>
      <c r="L1" t="s" s="8555">
        <v>0</v>
      </c>
      <c r="M1" t="s" s="8556">
        <v>0</v>
      </c>
      <c r="N1" t="s" s="8557">
        <v>2</v>
      </c>
      <c r="O1" t="n" s="8558">
        <v>2019.0</v>
      </c>
      <c r="P1" t="s" s="8559">
        <v>0</v>
      </c>
      <c r="Q1" t="s" s="8560">
        <v>0</v>
      </c>
      <c r="R1" t="s" s="8561">
        <v>0</v>
      </c>
    </row>
    <row r="2" ht="15.0" customHeight="true">
      <c r="A2" t="s" s="8562">
        <v>0</v>
      </c>
      <c r="B2" t="s" s="8563">
        <v>0</v>
      </c>
      <c r="C2" t="s" s="8564">
        <v>3</v>
      </c>
      <c r="D2" t="s" s="8565">
        <v>0</v>
      </c>
      <c r="E2" t="s" s="8566">
        <v>0</v>
      </c>
      <c r="F2" t="s" s="8567">
        <v>0</v>
      </c>
      <c r="G2" t="s" s="8568">
        <v>0</v>
      </c>
      <c r="H2" t="s" s="8569">
        <v>0</v>
      </c>
      <c r="I2" t="s" s="8570">
        <v>0</v>
      </c>
      <c r="J2" t="s" s="8571">
        <v>0</v>
      </c>
      <c r="K2" t="s" s="8572">
        <v>0</v>
      </c>
      <c r="L2" t="s" s="8573">
        <v>0</v>
      </c>
      <c r="M2" t="s" s="8574">
        <v>0</v>
      </c>
      <c r="N2" t="s" s="8575">
        <v>4</v>
      </c>
      <c r="O2" t="n" s="8576">
        <v>2019.0</v>
      </c>
      <c r="P2" t="s" s="8577">
        <v>0</v>
      </c>
      <c r="Q2" t="s" s="8578">
        <v>0</v>
      </c>
      <c r="R2" t="s" s="8579">
        <v>0</v>
      </c>
    </row>
    <row r="3" ht="15.0" customHeight="true"/>
    <row r="4" ht="19.0" customHeight="true">
      <c r="A4" t="s" s="8580">
        <v>0</v>
      </c>
      <c r="B4" t="s" s="8581">
        <v>0</v>
      </c>
      <c r="C4" t="s" s="8582">
        <v>0</v>
      </c>
      <c r="D4" t="s" s="8583">
        <v>0</v>
      </c>
      <c r="E4" t="s" s="8584">
        <v>0</v>
      </c>
      <c r="F4" t="s" s="8585">
        <v>0</v>
      </c>
      <c r="G4" t="s" s="8586">
        <v>0</v>
      </c>
      <c r="H4" t="s" s="8587">
        <v>0</v>
      </c>
      <c r="I4" t="s" s="8588">
        <v>0</v>
      </c>
      <c r="J4" t="s" s="8589">
        <v>0</v>
      </c>
      <c r="K4" t="s" s="8590">
        <v>0</v>
      </c>
      <c r="L4" t="s" s="8591">
        <v>0</v>
      </c>
      <c r="M4" t="s" s="8592">
        <v>0</v>
      </c>
      <c r="N4" t="s" s="8593">
        <v>0</v>
      </c>
      <c r="O4" t="s" s="8594">
        <v>0</v>
      </c>
      <c r="P4" t="s" s="8595">
        <v>0</v>
      </c>
      <c r="Q4" t="s" s="8596">
        <v>0</v>
      </c>
      <c r="R4" t="n" s="8597">
        <v>1.5</v>
      </c>
      <c r="S4" t="n" s="8598">
        <v>1.5</v>
      </c>
      <c r="T4" t="n" s="8599">
        <v>2.0</v>
      </c>
      <c r="U4" t="n" s="8600">
        <v>2.0</v>
      </c>
      <c r="V4" t="n" s="8601">
        <v>3.0</v>
      </c>
      <c r="W4" t="n" s="8602">
        <v>3.0</v>
      </c>
      <c r="X4" t="s" s="8603">
        <v>0</v>
      </c>
      <c r="Y4" t="s" s="8604">
        <v>5</v>
      </c>
      <c r="Z4" t="s" s="8605">
        <v>5</v>
      </c>
      <c r="AA4" t="s" s="8606">
        <v>0</v>
      </c>
    </row>
    <row r="5" ht="58.0" customHeight="true">
      <c r="A5" t="s" s="8607">
        <v>6</v>
      </c>
      <c r="B5" t="s" s="8608">
        <v>7</v>
      </c>
      <c r="C5" t="s" s="8609">
        <v>8</v>
      </c>
      <c r="D5" t="s" s="8610">
        <v>9</v>
      </c>
      <c r="E5" t="s" s="8611">
        <v>10</v>
      </c>
      <c r="F5" t="s" s="8612">
        <v>11</v>
      </c>
      <c r="G5" t="s" s="8613">
        <v>12</v>
      </c>
      <c r="H5" t="s" s="8614">
        <v>13</v>
      </c>
      <c r="I5" t="s" s="8615">
        <v>14</v>
      </c>
      <c r="J5" t="s" s="8616">
        <v>15</v>
      </c>
      <c r="K5" t="s" s="8617">
        <v>16</v>
      </c>
      <c r="L5" t="s" s="8618">
        <v>17</v>
      </c>
      <c r="M5" t="s" s="8619">
        <v>18</v>
      </c>
      <c r="N5" t="s" s="8620">
        <v>19</v>
      </c>
      <c r="O5" t="s" s="8621">
        <v>20</v>
      </c>
      <c r="P5" t="s" s="8622">
        <v>21</v>
      </c>
      <c r="Q5" t="s" s="8623">
        <v>22</v>
      </c>
      <c r="R5" t="s" s="8624">
        <v>23</v>
      </c>
      <c r="S5" t="s" s="8625">
        <v>24</v>
      </c>
      <c r="T5" t="s" s="8626">
        <v>25</v>
      </c>
      <c r="U5" t="s" s="8627">
        <v>24</v>
      </c>
      <c r="V5" t="s" s="8628">
        <v>26</v>
      </c>
      <c r="W5" t="s" s="8629">
        <v>24</v>
      </c>
      <c r="X5" t="s" s="8630">
        <v>27</v>
      </c>
      <c r="Y5" t="s" s="8631">
        <v>28</v>
      </c>
      <c r="Z5" t="s" s="8632">
        <v>29</v>
      </c>
      <c r="AA5" t="s" s="8633">
        <v>30</v>
      </c>
    </row>
    <row r="6" ht="15.0" customHeight="true">
      <c r="A6" t="s" s="8634">
        <v>339</v>
      </c>
      <c r="B6" t="s" s="8635">
        <v>340</v>
      </c>
      <c r="C6" t="s" s="8636">
        <v>341</v>
      </c>
      <c r="D6" t="s" s="8637">
        <v>342</v>
      </c>
      <c r="E6" t="s" s="8638">
        <v>343</v>
      </c>
      <c r="F6" t="n" s="8639">
        <v>41944.0</v>
      </c>
      <c r="G6" t="s" s="8640">
        <v>0</v>
      </c>
      <c r="H6" t="n" s="8641">
        <v>1590.0</v>
      </c>
      <c r="I6" t="n" s="8642">
        <v>0.0</v>
      </c>
      <c r="J6" t="n" s="8643">
        <v>0.0</v>
      </c>
      <c r="K6" t="n" s="8644">
        <v>0.0</v>
      </c>
      <c r="L6" t="n" s="8645">
        <v>0.0</v>
      </c>
      <c r="M6" t="n" s="8646">
        <v>0.0</v>
      </c>
      <c r="N6" t="n" s="8647">
        <v>0.0</v>
      </c>
      <c r="O6" s="8648">
        <f>SUM(j6:n6)</f>
      </c>
      <c r="P6" t="n" s="8649">
        <v>0.0</v>
      </c>
      <c r="Q6" t="n" s="8650">
        <v>49.0</v>
      </c>
      <c r="R6" t="n" s="8651">
        <v>8.0</v>
      </c>
      <c r="S6" t="n" s="8652">
        <v>91.76</v>
      </c>
      <c r="T6" t="n" s="8653">
        <v>0.0</v>
      </c>
      <c r="U6" t="n" s="8654">
        <v>0.0</v>
      </c>
      <c r="V6" t="n" s="8655">
        <v>0.0</v>
      </c>
      <c r="W6" t="n" s="8656">
        <v>0.0</v>
      </c>
      <c r="X6" t="n" s="8657">
        <v>0.0</v>
      </c>
      <c r="Y6" s="8658">
        <f>r6+t6+v6</f>
      </c>
      <c r="Z6" s="8659">
        <f>s6+u6+w6+x6</f>
      </c>
      <c r="AA6" t="s" s="8660">
        <v>0</v>
      </c>
    </row>
    <row r="7" ht="15.0" customHeight="true">
      <c r="A7" t="s" s="8661">
        <v>344</v>
      </c>
      <c r="B7" t="s" s="8662">
        <v>345</v>
      </c>
      <c r="C7" t="s" s="8663">
        <v>346</v>
      </c>
      <c r="D7" t="s" s="8664">
        <v>347</v>
      </c>
      <c r="E7" t="s" s="8665">
        <v>343</v>
      </c>
      <c r="F7" t="n" s="8666">
        <v>43556.0</v>
      </c>
      <c r="G7" t="s" s="8667">
        <v>0</v>
      </c>
      <c r="H7" t="n" s="8668">
        <v>1300.0</v>
      </c>
      <c r="I7" t="n" s="8669">
        <v>0.0</v>
      </c>
      <c r="J7" t="n" s="8670">
        <v>420.0</v>
      </c>
      <c r="K7" t="n" s="8671">
        <v>0.0</v>
      </c>
      <c r="L7" t="n" s="8672">
        <v>0.0</v>
      </c>
      <c r="M7" t="n" s="8673">
        <v>0.0</v>
      </c>
      <c r="N7" t="n" s="8674">
        <v>0.0</v>
      </c>
      <c r="O7" s="8675">
        <f>SUM(j7:n7)</f>
      </c>
      <c r="P7" t="n" s="8676">
        <v>0.0</v>
      </c>
      <c r="Q7" t="n" s="8677">
        <v>0.0</v>
      </c>
      <c r="R7" t="n" s="8678">
        <v>0.0</v>
      </c>
      <c r="S7" t="n" s="8679">
        <v>0.0</v>
      </c>
      <c r="T7" t="n" s="8680">
        <v>0.0</v>
      </c>
      <c r="U7" t="n" s="8681">
        <v>0.0</v>
      </c>
      <c r="V7" t="n" s="8682">
        <v>0.0</v>
      </c>
      <c r="W7" t="n" s="8683">
        <v>0.0</v>
      </c>
      <c r="X7" t="n" s="8684">
        <v>0.0</v>
      </c>
      <c r="Y7" s="8685">
        <f>r7+t7+v7</f>
      </c>
      <c r="Z7" s="8686">
        <f>s7+u7+w7+x7</f>
      </c>
      <c r="AA7" t="s" s="8687">
        <v>0</v>
      </c>
    </row>
    <row r="8" ht="15.0" customHeight="true">
      <c r="A8" t="s" s="8688">
        <v>348</v>
      </c>
      <c r="B8" t="s" s="8689">
        <v>349</v>
      </c>
      <c r="C8" t="s" s="8690">
        <v>350</v>
      </c>
      <c r="D8" t="s" s="8691">
        <v>351</v>
      </c>
      <c r="E8" t="s" s="8692">
        <v>343</v>
      </c>
      <c r="F8" t="n" s="8693">
        <v>41944.0</v>
      </c>
      <c r="G8" t="s" s="8694">
        <v>0</v>
      </c>
      <c r="H8" t="n" s="8695">
        <v>1910.0</v>
      </c>
      <c r="I8" t="n" s="8696">
        <v>0.0</v>
      </c>
      <c r="J8" t="n" s="8697">
        <v>700.0</v>
      </c>
      <c r="K8" t="n" s="8698">
        <v>0.0</v>
      </c>
      <c r="L8" t="n" s="8699">
        <v>0.0</v>
      </c>
      <c r="M8" t="n" s="8700">
        <v>0.0</v>
      </c>
      <c r="N8" t="n" s="8701">
        <v>0.0</v>
      </c>
      <c r="O8" s="8702">
        <f>SUM(j8:n8)</f>
      </c>
      <c r="P8" t="n" s="8703">
        <v>2500.0</v>
      </c>
      <c r="Q8" t="n" s="8704">
        <v>45.0</v>
      </c>
      <c r="R8" t="n" s="8705">
        <v>0.0</v>
      </c>
      <c r="S8" t="n" s="8706">
        <v>0.0</v>
      </c>
      <c r="T8" t="n" s="8707">
        <v>0.0</v>
      </c>
      <c r="U8" t="n" s="8708">
        <v>0.0</v>
      </c>
      <c r="V8" t="n" s="8709">
        <v>0.0</v>
      </c>
      <c r="W8" t="n" s="8710">
        <v>0.0</v>
      </c>
      <c r="X8" t="n" s="8711">
        <v>0.0</v>
      </c>
      <c r="Y8" s="8712">
        <f>r8+t8+v8</f>
      </c>
      <c r="Z8" s="8713">
        <f>s8+u8+w8+x8</f>
      </c>
      <c r="AA8" t="s" s="8714">
        <v>0</v>
      </c>
    </row>
    <row r="9" ht="15.0" customHeight="true">
      <c r="A9" t="s" s="8715">
        <v>352</v>
      </c>
      <c r="B9" t="s" s="8716">
        <v>353</v>
      </c>
      <c r="C9" t="s" s="8717">
        <v>354</v>
      </c>
      <c r="D9" t="s" s="8718">
        <v>355</v>
      </c>
      <c r="E9" t="s" s="8719">
        <v>343</v>
      </c>
      <c r="F9" t="n" s="8720">
        <v>41944.0</v>
      </c>
      <c r="G9" t="s" s="8721">
        <v>0</v>
      </c>
      <c r="H9" t="n" s="8722">
        <v>1610.0</v>
      </c>
      <c r="I9" t="n" s="8723">
        <v>0.0</v>
      </c>
      <c r="J9" t="n" s="8724">
        <v>850.0</v>
      </c>
      <c r="K9" t="n" s="8725">
        <v>0.0</v>
      </c>
      <c r="L9" t="n" s="8726">
        <v>0.0</v>
      </c>
      <c r="M9" t="n" s="8727">
        <v>0.0</v>
      </c>
      <c r="N9" t="n" s="8728">
        <v>0.0</v>
      </c>
      <c r="O9" s="8729">
        <f>SUM(j9:n9)</f>
      </c>
      <c r="P9" t="n" s="8730">
        <v>2500.0</v>
      </c>
      <c r="Q9" t="n" s="8731">
        <v>0.0</v>
      </c>
      <c r="R9" t="n" s="8732">
        <v>0.0</v>
      </c>
      <c r="S9" t="n" s="8733">
        <v>0.0</v>
      </c>
      <c r="T9" t="n" s="8734">
        <v>0.0</v>
      </c>
      <c r="U9" t="n" s="8735">
        <v>0.0</v>
      </c>
      <c r="V9" t="n" s="8736">
        <v>0.0</v>
      </c>
      <c r="W9" t="n" s="8737">
        <v>0.0</v>
      </c>
      <c r="X9" t="n" s="8738">
        <v>0.0</v>
      </c>
      <c r="Y9" s="8739">
        <f>r9+t9+v9</f>
      </c>
      <c r="Z9" s="8740">
        <f>s9+u9+w9+x9</f>
      </c>
      <c r="AA9" t="s" s="8741">
        <v>0</v>
      </c>
    </row>
    <row r="10" ht="15.0" customHeight="true">
      <c r="A10" t="s" s="8742">
        <v>356</v>
      </c>
      <c r="B10" t="s" s="8743">
        <v>357</v>
      </c>
      <c r="C10" t="s" s="8744">
        <v>358</v>
      </c>
      <c r="D10" t="s" s="8745">
        <v>359</v>
      </c>
      <c r="E10" t="s" s="8746">
        <v>343</v>
      </c>
      <c r="F10" t="n" s="8747">
        <v>41944.0</v>
      </c>
      <c r="G10" t="s" s="8748">
        <v>0</v>
      </c>
      <c r="H10" t="n" s="8749">
        <v>1460.0</v>
      </c>
      <c r="I10" t="n" s="8750">
        <v>0.0</v>
      </c>
      <c r="J10" t="n" s="8751">
        <v>0.0</v>
      </c>
      <c r="K10" t="n" s="8752">
        <v>0.0</v>
      </c>
      <c r="L10" t="n" s="8753">
        <v>0.0</v>
      </c>
      <c r="M10" t="n" s="8754">
        <v>0.0</v>
      </c>
      <c r="N10" t="n" s="8755">
        <v>0.0</v>
      </c>
      <c r="O10" s="8756">
        <f>SUM(j10:n10)</f>
      </c>
      <c r="P10" t="n" s="8757">
        <v>0.0</v>
      </c>
      <c r="Q10" t="n" s="8758">
        <v>45.0</v>
      </c>
      <c r="R10" t="n" s="8759">
        <v>8.0</v>
      </c>
      <c r="S10" t="n" s="8760">
        <v>84.24</v>
      </c>
      <c r="T10" t="n" s="8761">
        <v>0.0</v>
      </c>
      <c r="U10" t="n" s="8762">
        <v>0.0</v>
      </c>
      <c r="V10" t="n" s="8763">
        <v>0.0</v>
      </c>
      <c r="W10" t="n" s="8764">
        <v>0.0</v>
      </c>
      <c r="X10" t="n" s="8765">
        <v>0.0</v>
      </c>
      <c r="Y10" s="8766">
        <f>r10+t10+v10</f>
      </c>
      <c r="Z10" s="8767">
        <f>s10+u10+w10+x10</f>
      </c>
      <c r="AA10" t="s" s="8768">
        <v>0</v>
      </c>
    </row>
    <row r="11" ht="15.0" customHeight="true">
      <c r="A11" t="s" s="8769">
        <v>360</v>
      </c>
      <c r="B11" t="s" s="8770">
        <v>361</v>
      </c>
      <c r="C11" t="s" s="8771">
        <v>362</v>
      </c>
      <c r="D11" t="s" s="8772">
        <v>363</v>
      </c>
      <c r="E11" t="s" s="8773">
        <v>343</v>
      </c>
      <c r="F11" t="n" s="8774">
        <v>42005.0</v>
      </c>
      <c r="G11" t="s" s="8775">
        <v>0</v>
      </c>
      <c r="H11" t="n" s="8776">
        <v>1930.0</v>
      </c>
      <c r="I11" t="n" s="8777">
        <v>0.0</v>
      </c>
      <c r="J11" t="n" s="8778">
        <v>0.0</v>
      </c>
      <c r="K11" t="n" s="8779">
        <v>0.0</v>
      </c>
      <c r="L11" t="n" s="8780">
        <v>0.0</v>
      </c>
      <c r="M11" t="n" s="8781">
        <v>0.0</v>
      </c>
      <c r="N11" t="n" s="8782">
        <v>0.0</v>
      </c>
      <c r="O11" s="8783">
        <f>SUM(j11:n11)</f>
      </c>
      <c r="P11" t="n" s="8784">
        <v>0.0</v>
      </c>
      <c r="Q11" t="n" s="8785">
        <v>10.0</v>
      </c>
      <c r="R11" t="n" s="8786">
        <v>0.0</v>
      </c>
      <c r="S11" t="n" s="8787">
        <v>0.0</v>
      </c>
      <c r="T11" t="n" s="8788">
        <v>0.0</v>
      </c>
      <c r="U11" t="n" s="8789">
        <v>0.0</v>
      </c>
      <c r="V11" t="n" s="8790">
        <v>0.0</v>
      </c>
      <c r="W11" t="n" s="8791">
        <v>0.0</v>
      </c>
      <c r="X11" t="n" s="8792">
        <v>0.0</v>
      </c>
      <c r="Y11" s="8793">
        <f>r11+t11+v11</f>
      </c>
      <c r="Z11" s="8794">
        <f>s11+u11+w11+x11</f>
      </c>
      <c r="AA11" t="s" s="8795">
        <v>0</v>
      </c>
    </row>
    <row r="12" ht="15.0" customHeight="true">
      <c r="A12" t="s" s="8796">
        <v>364</v>
      </c>
      <c r="B12" t="s" s="8797">
        <v>365</v>
      </c>
      <c r="C12" t="s" s="8798">
        <v>366</v>
      </c>
      <c r="D12" t="s" s="8799">
        <v>367</v>
      </c>
      <c r="E12" t="s" s="8800">
        <v>343</v>
      </c>
      <c r="F12" t="n" s="8801">
        <v>41944.0</v>
      </c>
      <c r="G12" t="s" s="8802">
        <v>0</v>
      </c>
      <c r="H12" t="n" s="8803">
        <v>1660.0</v>
      </c>
      <c r="I12" t="n" s="8804">
        <v>0.0</v>
      </c>
      <c r="J12" t="n" s="8805">
        <v>600.0</v>
      </c>
      <c r="K12" t="n" s="8806">
        <v>0.0</v>
      </c>
      <c r="L12" t="n" s="8807">
        <v>0.0</v>
      </c>
      <c r="M12" t="n" s="8808">
        <v>0.0</v>
      </c>
      <c r="N12" t="n" s="8809">
        <v>0.0</v>
      </c>
      <c r="O12" s="8810">
        <f>SUM(j12:n12)</f>
      </c>
      <c r="P12" t="n" s="8811">
        <v>0.0</v>
      </c>
      <c r="Q12" t="n" s="8812">
        <v>45.0</v>
      </c>
      <c r="R12" t="n" s="8813">
        <v>0.0</v>
      </c>
      <c r="S12" t="n" s="8814">
        <v>0.0</v>
      </c>
      <c r="T12" t="n" s="8815">
        <v>0.0</v>
      </c>
      <c r="U12" t="n" s="8816">
        <v>0.0</v>
      </c>
      <c r="V12" t="n" s="8817">
        <v>0.0</v>
      </c>
      <c r="W12" t="n" s="8818">
        <v>0.0</v>
      </c>
      <c r="X12" t="n" s="8819">
        <v>0.0</v>
      </c>
      <c r="Y12" s="8820">
        <f>r12+t12+v12</f>
      </c>
      <c r="Z12" s="8821">
        <f>s12+u12+w12+x12</f>
      </c>
      <c r="AA12" t="s" s="8822">
        <v>0</v>
      </c>
    </row>
    <row r="13" ht="15.0" customHeight="true">
      <c r="A13" t="s" s="8823">
        <v>368</v>
      </c>
      <c r="B13" t="s" s="8824">
        <v>369</v>
      </c>
      <c r="C13" t="s" s="8825">
        <v>370</v>
      </c>
      <c r="D13" t="s" s="8826">
        <v>371</v>
      </c>
      <c r="E13" t="s" s="8827">
        <v>343</v>
      </c>
      <c r="F13" t="n" s="8828">
        <v>41974.0</v>
      </c>
      <c r="G13" t="s" s="8829">
        <v>0</v>
      </c>
      <c r="H13" t="n" s="8830">
        <v>1740.0</v>
      </c>
      <c r="I13" t="n" s="8831">
        <v>0.0</v>
      </c>
      <c r="J13" t="n" s="8832">
        <v>500.0</v>
      </c>
      <c r="K13" t="n" s="8833">
        <v>0.0</v>
      </c>
      <c r="L13" t="n" s="8834">
        <v>0.0</v>
      </c>
      <c r="M13" t="n" s="8835">
        <v>0.0</v>
      </c>
      <c r="N13" t="n" s="8836">
        <v>0.0</v>
      </c>
      <c r="O13" s="8837">
        <f>SUM(j13:n13)</f>
      </c>
      <c r="P13" t="n" s="8838">
        <v>0.0</v>
      </c>
      <c r="Q13" t="n" s="8839">
        <v>45.0</v>
      </c>
      <c r="R13" t="n" s="8840">
        <v>0.0</v>
      </c>
      <c r="S13" t="n" s="8841">
        <v>0.0</v>
      </c>
      <c r="T13" t="n" s="8842">
        <v>0.0</v>
      </c>
      <c r="U13" t="n" s="8843">
        <v>0.0</v>
      </c>
      <c r="V13" t="n" s="8844">
        <v>0.0</v>
      </c>
      <c r="W13" t="n" s="8845">
        <v>0.0</v>
      </c>
      <c r="X13" t="n" s="8846">
        <v>0.0</v>
      </c>
      <c r="Y13" s="8847">
        <f>r13+t13+v13</f>
      </c>
      <c r="Z13" s="8848">
        <f>s13+u13+w13+x13</f>
      </c>
      <c r="AA13" t="s" s="8849">
        <v>0</v>
      </c>
    </row>
    <row r="14" ht="15.0" customHeight="true">
      <c r="A14" t="s" s="8850">
        <v>372</v>
      </c>
      <c r="B14" t="s" s="8851">
        <v>373</v>
      </c>
      <c r="C14" t="s" s="8852">
        <v>374</v>
      </c>
      <c r="D14" t="s" s="8853">
        <v>375</v>
      </c>
      <c r="E14" t="s" s="8854">
        <v>343</v>
      </c>
      <c r="F14" t="n" s="8855">
        <v>42607.0</v>
      </c>
      <c r="G14" t="s" s="8856">
        <v>0</v>
      </c>
      <c r="H14" t="n" s="8857">
        <v>1540.0</v>
      </c>
      <c r="I14" t="n" s="8858">
        <v>0.0</v>
      </c>
      <c r="J14" t="n" s="8859">
        <v>0.0</v>
      </c>
      <c r="K14" t="n" s="8860">
        <v>0.0</v>
      </c>
      <c r="L14" t="n" s="8861">
        <v>0.0</v>
      </c>
      <c r="M14" t="n" s="8862">
        <v>0.0</v>
      </c>
      <c r="N14" t="n" s="8863">
        <v>0.0</v>
      </c>
      <c r="O14" s="8864">
        <f>SUM(j14:n14)</f>
      </c>
      <c r="P14" t="n" s="8865">
        <v>0.0</v>
      </c>
      <c r="Q14" t="n" s="8866">
        <v>0.0</v>
      </c>
      <c r="R14" t="n" s="8867">
        <v>0.0</v>
      </c>
      <c r="S14" t="n" s="8868">
        <v>0.0</v>
      </c>
      <c r="T14" t="n" s="8869">
        <v>0.0</v>
      </c>
      <c r="U14" t="n" s="8870">
        <v>0.0</v>
      </c>
      <c r="V14" t="n" s="8871">
        <v>0.0</v>
      </c>
      <c r="W14" t="n" s="8872">
        <v>0.0</v>
      </c>
      <c r="X14" t="n" s="8873">
        <v>0.0</v>
      </c>
      <c r="Y14" s="8874">
        <f>r14+t14+v14</f>
      </c>
      <c r="Z14" s="8875">
        <f>s14+u14+w14+x14</f>
      </c>
      <c r="AA14" t="s" s="8876">
        <v>376</v>
      </c>
    </row>
    <row r="15" ht="15.0" customHeight="true">
      <c r="A15" t="s" s="8877">
        <v>377</v>
      </c>
      <c r="B15" t="s" s="8878">
        <v>378</v>
      </c>
      <c r="C15" t="s" s="8879">
        <v>379</v>
      </c>
      <c r="D15" t="s" s="8880">
        <v>380</v>
      </c>
      <c r="E15" t="s" s="8881">
        <v>343</v>
      </c>
      <c r="F15" t="n" s="8882">
        <v>42905.0</v>
      </c>
      <c r="G15" t="s" s="8883">
        <v>0</v>
      </c>
      <c r="H15" t="n" s="8884">
        <v>1230.0</v>
      </c>
      <c r="I15" t="n" s="8885">
        <v>0.0</v>
      </c>
      <c r="J15" t="n" s="8886">
        <v>80.0</v>
      </c>
      <c r="K15" t="n" s="8887">
        <v>0.0</v>
      </c>
      <c r="L15" t="n" s="8888">
        <v>0.0</v>
      </c>
      <c r="M15" t="n" s="8889">
        <v>0.0</v>
      </c>
      <c r="N15" t="n" s="8890">
        <v>0.0</v>
      </c>
      <c r="O15" s="8891">
        <f>SUM(j15:n15)</f>
      </c>
      <c r="P15" t="n" s="8892">
        <v>0.0</v>
      </c>
      <c r="Q15" t="n" s="8893">
        <v>100.0</v>
      </c>
      <c r="R15" t="n" s="8894">
        <v>0.0</v>
      </c>
      <c r="S15" t="n" s="8895">
        <v>0.0</v>
      </c>
      <c r="T15" t="n" s="8896">
        <v>0.0</v>
      </c>
      <c r="U15" t="n" s="8897">
        <v>0.0</v>
      </c>
      <c r="V15" t="n" s="8898">
        <v>0.0</v>
      </c>
      <c r="W15" t="n" s="8899">
        <v>0.0</v>
      </c>
      <c r="X15" t="n" s="8900">
        <v>0.0</v>
      </c>
      <c r="Y15" s="8901">
        <f>r15+t15+v15</f>
      </c>
      <c r="Z15" s="8902">
        <f>s15+u15+w15+x15</f>
      </c>
      <c r="AA15" t="s" s="8903">
        <v>0</v>
      </c>
    </row>
    <row r="16" ht="15.0" customHeight="true">
      <c r="A16" t="s" s="8904">
        <v>381</v>
      </c>
      <c r="B16" t="s" s="8905">
        <v>382</v>
      </c>
      <c r="C16" t="s" s="8906">
        <v>383</v>
      </c>
      <c r="D16" t="s" s="8907">
        <v>384</v>
      </c>
      <c r="E16" t="s" s="8908">
        <v>343</v>
      </c>
      <c r="F16" t="n" s="8909">
        <v>43054.0</v>
      </c>
      <c r="G16" t="s" s="8910">
        <v>0</v>
      </c>
      <c r="H16" t="n" s="8911">
        <v>1370.0</v>
      </c>
      <c r="I16" t="n" s="8912">
        <v>0.0</v>
      </c>
      <c r="J16" t="n" s="8913">
        <v>880.0</v>
      </c>
      <c r="K16" t="n" s="8914">
        <v>0.0</v>
      </c>
      <c r="L16" t="n" s="8915">
        <v>0.0</v>
      </c>
      <c r="M16" t="n" s="8916">
        <v>0.0</v>
      </c>
      <c r="N16" t="n" s="8917">
        <v>0.0</v>
      </c>
      <c r="O16" s="8918">
        <f>SUM(j16:n16)</f>
      </c>
      <c r="P16" t="n" s="8919">
        <v>0.0</v>
      </c>
      <c r="Q16" t="n" s="8920">
        <v>45.0</v>
      </c>
      <c r="R16" t="n" s="8921">
        <v>0.0</v>
      </c>
      <c r="S16" t="n" s="8922">
        <v>0.0</v>
      </c>
      <c r="T16" t="n" s="8923">
        <v>0.0</v>
      </c>
      <c r="U16" t="n" s="8924">
        <v>0.0</v>
      </c>
      <c r="V16" t="n" s="8925">
        <v>0.0</v>
      </c>
      <c r="W16" t="n" s="8926">
        <v>0.0</v>
      </c>
      <c r="X16" t="n" s="8927">
        <v>0.0</v>
      </c>
      <c r="Y16" s="8928">
        <f>r16+t16+v16</f>
      </c>
      <c r="Z16" s="8929">
        <f>s16+u16+w16+x16</f>
      </c>
      <c r="AA16" t="s" s="8930">
        <v>0</v>
      </c>
    </row>
    <row r="17" ht="15.0" customHeight="true">
      <c r="A17" t="s" s="8931">
        <v>385</v>
      </c>
      <c r="B17" t="s" s="8932">
        <v>386</v>
      </c>
      <c r="C17" t="s" s="8933">
        <v>387</v>
      </c>
      <c r="D17" t="s" s="8934">
        <v>388</v>
      </c>
      <c r="E17" t="s" s="8935">
        <v>343</v>
      </c>
      <c r="F17" t="n" s="8936">
        <v>43210.0</v>
      </c>
      <c r="G17" t="s" s="8937">
        <v>0</v>
      </c>
      <c r="H17" t="n" s="8938">
        <v>1340.0</v>
      </c>
      <c r="I17" t="n" s="8939">
        <v>0.0</v>
      </c>
      <c r="J17" t="n" s="8940">
        <v>250.0</v>
      </c>
      <c r="K17" t="n" s="8941">
        <v>0.0</v>
      </c>
      <c r="L17" t="n" s="8942">
        <v>0.0</v>
      </c>
      <c r="M17" t="n" s="8943">
        <v>0.0</v>
      </c>
      <c r="N17" t="n" s="8944">
        <v>0.0</v>
      </c>
      <c r="O17" s="8945">
        <f>SUM(j17:n17)</f>
      </c>
      <c r="P17" t="n" s="8946">
        <v>0.0</v>
      </c>
      <c r="Q17" t="n" s="8947">
        <v>15.3</v>
      </c>
      <c r="R17" t="n" s="8948">
        <v>0.0</v>
      </c>
      <c r="S17" t="n" s="8949">
        <v>0.0</v>
      </c>
      <c r="T17" t="n" s="8950">
        <v>0.0</v>
      </c>
      <c r="U17" t="n" s="8951">
        <v>0.0</v>
      </c>
      <c r="V17" t="n" s="8952">
        <v>0.0</v>
      </c>
      <c r="W17" t="n" s="8953">
        <v>0.0</v>
      </c>
      <c r="X17" t="n" s="8954">
        <v>0.0</v>
      </c>
      <c r="Y17" s="8955">
        <f>r17+t17+v17</f>
      </c>
      <c r="Z17" s="8956">
        <f>s17+u17+w17+x17</f>
      </c>
      <c r="AA17" t="s" s="8957">
        <v>0</v>
      </c>
    </row>
    <row r="18" ht="15.0" customHeight="true">
      <c r="A18" t="s" s="8958">
        <v>389</v>
      </c>
      <c r="B18" t="s" s="8959">
        <v>390</v>
      </c>
      <c r="C18" t="s" s="8960">
        <v>391</v>
      </c>
      <c r="D18" t="s" s="8961">
        <v>392</v>
      </c>
      <c r="E18" t="s" s="8962">
        <v>343</v>
      </c>
      <c r="F18" t="n" s="8963">
        <v>43221.0</v>
      </c>
      <c r="G18" t="s" s="8964">
        <v>0</v>
      </c>
      <c r="H18" t="n" s="8965">
        <v>1800.0</v>
      </c>
      <c r="I18" t="n" s="8966">
        <v>0.0</v>
      </c>
      <c r="J18" t="n" s="8967">
        <v>300.0</v>
      </c>
      <c r="K18" t="n" s="8968">
        <v>0.0</v>
      </c>
      <c r="L18" t="n" s="8969">
        <v>0.0</v>
      </c>
      <c r="M18" t="n" s="8970">
        <v>0.0</v>
      </c>
      <c r="N18" t="n" s="8971">
        <v>0.0</v>
      </c>
      <c r="O18" s="8972">
        <f>SUM(j18:n18)</f>
      </c>
      <c r="P18" t="n" s="8973">
        <v>0.0</v>
      </c>
      <c r="Q18" t="n" s="8974">
        <v>45.0</v>
      </c>
      <c r="R18" t="n" s="8975">
        <v>0.0</v>
      </c>
      <c r="S18" t="n" s="8976">
        <v>0.0</v>
      </c>
      <c r="T18" t="n" s="8977">
        <v>0.0</v>
      </c>
      <c r="U18" t="n" s="8978">
        <v>0.0</v>
      </c>
      <c r="V18" t="n" s="8979">
        <v>0.0</v>
      </c>
      <c r="W18" t="n" s="8980">
        <v>0.0</v>
      </c>
      <c r="X18" t="n" s="8981">
        <v>0.0</v>
      </c>
      <c r="Y18" s="8982">
        <f>r18+t18+v18</f>
      </c>
      <c r="Z18" s="8983">
        <f>s18+u18+w18+x18</f>
      </c>
      <c r="AA18" t="s" s="8984">
        <v>0</v>
      </c>
    </row>
    <row r="19" ht="15.0" customHeight="true">
      <c r="A19" t="s" s="8985">
        <v>393</v>
      </c>
      <c r="B19" t="s" s="8986">
        <v>394</v>
      </c>
      <c r="C19" t="s" s="8987">
        <v>395</v>
      </c>
      <c r="D19" t="s" s="8988">
        <v>396</v>
      </c>
      <c r="E19" t="s" s="8989">
        <v>343</v>
      </c>
      <c r="F19" t="n" s="8990">
        <v>43542.0</v>
      </c>
      <c r="G19" t="s" s="8991">
        <v>0</v>
      </c>
      <c r="H19" t="n" s="8992">
        <v>1300.0</v>
      </c>
      <c r="I19" t="n" s="8993">
        <v>0.0</v>
      </c>
      <c r="J19" t="n" s="8994">
        <v>0.0</v>
      </c>
      <c r="K19" t="n" s="8995">
        <v>0.0</v>
      </c>
      <c r="L19" t="n" s="8996">
        <v>0.0</v>
      </c>
      <c r="M19" t="n" s="8997">
        <v>0.0</v>
      </c>
      <c r="N19" t="n" s="8998">
        <v>0.0</v>
      </c>
      <c r="O19" s="8999">
        <f>SUM(j19:n19)</f>
      </c>
      <c r="P19" t="n" s="9000">
        <v>0.0</v>
      </c>
      <c r="Q19" t="n" s="9001">
        <v>0.0</v>
      </c>
      <c r="R19" t="n" s="9002">
        <v>0.0</v>
      </c>
      <c r="S19" t="n" s="9003">
        <v>0.0</v>
      </c>
      <c r="T19" t="n" s="9004">
        <v>0.0</v>
      </c>
      <c r="U19" t="n" s="9005">
        <v>0.0</v>
      </c>
      <c r="V19" t="n" s="9006">
        <v>0.0</v>
      </c>
      <c r="W19" t="n" s="9007">
        <v>0.0</v>
      </c>
      <c r="X19" t="n" s="9008">
        <v>0.0</v>
      </c>
      <c r="Y19" s="9009">
        <f>r19+t19+v19</f>
      </c>
      <c r="Z19" s="9010">
        <f>s19+u19+w19+x19</f>
      </c>
      <c r="AA19" t="s" s="9011">
        <v>81</v>
      </c>
    </row>
    <row r="20" ht="15.0" customHeight="true">
      <c r="A20" t="s" s="9012">
        <v>397</v>
      </c>
      <c r="B20" t="s" s="9013">
        <v>398</v>
      </c>
      <c r="C20" t="s" s="9014">
        <v>399</v>
      </c>
      <c r="D20" t="s" s="9015">
        <v>400</v>
      </c>
      <c r="E20" t="s" s="9016">
        <v>343</v>
      </c>
      <c r="F20" t="n" s="9017">
        <v>43572.0</v>
      </c>
      <c r="G20" t="s" s="9018">
        <v>0</v>
      </c>
      <c r="H20" t="n" s="9019">
        <v>1100.0</v>
      </c>
      <c r="I20" t="n" s="9020">
        <v>513.33</v>
      </c>
      <c r="J20" t="n" s="9021">
        <v>0.0</v>
      </c>
      <c r="K20" t="n" s="9022">
        <v>0.0</v>
      </c>
      <c r="L20" t="n" s="9023">
        <v>0.0</v>
      </c>
      <c r="M20" t="n" s="9024">
        <v>0.0</v>
      </c>
      <c r="N20" t="n" s="9025">
        <v>0.0</v>
      </c>
      <c r="O20" s="9026">
        <f>SUM(j20:n20)</f>
      </c>
      <c r="P20" t="n" s="9027">
        <v>0.0</v>
      </c>
      <c r="Q20" t="n" s="9028">
        <v>0.0</v>
      </c>
      <c r="R20" t="n" s="9029">
        <v>0.0</v>
      </c>
      <c r="S20" t="n" s="9030">
        <v>0.0</v>
      </c>
      <c r="T20" t="n" s="9031">
        <v>0.0</v>
      </c>
      <c r="U20" t="n" s="9032">
        <v>0.0</v>
      </c>
      <c r="V20" t="n" s="9033">
        <v>0.0</v>
      </c>
      <c r="W20" t="n" s="9034">
        <v>0.0</v>
      </c>
      <c r="X20" t="n" s="9035">
        <v>0.0</v>
      </c>
      <c r="Y20" s="9036">
        <f>r20+t20+v20</f>
      </c>
      <c r="Z20" s="9037">
        <f>s20+u20+w20+x20</f>
      </c>
      <c r="AA20" t="s" s="9038">
        <v>0</v>
      </c>
    </row>
    <row r="21" ht="15.0" customHeight="true">
      <c r="A21" t="s" s="9039">
        <v>0</v>
      </c>
      <c r="B21" t="s" s="9040">
        <v>0</v>
      </c>
      <c r="C21" t="s" s="9041">
        <v>0</v>
      </c>
      <c r="D21" t="s" s="9042">
        <v>0</v>
      </c>
      <c r="E21" t="s" s="9043">
        <v>0</v>
      </c>
      <c r="F21" t="s" s="9044">
        <v>0</v>
      </c>
      <c r="G21" t="s" s="9045">
        <v>0</v>
      </c>
      <c r="H21" s="9046">
        <f>SUM(h6:h20)</f>
      </c>
      <c r="I21" s="9047">
        <f>SUM(i6:i20)</f>
      </c>
      <c r="J21" s="9048">
        <f>SUM(j6:j20)</f>
      </c>
      <c r="K21" s="9049">
        <f>SUM(k6:k20)</f>
      </c>
      <c r="L21" s="9050">
        <f>SUM(l6:l20)</f>
      </c>
      <c r="M21" s="9051">
        <f>SUM(m6:m20)</f>
      </c>
      <c r="N21" s="9052">
        <f>SUM(n6:n20)</f>
      </c>
      <c r="O21" s="9053">
        <f>SUM(o6:o20)</f>
      </c>
      <c r="P21" s="9054">
        <f>SUM(p6:p20)</f>
      </c>
      <c r="Q21" s="9055">
        <f>SUM(q6:q20)</f>
      </c>
      <c r="R21" s="9056">
        <f>SUM(r6:r20)</f>
      </c>
      <c r="S21" s="9057">
        <f>SUM(s6:s20)</f>
      </c>
      <c r="T21" s="9058">
        <f>SUM(t6:t20)</f>
      </c>
      <c r="U21" s="9059">
        <f>SUM(u6:u20)</f>
      </c>
      <c r="V21" s="9060">
        <f>SUM(v6:v20)</f>
      </c>
      <c r="W21" s="9061">
        <f>SUM(w6:w20)</f>
      </c>
      <c r="X21" s="9062">
        <f>SUM(x6:x20)</f>
      </c>
      <c r="Y21" s="9063">
        <f>SUM(y6:y20)</f>
      </c>
      <c r="Z21" s="9064">
        <f>SUM(z6:z20)</f>
      </c>
      <c r="AA21" t="s" s="9065">
        <v>0</v>
      </c>
    </row>
    <row r="22" ht="15.0" customHeight="true"/>
    <row r="23" ht="15.0" customHeight="true">
      <c r="A23" t="s" s="9066">
        <v>0</v>
      </c>
      <c r="B23" t="s" s="9067">
        <v>0</v>
      </c>
      <c r="C23" t="s" s="9068">
        <v>533</v>
      </c>
      <c r="D23" s="9069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70">
        <v>0</v>
      </c>
      <c r="B1" t="s" s="9071">
        <v>0</v>
      </c>
      <c r="C1" t="s" s="9072">
        <v>1</v>
      </c>
      <c r="D1" t="s" s="9073">
        <v>0</v>
      </c>
      <c r="E1" t="s" s="9074">
        <v>0</v>
      </c>
      <c r="F1" t="s" s="9075">
        <v>0</v>
      </c>
      <c r="G1" t="s" s="9076">
        <v>0</v>
      </c>
      <c r="H1" t="s" s="9077">
        <v>0</v>
      </c>
      <c r="I1" t="s" s="9078">
        <v>0</v>
      </c>
      <c r="J1" t="s" s="9079">
        <v>0</v>
      </c>
      <c r="K1" t="s" s="9080">
        <v>0</v>
      </c>
      <c r="L1" t="s" s="9081">
        <v>0</v>
      </c>
      <c r="M1" t="s" s="9082">
        <v>0</v>
      </c>
      <c r="N1" t="s" s="9083">
        <v>2</v>
      </c>
      <c r="O1" t="n" s="9084">
        <v>2019.0</v>
      </c>
      <c r="P1" t="s" s="9085">
        <v>0</v>
      </c>
      <c r="Q1" t="s" s="9086">
        <v>0</v>
      </c>
      <c r="R1" t="s" s="9087">
        <v>0</v>
      </c>
    </row>
    <row r="2" ht="15.0" customHeight="true">
      <c r="A2" t="s" s="9088">
        <v>0</v>
      </c>
      <c r="B2" t="s" s="9089">
        <v>0</v>
      </c>
      <c r="C2" t="s" s="9090">
        <v>3</v>
      </c>
      <c r="D2" t="s" s="9091">
        <v>0</v>
      </c>
      <c r="E2" t="s" s="9092">
        <v>0</v>
      </c>
      <c r="F2" t="s" s="9093">
        <v>0</v>
      </c>
      <c r="G2" t="s" s="9094">
        <v>0</v>
      </c>
      <c r="H2" t="s" s="9095">
        <v>0</v>
      </c>
      <c r="I2" t="s" s="9096">
        <v>0</v>
      </c>
      <c r="J2" t="s" s="9097">
        <v>0</v>
      </c>
      <c r="K2" t="s" s="9098">
        <v>0</v>
      </c>
      <c r="L2" t="s" s="9099">
        <v>0</v>
      </c>
      <c r="M2" t="s" s="9100">
        <v>0</v>
      </c>
      <c r="N2" t="s" s="9101">
        <v>4</v>
      </c>
      <c r="O2" t="n" s="9102">
        <v>2019.0</v>
      </c>
      <c r="P2" t="s" s="9103">
        <v>0</v>
      </c>
      <c r="Q2" t="s" s="9104">
        <v>0</v>
      </c>
      <c r="R2" t="s" s="9105">
        <v>0</v>
      </c>
    </row>
    <row r="3" ht="15.0" customHeight="true"/>
    <row r="4" ht="19.0" customHeight="true">
      <c r="A4" t="s" s="9106">
        <v>0</v>
      </c>
      <c r="B4" t="s" s="9107">
        <v>0</v>
      </c>
      <c r="C4" t="s" s="9108">
        <v>0</v>
      </c>
      <c r="D4" t="s" s="9109">
        <v>0</v>
      </c>
      <c r="E4" t="s" s="9110">
        <v>0</v>
      </c>
      <c r="F4" t="s" s="9111">
        <v>0</v>
      </c>
      <c r="G4" t="s" s="9112">
        <v>0</v>
      </c>
      <c r="H4" t="s" s="9113">
        <v>0</v>
      </c>
      <c r="I4" t="s" s="9114">
        <v>0</v>
      </c>
      <c r="J4" t="s" s="9115">
        <v>0</v>
      </c>
      <c r="K4" t="s" s="9116">
        <v>0</v>
      </c>
      <c r="L4" t="s" s="9117">
        <v>0</v>
      </c>
      <c r="M4" t="s" s="9118">
        <v>0</v>
      </c>
      <c r="N4" t="s" s="9119">
        <v>0</v>
      </c>
      <c r="O4" t="s" s="9120">
        <v>0</v>
      </c>
      <c r="P4" t="s" s="9121">
        <v>0</v>
      </c>
      <c r="Q4" t="s" s="9122">
        <v>0</v>
      </c>
      <c r="R4" t="n" s="9123">
        <v>1.5</v>
      </c>
      <c r="S4" t="n" s="9124">
        <v>1.5</v>
      </c>
      <c r="T4" t="n" s="9125">
        <v>2.0</v>
      </c>
      <c r="U4" t="n" s="9126">
        <v>2.0</v>
      </c>
      <c r="V4" t="n" s="9127">
        <v>3.0</v>
      </c>
      <c r="W4" t="n" s="9128">
        <v>3.0</v>
      </c>
      <c r="X4" t="s" s="9129">
        <v>0</v>
      </c>
      <c r="Y4" t="s" s="9130">
        <v>5</v>
      </c>
      <c r="Z4" t="s" s="9131">
        <v>5</v>
      </c>
      <c r="AA4" t="s" s="9132">
        <v>0</v>
      </c>
    </row>
    <row r="5" ht="58.0" customHeight="true">
      <c r="A5" t="s" s="9133">
        <v>6</v>
      </c>
      <c r="B5" t="s" s="9134">
        <v>7</v>
      </c>
      <c r="C5" t="s" s="9135">
        <v>8</v>
      </c>
      <c r="D5" t="s" s="9136">
        <v>9</v>
      </c>
      <c r="E5" t="s" s="9137">
        <v>10</v>
      </c>
      <c r="F5" t="s" s="9138">
        <v>11</v>
      </c>
      <c r="G5" t="s" s="9139">
        <v>12</v>
      </c>
      <c r="H5" t="s" s="9140">
        <v>13</v>
      </c>
      <c r="I5" t="s" s="9141">
        <v>14</v>
      </c>
      <c r="J5" t="s" s="9142">
        <v>15</v>
      </c>
      <c r="K5" t="s" s="9143">
        <v>16</v>
      </c>
      <c r="L5" t="s" s="9144">
        <v>17</v>
      </c>
      <c r="M5" t="s" s="9145">
        <v>18</v>
      </c>
      <c r="N5" t="s" s="9146">
        <v>19</v>
      </c>
      <c r="O5" t="s" s="9147">
        <v>20</v>
      </c>
      <c r="P5" t="s" s="9148">
        <v>21</v>
      </c>
      <c r="Q5" t="s" s="9149">
        <v>22</v>
      </c>
      <c r="R5" t="s" s="9150">
        <v>23</v>
      </c>
      <c r="S5" t="s" s="9151">
        <v>24</v>
      </c>
      <c r="T5" t="s" s="9152">
        <v>25</v>
      </c>
      <c r="U5" t="s" s="9153">
        <v>24</v>
      </c>
      <c r="V5" t="s" s="9154">
        <v>26</v>
      </c>
      <c r="W5" t="s" s="9155">
        <v>24</v>
      </c>
      <c r="X5" t="s" s="9156">
        <v>27</v>
      </c>
      <c r="Y5" t="s" s="9157">
        <v>28</v>
      </c>
      <c r="Z5" t="s" s="9158">
        <v>29</v>
      </c>
      <c r="AA5" t="s" s="9159">
        <v>30</v>
      </c>
    </row>
    <row r="6" ht="15.0" customHeight="true">
      <c r="A6" t="s" s="9160">
        <v>401</v>
      </c>
      <c r="B6" t="s" s="9161">
        <v>402</v>
      </c>
      <c r="C6" t="s" s="9162">
        <v>403</v>
      </c>
      <c r="D6" t="s" s="9163">
        <v>404</v>
      </c>
      <c r="E6" t="s" s="9164">
        <v>405</v>
      </c>
      <c r="F6" t="n" s="9165">
        <v>41944.0</v>
      </c>
      <c r="G6" t="s" s="9166">
        <v>0</v>
      </c>
      <c r="H6" t="n" s="9167">
        <v>1680.0</v>
      </c>
      <c r="I6" t="n" s="9168">
        <v>0.0</v>
      </c>
      <c r="J6" t="n" s="9169">
        <v>80.0</v>
      </c>
      <c r="K6" t="n" s="9170">
        <v>0.0</v>
      </c>
      <c r="L6" t="n" s="9171">
        <v>0.0</v>
      </c>
      <c r="M6" t="n" s="9172">
        <v>0.0</v>
      </c>
      <c r="N6" t="n" s="9173">
        <v>0.0</v>
      </c>
      <c r="O6" s="9174">
        <f>SUM(j6:n6)</f>
      </c>
      <c r="P6" t="n" s="9175">
        <v>0.0</v>
      </c>
      <c r="Q6" t="n" s="9176">
        <v>27.7</v>
      </c>
      <c r="R6" t="n" s="9177">
        <v>8.0</v>
      </c>
      <c r="S6" t="n" s="9178">
        <v>96.96</v>
      </c>
      <c r="T6" t="n" s="9179">
        <v>0.0</v>
      </c>
      <c r="U6" t="n" s="9180">
        <v>0.0</v>
      </c>
      <c r="V6" t="n" s="9181">
        <v>0.0</v>
      </c>
      <c r="W6" t="n" s="9182">
        <v>0.0</v>
      </c>
      <c r="X6" t="n" s="9183">
        <v>0.0</v>
      </c>
      <c r="Y6" s="9184">
        <f>r6+t6+v6</f>
      </c>
      <c r="Z6" s="9185">
        <f>s6+u6+w6+x6</f>
      </c>
      <c r="AA6" t="s" s="9186">
        <v>0</v>
      </c>
    </row>
    <row r="7" ht="15.0" customHeight="true">
      <c r="A7" t="s" s="9187">
        <v>406</v>
      </c>
      <c r="B7" t="s" s="9188">
        <v>407</v>
      </c>
      <c r="C7" t="s" s="9189">
        <v>408</v>
      </c>
      <c r="D7" t="s" s="9190">
        <v>409</v>
      </c>
      <c r="E7" t="s" s="9191">
        <v>405</v>
      </c>
      <c r="F7" t="n" s="9192">
        <v>41944.0</v>
      </c>
      <c r="G7" t="s" s="9193">
        <v>0</v>
      </c>
      <c r="H7" t="n" s="9194">
        <v>1350.0</v>
      </c>
      <c r="I7" t="n" s="9195">
        <v>0.0</v>
      </c>
      <c r="J7" t="n" s="9196">
        <v>0.0</v>
      </c>
      <c r="K7" t="n" s="9197">
        <v>0.0</v>
      </c>
      <c r="L7" t="n" s="9198">
        <v>0.0</v>
      </c>
      <c r="M7" t="n" s="9199">
        <v>0.0</v>
      </c>
      <c r="N7" t="n" s="9200">
        <v>0.0</v>
      </c>
      <c r="O7" s="9201">
        <f>SUM(j7:n7)</f>
      </c>
      <c r="P7" t="n" s="9202">
        <v>1000.0</v>
      </c>
      <c r="Q7" t="n" s="9203">
        <v>18.9</v>
      </c>
      <c r="R7" t="n" s="9204">
        <v>8.0</v>
      </c>
      <c r="S7" t="n" s="9205">
        <v>77.92</v>
      </c>
      <c r="T7" t="n" s="9206">
        <v>0.0</v>
      </c>
      <c r="U7" t="n" s="9207">
        <v>0.0</v>
      </c>
      <c r="V7" t="n" s="9208">
        <v>0.0</v>
      </c>
      <c r="W7" t="n" s="9209">
        <v>0.0</v>
      </c>
      <c r="X7" t="n" s="9210">
        <v>0.0</v>
      </c>
      <c r="Y7" s="9211">
        <f>r7+t7+v7</f>
      </c>
      <c r="Z7" s="9212">
        <f>s7+u7+w7+x7</f>
      </c>
      <c r="AA7" t="s" s="9213">
        <v>0</v>
      </c>
    </row>
    <row r="8" ht="15.0" customHeight="true">
      <c r="A8" t="s" s="9214">
        <v>410</v>
      </c>
      <c r="B8" t="s" s="9215">
        <v>411</v>
      </c>
      <c r="C8" t="s" s="9216">
        <v>412</v>
      </c>
      <c r="D8" t="s" s="9217">
        <v>413</v>
      </c>
      <c r="E8" t="s" s="9218">
        <v>405</v>
      </c>
      <c r="F8" t="n" s="9219">
        <v>41944.0</v>
      </c>
      <c r="G8" t="s" s="9220">
        <v>0</v>
      </c>
      <c r="H8" t="n" s="9221">
        <v>1740.0</v>
      </c>
      <c r="I8" t="n" s="9222">
        <v>0.0</v>
      </c>
      <c r="J8" t="n" s="9223">
        <v>0.0</v>
      </c>
      <c r="K8" t="n" s="9224">
        <v>0.0</v>
      </c>
      <c r="L8" t="n" s="9225">
        <v>0.0</v>
      </c>
      <c r="M8" t="n" s="9226">
        <v>0.0</v>
      </c>
      <c r="N8" t="n" s="9227">
        <v>0.0</v>
      </c>
      <c r="O8" s="9228">
        <f>SUM(j8:n8)</f>
      </c>
      <c r="P8" t="n" s="9229">
        <v>2500.0</v>
      </c>
      <c r="Q8" t="n" s="9230">
        <v>10.0</v>
      </c>
      <c r="R8" t="n" s="9231">
        <v>8.0</v>
      </c>
      <c r="S8" t="n" s="9232">
        <v>100.4</v>
      </c>
      <c r="T8" t="n" s="9233">
        <v>0.0</v>
      </c>
      <c r="U8" t="n" s="9234">
        <v>0.0</v>
      </c>
      <c r="V8" t="n" s="9235">
        <v>0.0</v>
      </c>
      <c r="W8" t="n" s="9236">
        <v>0.0</v>
      </c>
      <c r="X8" t="n" s="9237">
        <v>0.0</v>
      </c>
      <c r="Y8" s="9238">
        <f>r8+t8+v8</f>
      </c>
      <c r="Z8" s="9239">
        <f>s8+u8+w8+x8</f>
      </c>
      <c r="AA8" t="s" s="9240">
        <v>0</v>
      </c>
    </row>
    <row r="9" ht="15.0" customHeight="true">
      <c r="A9" t="s" s="9241">
        <v>414</v>
      </c>
      <c r="B9" t="s" s="9242">
        <v>415</v>
      </c>
      <c r="C9" t="s" s="9243">
        <v>416</v>
      </c>
      <c r="D9" t="s" s="9244">
        <v>417</v>
      </c>
      <c r="E9" t="s" s="9245">
        <v>405</v>
      </c>
      <c r="F9" t="n" s="9246">
        <v>41944.0</v>
      </c>
      <c r="G9" t="s" s="9247">
        <v>0</v>
      </c>
      <c r="H9" t="n" s="9248">
        <v>1350.0</v>
      </c>
      <c r="I9" t="n" s="9249">
        <v>0.0</v>
      </c>
      <c r="J9" t="n" s="9250">
        <v>600.0</v>
      </c>
      <c r="K9" t="n" s="9251">
        <v>0.0</v>
      </c>
      <c r="L9" t="n" s="9252">
        <v>0.0</v>
      </c>
      <c r="M9" t="n" s="9253">
        <v>0.0</v>
      </c>
      <c r="N9" t="n" s="9254">
        <v>0.0</v>
      </c>
      <c r="O9" s="9255">
        <f>SUM(j9:n9)</f>
      </c>
      <c r="P9" t="n" s="9256">
        <v>0.0</v>
      </c>
      <c r="Q9" t="n" s="9257">
        <v>41.2</v>
      </c>
      <c r="R9" t="n" s="9258">
        <v>8.0</v>
      </c>
      <c r="S9" t="n" s="9259">
        <v>77.92</v>
      </c>
      <c r="T9" t="n" s="9260">
        <v>0.0</v>
      </c>
      <c r="U9" t="n" s="9261">
        <v>0.0</v>
      </c>
      <c r="V9" t="n" s="9262">
        <v>0.0</v>
      </c>
      <c r="W9" t="n" s="9263">
        <v>0.0</v>
      </c>
      <c r="X9" t="n" s="9264">
        <v>0.0</v>
      </c>
      <c r="Y9" s="9265">
        <f>r9+t9+v9</f>
      </c>
      <c r="Z9" s="9266">
        <f>s9+u9+w9+x9</f>
      </c>
      <c r="AA9" t="s" s="9267">
        <v>0</v>
      </c>
    </row>
    <row r="10" ht="15.0" customHeight="true">
      <c r="A10" t="s" s="9268">
        <v>418</v>
      </c>
      <c r="B10" t="s" s="9269">
        <v>419</v>
      </c>
      <c r="C10" t="s" s="9270">
        <v>420</v>
      </c>
      <c r="D10" t="s" s="9271">
        <v>421</v>
      </c>
      <c r="E10" t="s" s="9272">
        <v>405</v>
      </c>
      <c r="F10" t="n" s="9273">
        <v>42614.0</v>
      </c>
      <c r="G10" t="s" s="9274">
        <v>0</v>
      </c>
      <c r="H10" t="n" s="9275">
        <v>1400.0</v>
      </c>
      <c r="I10" t="n" s="9276">
        <v>0.0</v>
      </c>
      <c r="J10" t="n" s="9277">
        <v>0.0</v>
      </c>
      <c r="K10" t="n" s="9278">
        <v>0.0</v>
      </c>
      <c r="L10" t="n" s="9279">
        <v>0.0</v>
      </c>
      <c r="M10" t="n" s="9280">
        <v>0.0</v>
      </c>
      <c r="N10" t="n" s="9281">
        <v>0.0</v>
      </c>
      <c r="O10" s="9282">
        <f>SUM(j10:n10)</f>
      </c>
      <c r="P10" t="n" s="9283">
        <v>0.0</v>
      </c>
      <c r="Q10" t="n" s="9284">
        <v>40.07</v>
      </c>
      <c r="R10" t="n" s="9285">
        <v>4.0</v>
      </c>
      <c r="S10" t="n" s="9286">
        <v>40.4</v>
      </c>
      <c r="T10" t="n" s="9287">
        <v>0.0</v>
      </c>
      <c r="U10" t="n" s="9288">
        <v>0.0</v>
      </c>
      <c r="V10" t="n" s="9289">
        <v>0.0</v>
      </c>
      <c r="W10" t="n" s="9290">
        <v>0.0</v>
      </c>
      <c r="X10" t="n" s="9291">
        <v>0.0</v>
      </c>
      <c r="Y10" s="9292">
        <f>r10+t10+v10</f>
      </c>
      <c r="Z10" s="9293">
        <f>s10+u10+w10+x10</f>
      </c>
      <c r="AA10" t="s" s="9294">
        <v>0</v>
      </c>
    </row>
    <row r="11" ht="15.0" customHeight="true">
      <c r="A11" t="s" s="9295">
        <v>422</v>
      </c>
      <c r="B11" t="s" s="9296">
        <v>423</v>
      </c>
      <c r="C11" t="s" s="9297">
        <v>424</v>
      </c>
      <c r="D11" t="s" s="9298">
        <v>425</v>
      </c>
      <c r="E11" t="s" s="9299">
        <v>405</v>
      </c>
      <c r="F11" t="n" s="9300">
        <v>42795.0</v>
      </c>
      <c r="G11" t="s" s="9301">
        <v>0</v>
      </c>
      <c r="H11" t="n" s="9302">
        <v>1350.0</v>
      </c>
      <c r="I11" t="n" s="9303">
        <v>0.0</v>
      </c>
      <c r="J11" t="n" s="9304">
        <v>800.0</v>
      </c>
      <c r="K11" t="n" s="9305">
        <v>0.0</v>
      </c>
      <c r="L11" t="n" s="9306">
        <v>0.0</v>
      </c>
      <c r="M11" t="n" s="9307">
        <v>0.0</v>
      </c>
      <c r="N11" t="n" s="9308">
        <v>0.0</v>
      </c>
      <c r="O11" s="9309">
        <f>SUM(j11:n11)</f>
      </c>
      <c r="P11" t="n" s="9310">
        <v>0.0</v>
      </c>
      <c r="Q11" t="n" s="9311">
        <v>0.0</v>
      </c>
      <c r="R11" t="n" s="9312">
        <v>8.0</v>
      </c>
      <c r="S11" t="n" s="9313">
        <v>77.92</v>
      </c>
      <c r="T11" t="n" s="9314">
        <v>0.0</v>
      </c>
      <c r="U11" t="n" s="9315">
        <v>0.0</v>
      </c>
      <c r="V11" t="n" s="9316">
        <v>0.0</v>
      </c>
      <c r="W11" t="n" s="9317">
        <v>0.0</v>
      </c>
      <c r="X11" t="n" s="9318">
        <v>0.0</v>
      </c>
      <c r="Y11" s="9319">
        <f>r11+t11+v11</f>
      </c>
      <c r="Z11" s="9320">
        <f>s11+u11+w11+x11</f>
      </c>
      <c r="AA11" t="s" s="9321">
        <v>0</v>
      </c>
    </row>
    <row r="12" ht="15.0" customHeight="true">
      <c r="A12" t="s" s="9322">
        <v>0</v>
      </c>
      <c r="B12" t="s" s="9323">
        <v>0</v>
      </c>
      <c r="C12" t="s" s="9324">
        <v>0</v>
      </c>
      <c r="D12" t="s" s="9325">
        <v>0</v>
      </c>
      <c r="E12" t="s" s="9326">
        <v>0</v>
      </c>
      <c r="F12" t="s" s="9327">
        <v>0</v>
      </c>
      <c r="G12" t="s" s="9328">
        <v>0</v>
      </c>
      <c r="H12" s="9329">
        <f>SUM(h6:h11)</f>
      </c>
      <c r="I12" s="9330">
        <f>SUM(i6:i11)</f>
      </c>
      <c r="J12" s="9331">
        <f>SUM(j6:j11)</f>
      </c>
      <c r="K12" s="9332">
        <f>SUM(k6:k11)</f>
      </c>
      <c r="L12" s="9333">
        <f>SUM(l6:l11)</f>
      </c>
      <c r="M12" s="9334">
        <f>SUM(m6:m11)</f>
      </c>
      <c r="N12" s="9335">
        <f>SUM(n6:n11)</f>
      </c>
      <c r="O12" s="9336">
        <f>SUM(o6:o11)</f>
      </c>
      <c r="P12" s="9337">
        <f>SUM(p6:p11)</f>
      </c>
      <c r="Q12" s="9338">
        <f>SUM(q6:q11)</f>
      </c>
      <c r="R12" s="9339">
        <f>SUM(r6:r11)</f>
      </c>
      <c r="S12" s="9340">
        <f>SUM(s6:s11)</f>
      </c>
      <c r="T12" s="9341">
        <f>SUM(t6:t11)</f>
      </c>
      <c r="U12" s="9342">
        <f>SUM(u6:u11)</f>
      </c>
      <c r="V12" s="9343">
        <f>SUM(v6:v11)</f>
      </c>
      <c r="W12" s="9344">
        <f>SUM(w6:w11)</f>
      </c>
      <c r="X12" s="9345">
        <f>SUM(x6:x11)</f>
      </c>
      <c r="Y12" s="9346">
        <f>SUM(y6:y11)</f>
      </c>
      <c r="Z12" s="9347">
        <f>SUM(z6:z11)</f>
      </c>
      <c r="AA12" t="s" s="9348">
        <v>0</v>
      </c>
    </row>
    <row r="13" ht="15.0" customHeight="true"/>
    <row r="14" ht="15.0" customHeight="true">
      <c r="A14" t="s" s="9349">
        <v>0</v>
      </c>
      <c r="B14" t="s" s="9350">
        <v>0</v>
      </c>
      <c r="C14" t="s" s="9351">
        <v>533</v>
      </c>
      <c r="D14" s="9352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353">
        <v>0</v>
      </c>
      <c r="B1" t="s" s="9354">
        <v>0</v>
      </c>
      <c r="C1" t="s" s="9355">
        <v>1</v>
      </c>
      <c r="D1" t="s" s="9356">
        <v>0</v>
      </c>
      <c r="E1" t="s" s="9357">
        <v>0</v>
      </c>
      <c r="F1" t="s" s="9358">
        <v>0</v>
      </c>
      <c r="G1" t="s" s="9359">
        <v>0</v>
      </c>
      <c r="H1" t="s" s="9360">
        <v>0</v>
      </c>
      <c r="I1" t="s" s="9361">
        <v>0</v>
      </c>
      <c r="J1" t="s" s="9362">
        <v>0</v>
      </c>
      <c r="K1" t="s" s="9363">
        <v>0</v>
      </c>
      <c r="L1" t="s" s="9364">
        <v>0</v>
      </c>
      <c r="M1" t="s" s="9365">
        <v>0</v>
      </c>
      <c r="N1" t="s" s="9366">
        <v>2</v>
      </c>
      <c r="O1" t="n" s="9367">
        <v>2019.0</v>
      </c>
      <c r="P1" t="s" s="9368">
        <v>0</v>
      </c>
      <c r="Q1" t="s" s="9369">
        <v>0</v>
      </c>
      <c r="R1" t="s" s="9370">
        <v>0</v>
      </c>
    </row>
    <row r="2" ht="15.0" customHeight="true">
      <c r="A2" t="s" s="9371">
        <v>0</v>
      </c>
      <c r="B2" t="s" s="9372">
        <v>0</v>
      </c>
      <c r="C2" t="s" s="9373">
        <v>3</v>
      </c>
      <c r="D2" t="s" s="9374">
        <v>0</v>
      </c>
      <c r="E2" t="s" s="9375">
        <v>0</v>
      </c>
      <c r="F2" t="s" s="9376">
        <v>0</v>
      </c>
      <c r="G2" t="s" s="9377">
        <v>0</v>
      </c>
      <c r="H2" t="s" s="9378">
        <v>0</v>
      </c>
      <c r="I2" t="s" s="9379">
        <v>0</v>
      </c>
      <c r="J2" t="s" s="9380">
        <v>0</v>
      </c>
      <c r="K2" t="s" s="9381">
        <v>0</v>
      </c>
      <c r="L2" t="s" s="9382">
        <v>0</v>
      </c>
      <c r="M2" t="s" s="9383">
        <v>0</v>
      </c>
      <c r="N2" t="s" s="9384">
        <v>4</v>
      </c>
      <c r="O2" t="n" s="9385">
        <v>2019.0</v>
      </c>
      <c r="P2" t="s" s="9386">
        <v>0</v>
      </c>
      <c r="Q2" t="s" s="9387">
        <v>0</v>
      </c>
      <c r="R2" t="s" s="9388">
        <v>0</v>
      </c>
    </row>
    <row r="3" ht="15.0" customHeight="true"/>
    <row r="4" ht="19.0" customHeight="true">
      <c r="A4" t="s" s="9389">
        <v>0</v>
      </c>
      <c r="B4" t="s" s="9390">
        <v>0</v>
      </c>
      <c r="C4" t="s" s="9391">
        <v>0</v>
      </c>
      <c r="D4" t="s" s="9392">
        <v>0</v>
      </c>
      <c r="E4" t="s" s="9393">
        <v>0</v>
      </c>
      <c r="F4" t="s" s="9394">
        <v>0</v>
      </c>
      <c r="G4" t="s" s="9395">
        <v>0</v>
      </c>
      <c r="H4" t="s" s="9396">
        <v>0</v>
      </c>
      <c r="I4" t="s" s="9397">
        <v>0</v>
      </c>
      <c r="J4" t="s" s="9398">
        <v>0</v>
      </c>
      <c r="K4" t="s" s="9399">
        <v>0</v>
      </c>
      <c r="L4" t="s" s="9400">
        <v>0</v>
      </c>
      <c r="M4" t="s" s="9401">
        <v>0</v>
      </c>
      <c r="N4" t="s" s="9402">
        <v>0</v>
      </c>
      <c r="O4" t="s" s="9403">
        <v>0</v>
      </c>
      <c r="P4" t="s" s="9404">
        <v>0</v>
      </c>
      <c r="Q4" t="s" s="9405">
        <v>0</v>
      </c>
      <c r="R4" t="n" s="9406">
        <v>1.5</v>
      </c>
      <c r="S4" t="n" s="9407">
        <v>1.5</v>
      </c>
      <c r="T4" t="n" s="9408">
        <v>2.0</v>
      </c>
      <c r="U4" t="n" s="9409">
        <v>2.0</v>
      </c>
      <c r="V4" t="n" s="9410">
        <v>3.0</v>
      </c>
      <c r="W4" t="n" s="9411">
        <v>3.0</v>
      </c>
      <c r="X4" t="s" s="9412">
        <v>0</v>
      </c>
      <c r="Y4" t="s" s="9413">
        <v>5</v>
      </c>
      <c r="Z4" t="s" s="9414">
        <v>5</v>
      </c>
      <c r="AA4" t="s" s="9415">
        <v>0</v>
      </c>
    </row>
    <row r="5" ht="58.0" customHeight="true">
      <c r="A5" t="s" s="9416">
        <v>6</v>
      </c>
      <c r="B5" t="s" s="9417">
        <v>7</v>
      </c>
      <c r="C5" t="s" s="9418">
        <v>8</v>
      </c>
      <c r="D5" t="s" s="9419">
        <v>9</v>
      </c>
      <c r="E5" t="s" s="9420">
        <v>10</v>
      </c>
      <c r="F5" t="s" s="9421">
        <v>11</v>
      </c>
      <c r="G5" t="s" s="9422">
        <v>12</v>
      </c>
      <c r="H5" t="s" s="9423">
        <v>13</v>
      </c>
      <c r="I5" t="s" s="9424">
        <v>14</v>
      </c>
      <c r="J5" t="s" s="9425">
        <v>15</v>
      </c>
      <c r="K5" t="s" s="9426">
        <v>16</v>
      </c>
      <c r="L5" t="s" s="9427">
        <v>17</v>
      </c>
      <c r="M5" t="s" s="9428">
        <v>18</v>
      </c>
      <c r="N5" t="s" s="9429">
        <v>19</v>
      </c>
      <c r="O5" t="s" s="9430">
        <v>20</v>
      </c>
      <c r="P5" t="s" s="9431">
        <v>21</v>
      </c>
      <c r="Q5" t="s" s="9432">
        <v>22</v>
      </c>
      <c r="R5" t="s" s="9433">
        <v>23</v>
      </c>
      <c r="S5" t="s" s="9434">
        <v>24</v>
      </c>
      <c r="T5" t="s" s="9435">
        <v>25</v>
      </c>
      <c r="U5" t="s" s="9436">
        <v>24</v>
      </c>
      <c r="V5" t="s" s="9437">
        <v>26</v>
      </c>
      <c r="W5" t="s" s="9438">
        <v>24</v>
      </c>
      <c r="X5" t="s" s="9439">
        <v>27</v>
      </c>
      <c r="Y5" t="s" s="9440">
        <v>28</v>
      </c>
      <c r="Z5" t="s" s="9441">
        <v>29</v>
      </c>
      <c r="AA5" t="s" s="9442">
        <v>30</v>
      </c>
    </row>
    <row r="6" ht="15.0" customHeight="true">
      <c r="A6" t="s" s="9443">
        <v>426</v>
      </c>
      <c r="B6" t="s" s="9444">
        <v>427</v>
      </c>
      <c r="C6" t="s" s="9445">
        <v>428</v>
      </c>
      <c r="D6" t="s" s="9446">
        <v>429</v>
      </c>
      <c r="E6" t="s" s="9447">
        <v>430</v>
      </c>
      <c r="F6" t="n" s="9448">
        <v>41944.0</v>
      </c>
      <c r="G6" t="s" s="9449">
        <v>0</v>
      </c>
      <c r="H6" t="n" s="9450">
        <v>1140.0</v>
      </c>
      <c r="I6" t="n" s="9451">
        <v>0.0</v>
      </c>
      <c r="J6" t="n" s="9452">
        <v>500.0</v>
      </c>
      <c r="K6" t="n" s="9453">
        <v>0.0</v>
      </c>
      <c r="L6" t="n" s="9454">
        <v>0.0</v>
      </c>
      <c r="M6" t="n" s="9455">
        <v>0.0</v>
      </c>
      <c r="N6" t="n" s="9456">
        <v>0.0</v>
      </c>
      <c r="O6" s="9457">
        <f>SUM(j6:n6)</f>
      </c>
      <c r="P6" t="n" s="9458">
        <v>0.0</v>
      </c>
      <c r="Q6" t="n" s="9459">
        <v>0.0</v>
      </c>
      <c r="R6" t="n" s="9460">
        <v>4.0</v>
      </c>
      <c r="S6" t="n" s="9461">
        <v>32.88</v>
      </c>
      <c r="T6" t="n" s="9462">
        <v>0.0</v>
      </c>
      <c r="U6" t="n" s="9463">
        <v>0.0</v>
      </c>
      <c r="V6" t="n" s="9464">
        <v>0.0</v>
      </c>
      <c r="W6" t="n" s="9465">
        <v>0.0</v>
      </c>
      <c r="X6" t="n" s="9466">
        <v>0.0</v>
      </c>
      <c r="Y6" s="9467">
        <f>r6+t6+v6</f>
      </c>
      <c r="Z6" s="9468">
        <f>s6+u6+w6+x6</f>
      </c>
      <c r="AA6" t="s" s="9469">
        <v>431</v>
      </c>
    </row>
    <row r="7" ht="15.0" customHeight="true">
      <c r="A7" t="s" s="9470">
        <v>432</v>
      </c>
      <c r="B7" t="s" s="9471">
        <v>433</v>
      </c>
      <c r="C7" t="s" s="9472">
        <v>434</v>
      </c>
      <c r="D7" t="s" s="9473">
        <v>435</v>
      </c>
      <c r="E7" t="s" s="9474">
        <v>430</v>
      </c>
      <c r="F7" t="n" s="9475">
        <v>41944.0</v>
      </c>
      <c r="G7" t="s" s="9476">
        <v>0</v>
      </c>
      <c r="H7" t="n" s="9477">
        <v>1300.0</v>
      </c>
      <c r="I7" t="n" s="9478">
        <v>0.0</v>
      </c>
      <c r="J7" t="n" s="9479">
        <v>800.0</v>
      </c>
      <c r="K7" t="n" s="9480">
        <v>0.0</v>
      </c>
      <c r="L7" t="n" s="9481">
        <v>0.0</v>
      </c>
      <c r="M7" t="n" s="9482">
        <v>0.0</v>
      </c>
      <c r="N7" t="n" s="9483">
        <v>0.0</v>
      </c>
      <c r="O7" s="9484">
        <f>SUM(j7:n7)</f>
      </c>
      <c r="P7" t="n" s="9485">
        <v>0.0</v>
      </c>
      <c r="Q7" t="n" s="9486">
        <v>0.0</v>
      </c>
      <c r="R7" t="n" s="9487">
        <v>0.0</v>
      </c>
      <c r="S7" t="n" s="9488">
        <v>0.0</v>
      </c>
      <c r="T7" t="n" s="9489">
        <v>0.0</v>
      </c>
      <c r="U7" t="n" s="9490">
        <v>0.0</v>
      </c>
      <c r="V7" t="n" s="9491">
        <v>0.0</v>
      </c>
      <c r="W7" t="n" s="9492">
        <v>0.0</v>
      </c>
      <c r="X7" t="n" s="9493">
        <v>0.0</v>
      </c>
      <c r="Y7" s="9494">
        <f>r7+t7+v7</f>
      </c>
      <c r="Z7" s="9495">
        <f>s7+u7+w7+x7</f>
      </c>
      <c r="AA7" t="s" s="9496">
        <v>0</v>
      </c>
    </row>
    <row r="8" ht="15.0" customHeight="true">
      <c r="A8" t="s" s="9497">
        <v>436</v>
      </c>
      <c r="B8" t="s" s="9498">
        <v>437</v>
      </c>
      <c r="C8" t="s" s="9499">
        <v>438</v>
      </c>
      <c r="D8" t="s" s="9500">
        <v>439</v>
      </c>
      <c r="E8" t="s" s="9501">
        <v>430</v>
      </c>
      <c r="F8" t="n" s="9502">
        <v>41944.0</v>
      </c>
      <c r="G8" t="s" s="9503">
        <v>0</v>
      </c>
      <c r="H8" t="n" s="9504">
        <v>1200.0</v>
      </c>
      <c r="I8" t="n" s="9505">
        <v>0.0</v>
      </c>
      <c r="J8" t="n" s="9506">
        <v>820.0</v>
      </c>
      <c r="K8" t="n" s="9507">
        <v>0.0</v>
      </c>
      <c r="L8" t="n" s="9508">
        <v>0.0</v>
      </c>
      <c r="M8" t="n" s="9509">
        <v>0.0</v>
      </c>
      <c r="N8" t="n" s="9510">
        <v>0.0</v>
      </c>
      <c r="O8" s="9511">
        <f>SUM(j8:n8)</f>
      </c>
      <c r="P8" t="n" s="9512">
        <v>0.0</v>
      </c>
      <c r="Q8" t="n" s="9513">
        <v>40.0</v>
      </c>
      <c r="R8" t="n" s="9514">
        <v>8.0</v>
      </c>
      <c r="S8" t="n" s="9515">
        <v>69.2</v>
      </c>
      <c r="T8" t="n" s="9516">
        <v>0.0</v>
      </c>
      <c r="U8" t="n" s="9517">
        <v>0.0</v>
      </c>
      <c r="V8" t="n" s="9518">
        <v>0.0</v>
      </c>
      <c r="W8" t="n" s="9519">
        <v>0.0</v>
      </c>
      <c r="X8" t="n" s="9520">
        <v>0.0</v>
      </c>
      <c r="Y8" s="9521">
        <f>r8+t8+v8</f>
      </c>
      <c r="Z8" s="9522">
        <f>s8+u8+w8+x8</f>
      </c>
      <c r="AA8" t="s" s="9523">
        <v>0</v>
      </c>
    </row>
    <row r="9" ht="15.0" customHeight="true">
      <c r="A9" t="s" s="9524">
        <v>440</v>
      </c>
      <c r="B9" t="s" s="9525">
        <v>441</v>
      </c>
      <c r="C9" t="s" s="9526">
        <v>442</v>
      </c>
      <c r="D9" t="s" s="9527">
        <v>443</v>
      </c>
      <c r="E9" t="s" s="9528">
        <v>430</v>
      </c>
      <c r="F9" t="n" s="9529">
        <v>41944.0</v>
      </c>
      <c r="G9" t="s" s="9530">
        <v>0</v>
      </c>
      <c r="H9" t="n" s="9531">
        <v>1180.0</v>
      </c>
      <c r="I9" t="n" s="9532">
        <v>0.0</v>
      </c>
      <c r="J9" t="n" s="9533">
        <v>2200.0</v>
      </c>
      <c r="K9" t="n" s="9534">
        <v>0.0</v>
      </c>
      <c r="L9" t="n" s="9535">
        <v>0.0</v>
      </c>
      <c r="M9" t="n" s="9536">
        <v>0.0</v>
      </c>
      <c r="N9" t="n" s="9537">
        <v>0.0</v>
      </c>
      <c r="O9" s="9538">
        <f>SUM(j9:n9)</f>
      </c>
      <c r="P9" t="n" s="9539">
        <v>0.0</v>
      </c>
      <c r="Q9" t="n" s="9540">
        <v>71.69999999999999</v>
      </c>
      <c r="R9" t="n" s="9541">
        <v>8.0</v>
      </c>
      <c r="S9" t="n" s="9542">
        <v>68.08</v>
      </c>
      <c r="T9" t="n" s="9543">
        <v>0.0</v>
      </c>
      <c r="U9" t="n" s="9544">
        <v>0.0</v>
      </c>
      <c r="V9" t="n" s="9545">
        <v>0.0</v>
      </c>
      <c r="W9" t="n" s="9546">
        <v>0.0</v>
      </c>
      <c r="X9" t="n" s="9547">
        <v>0.0</v>
      </c>
      <c r="Y9" s="9548">
        <f>r9+t9+v9</f>
      </c>
      <c r="Z9" s="9549">
        <f>s9+u9+w9+x9</f>
      </c>
      <c r="AA9" t="s" s="9550">
        <v>0</v>
      </c>
    </row>
    <row r="10" ht="15.0" customHeight="true">
      <c r="A10" t="s" s="9551">
        <v>444</v>
      </c>
      <c r="B10" t="s" s="9552">
        <v>445</v>
      </c>
      <c r="C10" t="s" s="9553">
        <v>446</v>
      </c>
      <c r="D10" t="s" s="9554">
        <v>447</v>
      </c>
      <c r="E10" t="s" s="9555">
        <v>430</v>
      </c>
      <c r="F10" t="n" s="9556">
        <v>41944.0</v>
      </c>
      <c r="G10" t="s" s="9557">
        <v>0</v>
      </c>
      <c r="H10" t="n" s="9558">
        <v>3420.0</v>
      </c>
      <c r="I10" t="n" s="9559">
        <v>0.0</v>
      </c>
      <c r="J10" t="n" s="9560">
        <v>800.0</v>
      </c>
      <c r="K10" t="n" s="9561">
        <v>0.0</v>
      </c>
      <c r="L10" t="n" s="9562">
        <v>0.0</v>
      </c>
      <c r="M10" t="n" s="9563">
        <v>0.0</v>
      </c>
      <c r="N10" t="n" s="9564">
        <v>0.0</v>
      </c>
      <c r="O10" s="9565">
        <f>SUM(j10:n10)</f>
      </c>
      <c r="P10" t="n" s="9566">
        <v>0.0</v>
      </c>
      <c r="Q10" t="n" s="9567">
        <v>0.0</v>
      </c>
      <c r="R10" t="n" s="9568">
        <v>0.0</v>
      </c>
      <c r="S10" t="n" s="9569">
        <v>0.0</v>
      </c>
      <c r="T10" t="n" s="9570">
        <v>0.0</v>
      </c>
      <c r="U10" t="n" s="9571">
        <v>0.0</v>
      </c>
      <c r="V10" t="n" s="9572">
        <v>0.0</v>
      </c>
      <c r="W10" t="n" s="9573">
        <v>0.0</v>
      </c>
      <c r="X10" t="n" s="9574">
        <v>0.0</v>
      </c>
      <c r="Y10" s="9575">
        <f>r10+t10+v10</f>
      </c>
      <c r="Z10" s="9576">
        <f>s10+u10+w10+x10</f>
      </c>
      <c r="AA10" t="s" s="9577">
        <v>0</v>
      </c>
    </row>
    <row r="11" ht="15.0" customHeight="true">
      <c r="A11" t="s" s="9578">
        <v>448</v>
      </c>
      <c r="B11" t="s" s="9579">
        <v>449</v>
      </c>
      <c r="C11" t="s" s="9580">
        <v>450</v>
      </c>
      <c r="D11" t="s" s="9581">
        <v>451</v>
      </c>
      <c r="E11" t="s" s="9582">
        <v>430</v>
      </c>
      <c r="F11" t="n" s="9583">
        <v>41944.0</v>
      </c>
      <c r="G11" t="s" s="9584">
        <v>0</v>
      </c>
      <c r="H11" t="n" s="9585">
        <v>1200.0</v>
      </c>
      <c r="I11" t="n" s="9586">
        <v>0.0</v>
      </c>
      <c r="J11" t="n" s="9587">
        <v>700.0</v>
      </c>
      <c r="K11" t="n" s="9588">
        <v>0.0</v>
      </c>
      <c r="L11" t="n" s="9589">
        <v>0.0</v>
      </c>
      <c r="M11" t="n" s="9590">
        <v>0.0</v>
      </c>
      <c r="N11" t="n" s="9591">
        <v>0.0</v>
      </c>
      <c r="O11" s="9592">
        <f>SUM(j11:n11)</f>
      </c>
      <c r="P11" t="n" s="9593">
        <v>1000.0</v>
      </c>
      <c r="Q11" t="n" s="9594">
        <v>0.0</v>
      </c>
      <c r="R11" t="n" s="9595">
        <v>6.0</v>
      </c>
      <c r="S11" t="n" s="9596">
        <v>51.9</v>
      </c>
      <c r="T11" t="n" s="9597">
        <v>0.0</v>
      </c>
      <c r="U11" t="n" s="9598">
        <v>0.0</v>
      </c>
      <c r="V11" t="n" s="9599">
        <v>0.0</v>
      </c>
      <c r="W11" t="n" s="9600">
        <v>0.0</v>
      </c>
      <c r="X11" t="n" s="9601">
        <v>0.0</v>
      </c>
      <c r="Y11" s="9602">
        <f>r11+t11+v11</f>
      </c>
      <c r="Z11" s="9603">
        <f>s11+u11+w11+x11</f>
      </c>
      <c r="AA11" t="s" s="9604">
        <v>0</v>
      </c>
    </row>
    <row r="12" ht="15.0" customHeight="true">
      <c r="A12" t="s" s="9605">
        <v>452</v>
      </c>
      <c r="B12" t="s" s="9606">
        <v>453</v>
      </c>
      <c r="C12" t="s" s="9607">
        <v>454</v>
      </c>
      <c r="D12" t="s" s="9608">
        <v>455</v>
      </c>
      <c r="E12" t="s" s="9609">
        <v>430</v>
      </c>
      <c r="F12" t="n" s="9610">
        <v>41944.0</v>
      </c>
      <c r="G12" t="s" s="9611">
        <v>0</v>
      </c>
      <c r="H12" t="n" s="9612">
        <v>1390.0</v>
      </c>
      <c r="I12" t="n" s="9613">
        <v>0.0</v>
      </c>
      <c r="J12" t="n" s="9614">
        <v>1850.0</v>
      </c>
      <c r="K12" t="n" s="9615">
        <v>0.0</v>
      </c>
      <c r="L12" t="n" s="9616">
        <v>0.0</v>
      </c>
      <c r="M12" t="n" s="9617">
        <v>0.0</v>
      </c>
      <c r="N12" t="n" s="9618">
        <v>0.0</v>
      </c>
      <c r="O12" s="9619">
        <f>SUM(j12:n12)</f>
      </c>
      <c r="P12" t="n" s="9620">
        <v>2500.0</v>
      </c>
      <c r="Q12" t="n" s="9621">
        <v>37.900000000000006</v>
      </c>
      <c r="R12" t="n" s="9622">
        <v>1.0</v>
      </c>
      <c r="S12" t="n" s="9623">
        <v>10.02</v>
      </c>
      <c r="T12" t="n" s="9624">
        <v>0.0</v>
      </c>
      <c r="U12" t="n" s="9625">
        <v>0.0</v>
      </c>
      <c r="V12" t="n" s="9626">
        <v>0.0</v>
      </c>
      <c r="W12" t="n" s="9627">
        <v>0.0</v>
      </c>
      <c r="X12" t="n" s="9628">
        <v>0.0</v>
      </c>
      <c r="Y12" s="9629">
        <f>r12+t12+v12</f>
      </c>
      <c r="Z12" s="9630">
        <f>s12+u12+w12+x12</f>
      </c>
      <c r="AA12" t="s" s="9631">
        <v>0</v>
      </c>
    </row>
    <row r="13" ht="15.0" customHeight="true">
      <c r="A13" t="s" s="9632">
        <v>456</v>
      </c>
      <c r="B13" t="s" s="9633">
        <v>457</v>
      </c>
      <c r="C13" t="s" s="9634">
        <v>458</v>
      </c>
      <c r="D13" t="s" s="9635">
        <v>459</v>
      </c>
      <c r="E13" t="s" s="9636">
        <v>430</v>
      </c>
      <c r="F13" t="n" s="9637">
        <v>41944.0</v>
      </c>
      <c r="G13" t="s" s="9638">
        <v>0</v>
      </c>
      <c r="H13" t="n" s="9639">
        <v>1160.0</v>
      </c>
      <c r="I13" t="n" s="9640">
        <v>0.0</v>
      </c>
      <c r="J13" t="n" s="9641">
        <v>0.0</v>
      </c>
      <c r="K13" t="n" s="9642">
        <v>0.0</v>
      </c>
      <c r="L13" t="n" s="9643">
        <v>0.0</v>
      </c>
      <c r="M13" t="n" s="9644">
        <v>0.0</v>
      </c>
      <c r="N13" t="n" s="9645">
        <v>0.0</v>
      </c>
      <c r="O13" s="9646">
        <f>SUM(j13:n13)</f>
      </c>
      <c r="P13" t="n" s="9647">
        <v>1000.0</v>
      </c>
      <c r="Q13" t="n" s="9648">
        <v>10.0</v>
      </c>
      <c r="R13" t="n" s="9649">
        <v>0.0</v>
      </c>
      <c r="S13" t="n" s="9650">
        <v>0.0</v>
      </c>
      <c r="T13" t="n" s="9651">
        <v>0.0</v>
      </c>
      <c r="U13" t="n" s="9652">
        <v>0.0</v>
      </c>
      <c r="V13" t="n" s="9653">
        <v>0.0</v>
      </c>
      <c r="W13" t="n" s="9654">
        <v>0.0</v>
      </c>
      <c r="X13" t="n" s="9655">
        <v>0.0</v>
      </c>
      <c r="Y13" s="9656">
        <f>r13+t13+v13</f>
      </c>
      <c r="Z13" s="9657">
        <f>s13+u13+w13+x13</f>
      </c>
      <c r="AA13" t="s" s="9658">
        <v>0</v>
      </c>
    </row>
    <row r="14" ht="15.0" customHeight="true">
      <c r="A14" t="s" s="9659">
        <v>460</v>
      </c>
      <c r="B14" t="s" s="9660">
        <v>461</v>
      </c>
      <c r="C14" t="s" s="9661">
        <v>462</v>
      </c>
      <c r="D14" t="s" s="9662">
        <v>463</v>
      </c>
      <c r="E14" t="s" s="9663">
        <v>430</v>
      </c>
      <c r="F14" t="n" s="9664">
        <v>41944.0</v>
      </c>
      <c r="G14" t="s" s="9665">
        <v>0</v>
      </c>
      <c r="H14" t="n" s="9666">
        <v>1130.0</v>
      </c>
      <c r="I14" t="n" s="9667">
        <v>0.0</v>
      </c>
      <c r="J14" t="n" s="9668">
        <v>1450.0</v>
      </c>
      <c r="K14" t="n" s="9669">
        <v>0.0</v>
      </c>
      <c r="L14" t="n" s="9670">
        <v>0.0</v>
      </c>
      <c r="M14" t="n" s="9671">
        <v>0.0</v>
      </c>
      <c r="N14" t="n" s="9672">
        <v>0.0</v>
      </c>
      <c r="O14" s="9673">
        <f>SUM(j14:n14)</f>
      </c>
      <c r="P14" t="n" s="9674">
        <v>0.0</v>
      </c>
      <c r="Q14" t="n" s="9675">
        <v>10.0</v>
      </c>
      <c r="R14" t="n" s="9676">
        <v>8.0</v>
      </c>
      <c r="S14" t="n" s="9677">
        <v>65.2</v>
      </c>
      <c r="T14" t="n" s="9678">
        <v>0.0</v>
      </c>
      <c r="U14" t="n" s="9679">
        <v>0.0</v>
      </c>
      <c r="V14" t="n" s="9680">
        <v>0.0</v>
      </c>
      <c r="W14" t="n" s="9681">
        <v>0.0</v>
      </c>
      <c r="X14" t="n" s="9682">
        <v>0.0</v>
      </c>
      <c r="Y14" s="9683">
        <f>r14+t14+v14</f>
      </c>
      <c r="Z14" s="9684">
        <f>s14+u14+w14+x14</f>
      </c>
      <c r="AA14" t="s" s="9685">
        <v>0</v>
      </c>
    </row>
    <row r="15" ht="15.0" customHeight="true">
      <c r="A15" t="s" s="9686">
        <v>464</v>
      </c>
      <c r="B15" t="s" s="9687">
        <v>465</v>
      </c>
      <c r="C15" t="s" s="9688">
        <v>466</v>
      </c>
      <c r="D15" t="s" s="9689">
        <v>467</v>
      </c>
      <c r="E15" t="s" s="9690">
        <v>430</v>
      </c>
      <c r="F15" t="n" s="9691">
        <v>41944.0</v>
      </c>
      <c r="G15" t="s" s="9692">
        <v>0</v>
      </c>
      <c r="H15" t="n" s="9693">
        <v>1170.0</v>
      </c>
      <c r="I15" t="n" s="9694">
        <v>0.0</v>
      </c>
      <c r="J15" t="n" s="9695">
        <v>1650.0</v>
      </c>
      <c r="K15" t="n" s="9696">
        <v>0.0</v>
      </c>
      <c r="L15" t="n" s="9697">
        <v>0.0</v>
      </c>
      <c r="M15" t="n" s="9698">
        <v>0.0</v>
      </c>
      <c r="N15" t="n" s="9699">
        <v>0.0</v>
      </c>
      <c r="O15" s="9700">
        <f>SUM(j15:n15)</f>
      </c>
      <c r="P15" t="n" s="9701">
        <v>0.0</v>
      </c>
      <c r="Q15" t="n" s="9702">
        <v>18.9</v>
      </c>
      <c r="R15" t="n" s="9703">
        <v>0.0</v>
      </c>
      <c r="S15" t="n" s="9704">
        <v>0.0</v>
      </c>
      <c r="T15" t="n" s="9705">
        <v>0.0</v>
      </c>
      <c r="U15" t="n" s="9706">
        <v>0.0</v>
      </c>
      <c r="V15" t="n" s="9707">
        <v>0.0</v>
      </c>
      <c r="W15" t="n" s="9708">
        <v>0.0</v>
      </c>
      <c r="X15" t="n" s="9709">
        <v>0.0</v>
      </c>
      <c r="Y15" s="9710">
        <f>r15+t15+v15</f>
      </c>
      <c r="Z15" s="9711">
        <f>s15+u15+w15+x15</f>
      </c>
      <c r="AA15" t="s" s="9712">
        <v>0</v>
      </c>
    </row>
    <row r="16" ht="15.0" customHeight="true">
      <c r="A16" t="s" s="9713">
        <v>468</v>
      </c>
      <c r="B16" t="s" s="9714">
        <v>469</v>
      </c>
      <c r="C16" t="s" s="9715">
        <v>470</v>
      </c>
      <c r="D16" t="s" s="9716">
        <v>471</v>
      </c>
      <c r="E16" t="s" s="9717">
        <v>430</v>
      </c>
      <c r="F16" t="n" s="9718">
        <v>42125.0</v>
      </c>
      <c r="G16" t="s" s="9719">
        <v>0</v>
      </c>
      <c r="H16" t="n" s="9720">
        <v>1150.0</v>
      </c>
      <c r="I16" t="n" s="9721">
        <v>0.0</v>
      </c>
      <c r="J16" t="n" s="9722">
        <v>1020.0</v>
      </c>
      <c r="K16" t="n" s="9723">
        <v>0.0</v>
      </c>
      <c r="L16" t="n" s="9724">
        <v>0.0</v>
      </c>
      <c r="M16" t="n" s="9725">
        <v>0.0</v>
      </c>
      <c r="N16" t="n" s="9726">
        <v>0.0</v>
      </c>
      <c r="O16" s="9727">
        <f>SUM(j16:n16)</f>
      </c>
      <c r="P16" t="n" s="9728">
        <v>0.0</v>
      </c>
      <c r="Q16" t="n" s="9729">
        <v>0.0</v>
      </c>
      <c r="R16" t="n" s="9730">
        <v>1.0</v>
      </c>
      <c r="S16" t="n" s="9731">
        <v>8.29</v>
      </c>
      <c r="T16" t="n" s="9732">
        <v>0.0</v>
      </c>
      <c r="U16" t="n" s="9733">
        <v>0.0</v>
      </c>
      <c r="V16" t="n" s="9734">
        <v>0.0</v>
      </c>
      <c r="W16" t="n" s="9735">
        <v>0.0</v>
      </c>
      <c r="X16" t="n" s="9736">
        <v>0.0</v>
      </c>
      <c r="Y16" s="9737">
        <f>r16+t16+v16</f>
      </c>
      <c r="Z16" s="9738">
        <f>s16+u16+w16+x16</f>
      </c>
      <c r="AA16" t="s" s="9739">
        <v>0</v>
      </c>
    </row>
    <row r="17" ht="15.0" customHeight="true">
      <c r="A17" t="s" s="9740">
        <v>472</v>
      </c>
      <c r="B17" t="s" s="9741">
        <v>473</v>
      </c>
      <c r="C17" t="s" s="9742">
        <v>474</v>
      </c>
      <c r="D17" t="s" s="9743">
        <v>475</v>
      </c>
      <c r="E17" t="s" s="9744">
        <v>430</v>
      </c>
      <c r="F17" t="n" s="9745">
        <v>42125.0</v>
      </c>
      <c r="G17" t="s" s="9746">
        <v>0</v>
      </c>
      <c r="H17" t="n" s="9747">
        <v>1590.0</v>
      </c>
      <c r="I17" t="n" s="9748">
        <v>0.0</v>
      </c>
      <c r="J17" t="n" s="9749">
        <v>700.0</v>
      </c>
      <c r="K17" t="n" s="9750">
        <v>0.0</v>
      </c>
      <c r="L17" t="n" s="9751">
        <v>0.0</v>
      </c>
      <c r="M17" t="n" s="9752">
        <v>0.0</v>
      </c>
      <c r="N17" t="n" s="9753">
        <v>0.0</v>
      </c>
      <c r="O17" s="9754">
        <f>SUM(j17:n17)</f>
      </c>
      <c r="P17" t="n" s="9755">
        <v>0.0</v>
      </c>
      <c r="Q17" t="n" s="9756">
        <v>55.69</v>
      </c>
      <c r="R17" t="n" s="9757">
        <v>7.0</v>
      </c>
      <c r="S17" t="n" s="9758">
        <v>80.29</v>
      </c>
      <c r="T17" t="n" s="9759">
        <v>0.0</v>
      </c>
      <c r="U17" t="n" s="9760">
        <v>0.0</v>
      </c>
      <c r="V17" t="n" s="9761">
        <v>0.0</v>
      </c>
      <c r="W17" t="n" s="9762">
        <v>0.0</v>
      </c>
      <c r="X17" t="n" s="9763">
        <v>0.0</v>
      </c>
      <c r="Y17" s="9764">
        <f>r17+t17+v17</f>
      </c>
      <c r="Z17" s="9765">
        <f>s17+u17+w17+x17</f>
      </c>
      <c r="AA17" t="s" s="9766">
        <v>0</v>
      </c>
    </row>
    <row r="18" ht="15.0" customHeight="true">
      <c r="A18" t="s" s="9767">
        <v>476</v>
      </c>
      <c r="B18" t="s" s="9768">
        <v>477</v>
      </c>
      <c r="C18" t="s" s="9769">
        <v>478</v>
      </c>
      <c r="D18" t="s" s="9770">
        <v>479</v>
      </c>
      <c r="E18" t="s" s="9771">
        <v>430</v>
      </c>
      <c r="F18" t="n" s="9772">
        <v>42658.0</v>
      </c>
      <c r="G18" t="s" s="9773">
        <v>0</v>
      </c>
      <c r="H18" t="n" s="9774">
        <v>1100.0</v>
      </c>
      <c r="I18" t="n" s="9775">
        <v>0.0</v>
      </c>
      <c r="J18" t="n" s="9776">
        <v>0.0</v>
      </c>
      <c r="K18" t="n" s="9777">
        <v>0.0</v>
      </c>
      <c r="L18" t="n" s="9778">
        <v>0.0</v>
      </c>
      <c r="M18" t="n" s="9779">
        <v>0.0</v>
      </c>
      <c r="N18" t="n" s="9780">
        <v>0.0</v>
      </c>
      <c r="O18" s="9781">
        <f>SUM(j18:n18)</f>
      </c>
      <c r="P18" t="n" s="9782">
        <v>0.0</v>
      </c>
      <c r="Q18" t="n" s="9783">
        <v>10.0</v>
      </c>
      <c r="R18" t="n" s="9784">
        <v>8.0</v>
      </c>
      <c r="S18" t="n" s="9785">
        <v>63.44</v>
      </c>
      <c r="T18" t="n" s="9786">
        <v>0.0</v>
      </c>
      <c r="U18" t="n" s="9787">
        <v>0.0</v>
      </c>
      <c r="V18" t="n" s="9788">
        <v>0.0</v>
      </c>
      <c r="W18" t="n" s="9789">
        <v>0.0</v>
      </c>
      <c r="X18" t="n" s="9790">
        <v>0.0</v>
      </c>
      <c r="Y18" s="9791">
        <f>r18+t18+v18</f>
      </c>
      <c r="Z18" s="9792">
        <f>s18+u18+w18+x18</f>
      </c>
      <c r="AA18" t="s" s="9793">
        <v>0</v>
      </c>
    </row>
    <row r="19" ht="15.0" customHeight="true">
      <c r="A19" t="s" s="9794">
        <v>480</v>
      </c>
      <c r="B19" t="s" s="9795">
        <v>481</v>
      </c>
      <c r="C19" t="s" s="9796">
        <v>482</v>
      </c>
      <c r="D19" t="s" s="9797">
        <v>483</v>
      </c>
      <c r="E19" t="s" s="9798">
        <v>430</v>
      </c>
      <c r="F19" t="n" s="9799">
        <v>43313.0</v>
      </c>
      <c r="G19" t="s" s="9800">
        <v>0</v>
      </c>
      <c r="H19" t="n" s="9801">
        <v>1300.0</v>
      </c>
      <c r="I19" t="n" s="9802">
        <v>0.0</v>
      </c>
      <c r="J19" t="n" s="9803">
        <v>1400.0</v>
      </c>
      <c r="K19" t="n" s="9804">
        <v>0.0</v>
      </c>
      <c r="L19" t="n" s="9805">
        <v>0.0</v>
      </c>
      <c r="M19" t="n" s="9806">
        <v>0.0</v>
      </c>
      <c r="N19" t="n" s="9807">
        <v>0.0</v>
      </c>
      <c r="O19" s="9808">
        <f>SUM(j19:n19)</f>
      </c>
      <c r="P19" t="n" s="9809">
        <v>0.0</v>
      </c>
      <c r="Q19" t="n" s="9810">
        <v>28.299999999999997</v>
      </c>
      <c r="R19" t="n" s="9811">
        <v>8.0</v>
      </c>
      <c r="S19" t="n" s="9812">
        <v>75.04</v>
      </c>
      <c r="T19" t="n" s="9813">
        <v>0.0</v>
      </c>
      <c r="U19" t="n" s="9814">
        <v>0.0</v>
      </c>
      <c r="V19" t="n" s="9815">
        <v>0.0</v>
      </c>
      <c r="W19" t="n" s="9816">
        <v>0.0</v>
      </c>
      <c r="X19" t="n" s="9817">
        <v>0.0</v>
      </c>
      <c r="Y19" s="9818">
        <f>r19+t19+v19</f>
      </c>
      <c r="Z19" s="9819">
        <f>s19+u19+w19+x19</f>
      </c>
      <c r="AA19" t="s" s="9820">
        <v>0</v>
      </c>
    </row>
    <row r="20" ht="15.0" customHeight="true">
      <c r="A20" t="s" s="9821">
        <v>484</v>
      </c>
      <c r="B20" t="s" s="9822">
        <v>485</v>
      </c>
      <c r="C20" t="s" s="9823">
        <v>486</v>
      </c>
      <c r="D20" t="s" s="9824">
        <v>487</v>
      </c>
      <c r="E20" t="s" s="9825">
        <v>430</v>
      </c>
      <c r="F20" t="n" s="9826">
        <v>43529.0</v>
      </c>
      <c r="G20" t="s" s="9827">
        <v>0</v>
      </c>
      <c r="H20" t="n" s="9828">
        <v>1400.0</v>
      </c>
      <c r="I20" t="n" s="9829">
        <v>0.0</v>
      </c>
      <c r="J20" t="n" s="9830">
        <v>1000.0</v>
      </c>
      <c r="K20" t="n" s="9831">
        <v>0.0</v>
      </c>
      <c r="L20" t="n" s="9832">
        <v>0.0</v>
      </c>
      <c r="M20" t="n" s="9833">
        <v>0.0</v>
      </c>
      <c r="N20" t="n" s="9834">
        <v>0.0</v>
      </c>
      <c r="O20" s="9835">
        <f>SUM(j20:n20)</f>
      </c>
      <c r="P20" t="n" s="9836">
        <v>0.0</v>
      </c>
      <c r="Q20" t="n" s="9837">
        <v>0.0</v>
      </c>
      <c r="R20" t="n" s="9838">
        <v>8.0</v>
      </c>
      <c r="S20" t="n" s="9839">
        <v>80.8</v>
      </c>
      <c r="T20" t="n" s="9840">
        <v>0.0</v>
      </c>
      <c r="U20" t="n" s="9841">
        <v>0.0</v>
      </c>
      <c r="V20" t="n" s="9842">
        <v>0.0</v>
      </c>
      <c r="W20" t="n" s="9843">
        <v>0.0</v>
      </c>
      <c r="X20" t="n" s="9844">
        <v>0.0</v>
      </c>
      <c r="Y20" s="9845">
        <f>r20+t20+v20</f>
      </c>
      <c r="Z20" s="9846">
        <f>s20+u20+w20+x20</f>
      </c>
      <c r="AA20" t="s" s="9847">
        <v>0</v>
      </c>
    </row>
    <row r="21" ht="15.0" customHeight="true">
      <c r="A21" t="s" s="9848">
        <v>488</v>
      </c>
      <c r="B21" t="s" s="9849">
        <v>489</v>
      </c>
      <c r="C21" t="s" s="9850">
        <v>490</v>
      </c>
      <c r="D21" t="s" s="9851">
        <v>491</v>
      </c>
      <c r="E21" t="s" s="9852">
        <v>430</v>
      </c>
      <c r="F21" t="n" s="9853">
        <v>43572.0</v>
      </c>
      <c r="G21" t="s" s="9854">
        <v>0</v>
      </c>
      <c r="H21" t="n" s="9855">
        <v>1100.0</v>
      </c>
      <c r="I21" t="n" s="9856">
        <v>513.33</v>
      </c>
      <c r="J21" t="n" s="9857">
        <v>0.0</v>
      </c>
      <c r="K21" t="n" s="9858">
        <v>0.0</v>
      </c>
      <c r="L21" t="n" s="9859">
        <v>0.0</v>
      </c>
      <c r="M21" t="n" s="9860">
        <v>0.0</v>
      </c>
      <c r="N21" t="n" s="9861">
        <v>0.0</v>
      </c>
      <c r="O21" s="9862">
        <f>SUM(j21:n21)</f>
      </c>
      <c r="P21" t="n" s="9863">
        <v>0.0</v>
      </c>
      <c r="Q21" t="n" s="9864">
        <v>0.0</v>
      </c>
      <c r="R21" t="n" s="9865">
        <v>0.0</v>
      </c>
      <c r="S21" t="n" s="9866">
        <v>0.0</v>
      </c>
      <c r="T21" t="n" s="9867">
        <v>0.0</v>
      </c>
      <c r="U21" t="n" s="9868">
        <v>0.0</v>
      </c>
      <c r="V21" t="n" s="9869">
        <v>0.0</v>
      </c>
      <c r="W21" t="n" s="9870">
        <v>0.0</v>
      </c>
      <c r="X21" t="n" s="9871">
        <v>0.0</v>
      </c>
      <c r="Y21" s="9872">
        <f>r21+t21+v21</f>
      </c>
      <c r="Z21" s="9873">
        <f>s21+u21+w21+x21</f>
      </c>
      <c r="AA21" t="s" s="9874">
        <v>0</v>
      </c>
    </row>
    <row r="22" ht="15.0" customHeight="true">
      <c r="A22" t="s" s="9875">
        <v>492</v>
      </c>
      <c r="B22" t="s" s="9876">
        <v>493</v>
      </c>
      <c r="C22" t="s" s="9877">
        <v>494</v>
      </c>
      <c r="D22" t="s" s="9878">
        <v>495</v>
      </c>
      <c r="E22" t="s" s="9879">
        <v>430</v>
      </c>
      <c r="F22" t="n" s="9880">
        <v>43572.0</v>
      </c>
      <c r="G22" t="s" s="9881">
        <v>0</v>
      </c>
      <c r="H22" t="n" s="9882">
        <v>1100.0</v>
      </c>
      <c r="I22" t="n" s="9883">
        <v>513.33</v>
      </c>
      <c r="J22" t="n" s="9884">
        <v>170.0</v>
      </c>
      <c r="K22" t="n" s="9885">
        <v>0.0</v>
      </c>
      <c r="L22" t="n" s="9886">
        <v>0.0</v>
      </c>
      <c r="M22" t="n" s="9887">
        <v>0.0</v>
      </c>
      <c r="N22" t="n" s="9888">
        <v>0.0</v>
      </c>
      <c r="O22" s="9889">
        <f>SUM(j22:n22)</f>
      </c>
      <c r="P22" t="n" s="9890">
        <v>0.0</v>
      </c>
      <c r="Q22" t="n" s="9891">
        <v>0.0</v>
      </c>
      <c r="R22" t="n" s="9892">
        <v>1.0</v>
      </c>
      <c r="S22" t="n" s="9893">
        <v>7.93</v>
      </c>
      <c r="T22" t="n" s="9894">
        <v>0.0</v>
      </c>
      <c r="U22" t="n" s="9895">
        <v>0.0</v>
      </c>
      <c r="V22" t="n" s="9896">
        <v>0.0</v>
      </c>
      <c r="W22" t="n" s="9897">
        <v>0.0</v>
      </c>
      <c r="X22" t="n" s="9898">
        <v>0.0</v>
      </c>
      <c r="Y22" s="9899">
        <f>r22+t22+v22</f>
      </c>
      <c r="Z22" s="9900">
        <f>s22+u22+w22+x22</f>
      </c>
      <c r="AA22" t="s" s="9901">
        <v>0</v>
      </c>
    </row>
    <row r="23" ht="15.0" customHeight="true">
      <c r="A23" t="s" s="9902">
        <v>0</v>
      </c>
      <c r="B23" t="s" s="9903">
        <v>0</v>
      </c>
      <c r="C23" t="s" s="9904">
        <v>0</v>
      </c>
      <c r="D23" t="s" s="9905">
        <v>0</v>
      </c>
      <c r="E23" t="s" s="9906">
        <v>0</v>
      </c>
      <c r="F23" t="s" s="9907">
        <v>0</v>
      </c>
      <c r="G23" t="s" s="9908">
        <v>0</v>
      </c>
      <c r="H23" s="9909">
        <f>SUM(h6:h22)</f>
      </c>
      <c r="I23" s="9910">
        <f>SUM(i6:i22)</f>
      </c>
      <c r="J23" s="9911">
        <f>SUM(j6:j22)</f>
      </c>
      <c r="K23" s="9912">
        <f>SUM(k6:k22)</f>
      </c>
      <c r="L23" s="9913">
        <f>SUM(l6:l22)</f>
      </c>
      <c r="M23" s="9914">
        <f>SUM(m6:m22)</f>
      </c>
      <c r="N23" s="9915">
        <f>SUM(n6:n22)</f>
      </c>
      <c r="O23" s="9916">
        <f>SUM(o6:o22)</f>
      </c>
      <c r="P23" s="9917">
        <f>SUM(p6:p22)</f>
      </c>
      <c r="Q23" s="9918">
        <f>SUM(q6:q22)</f>
      </c>
      <c r="R23" s="9919">
        <f>SUM(r6:r22)</f>
      </c>
      <c r="S23" s="9920">
        <f>SUM(s6:s22)</f>
      </c>
      <c r="T23" s="9921">
        <f>SUM(t6:t22)</f>
      </c>
      <c r="U23" s="9922">
        <f>SUM(u6:u22)</f>
      </c>
      <c r="V23" s="9923">
        <f>SUM(v6:v22)</f>
      </c>
      <c r="W23" s="9924">
        <f>SUM(w6:w22)</f>
      </c>
      <c r="X23" s="9925">
        <f>SUM(x6:x22)</f>
      </c>
      <c r="Y23" s="9926">
        <f>SUM(y6:y22)</f>
      </c>
      <c r="Z23" s="9927">
        <f>SUM(z6:z22)</f>
      </c>
      <c r="AA23" t="s" s="9928">
        <v>0</v>
      </c>
    </row>
    <row r="24" ht="15.0" customHeight="true"/>
    <row r="25" ht="15.0" customHeight="true">
      <c r="A25" t="s" s="9929">
        <v>0</v>
      </c>
      <c r="B25" t="s" s="9930">
        <v>0</v>
      </c>
      <c r="C25" t="s" s="9931">
        <v>533</v>
      </c>
      <c r="D25" s="9932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933">
        <v>0</v>
      </c>
      <c r="B1" t="s" s="9934">
        <v>0</v>
      </c>
      <c r="C1" t="s" s="9935">
        <v>1</v>
      </c>
      <c r="D1" t="s" s="9936">
        <v>0</v>
      </c>
      <c r="E1" t="s" s="9937">
        <v>0</v>
      </c>
      <c r="F1" t="s" s="9938">
        <v>0</v>
      </c>
      <c r="G1" t="s" s="9939">
        <v>0</v>
      </c>
      <c r="H1" t="s" s="9940">
        <v>0</v>
      </c>
      <c r="I1" t="s" s="9941">
        <v>0</v>
      </c>
      <c r="J1" t="s" s="9942">
        <v>0</v>
      </c>
      <c r="K1" t="s" s="9943">
        <v>0</v>
      </c>
      <c r="L1" t="s" s="9944">
        <v>0</v>
      </c>
      <c r="M1" t="s" s="9945">
        <v>0</v>
      </c>
      <c r="N1" t="s" s="9946">
        <v>2</v>
      </c>
      <c r="O1" t="n" s="9947">
        <v>2019.0</v>
      </c>
      <c r="P1" t="s" s="9948">
        <v>0</v>
      </c>
      <c r="Q1" t="s" s="9949">
        <v>0</v>
      </c>
      <c r="R1" t="s" s="9950">
        <v>0</v>
      </c>
    </row>
    <row r="2" ht="15.0" customHeight="true">
      <c r="A2" t="s" s="9951">
        <v>0</v>
      </c>
      <c r="B2" t="s" s="9952">
        <v>0</v>
      </c>
      <c r="C2" t="s" s="9953">
        <v>3</v>
      </c>
      <c r="D2" t="s" s="9954">
        <v>0</v>
      </c>
      <c r="E2" t="s" s="9955">
        <v>0</v>
      </c>
      <c r="F2" t="s" s="9956">
        <v>0</v>
      </c>
      <c r="G2" t="s" s="9957">
        <v>0</v>
      </c>
      <c r="H2" t="s" s="9958">
        <v>0</v>
      </c>
      <c r="I2" t="s" s="9959">
        <v>0</v>
      </c>
      <c r="J2" t="s" s="9960">
        <v>0</v>
      </c>
      <c r="K2" t="s" s="9961">
        <v>0</v>
      </c>
      <c r="L2" t="s" s="9962">
        <v>0</v>
      </c>
      <c r="M2" t="s" s="9963">
        <v>0</v>
      </c>
      <c r="N2" t="s" s="9964">
        <v>4</v>
      </c>
      <c r="O2" t="n" s="9965">
        <v>2019.0</v>
      </c>
      <c r="P2" t="s" s="9966">
        <v>0</v>
      </c>
      <c r="Q2" t="s" s="9967">
        <v>0</v>
      </c>
      <c r="R2" t="s" s="9968">
        <v>0</v>
      </c>
    </row>
    <row r="3" ht="15.0" customHeight="true"/>
    <row r="4" ht="19.0" customHeight="true">
      <c r="A4" t="s" s="9969">
        <v>0</v>
      </c>
      <c r="B4" t="s" s="9970">
        <v>0</v>
      </c>
      <c r="C4" t="s" s="9971">
        <v>0</v>
      </c>
      <c r="D4" t="s" s="9972">
        <v>0</v>
      </c>
      <c r="E4" t="s" s="9973">
        <v>0</v>
      </c>
      <c r="F4" t="s" s="9974">
        <v>0</v>
      </c>
      <c r="G4" t="s" s="9975">
        <v>0</v>
      </c>
      <c r="H4" t="s" s="9976">
        <v>0</v>
      </c>
      <c r="I4" t="s" s="9977">
        <v>0</v>
      </c>
      <c r="J4" t="s" s="9978">
        <v>0</v>
      </c>
      <c r="K4" t="s" s="9979">
        <v>0</v>
      </c>
      <c r="L4" t="s" s="9980">
        <v>0</v>
      </c>
      <c r="M4" t="s" s="9981">
        <v>0</v>
      </c>
      <c r="N4" t="s" s="9982">
        <v>0</v>
      </c>
      <c r="O4" t="s" s="9983">
        <v>0</v>
      </c>
      <c r="P4" t="s" s="9984">
        <v>0</v>
      </c>
      <c r="Q4" t="s" s="9985">
        <v>0</v>
      </c>
      <c r="R4" t="n" s="9986">
        <v>1.5</v>
      </c>
      <c r="S4" t="n" s="9987">
        <v>1.5</v>
      </c>
      <c r="T4" t="n" s="9988">
        <v>2.0</v>
      </c>
      <c r="U4" t="n" s="9989">
        <v>2.0</v>
      </c>
      <c r="V4" t="n" s="9990">
        <v>3.0</v>
      </c>
      <c r="W4" t="n" s="9991">
        <v>3.0</v>
      </c>
      <c r="X4" t="s" s="9992">
        <v>0</v>
      </c>
      <c r="Y4" t="s" s="9993">
        <v>5</v>
      </c>
      <c r="Z4" t="s" s="9994">
        <v>5</v>
      </c>
      <c r="AA4" t="s" s="9995">
        <v>0</v>
      </c>
    </row>
    <row r="5" ht="58.0" customHeight="true">
      <c r="A5" t="s" s="9996">
        <v>6</v>
      </c>
      <c r="B5" t="s" s="9997">
        <v>7</v>
      </c>
      <c r="C5" t="s" s="9998">
        <v>8</v>
      </c>
      <c r="D5" t="s" s="9999">
        <v>9</v>
      </c>
      <c r="E5" t="s" s="10000">
        <v>10</v>
      </c>
      <c r="F5" t="s" s="10001">
        <v>11</v>
      </c>
      <c r="G5" t="s" s="10002">
        <v>12</v>
      </c>
      <c r="H5" t="s" s="10003">
        <v>13</v>
      </c>
      <c r="I5" t="s" s="10004">
        <v>14</v>
      </c>
      <c r="J5" t="s" s="10005">
        <v>15</v>
      </c>
      <c r="K5" t="s" s="10006">
        <v>16</v>
      </c>
      <c r="L5" t="s" s="10007">
        <v>17</v>
      </c>
      <c r="M5" t="s" s="10008">
        <v>18</v>
      </c>
      <c r="N5" t="s" s="10009">
        <v>19</v>
      </c>
      <c r="O5" t="s" s="10010">
        <v>20</v>
      </c>
      <c r="P5" t="s" s="10011">
        <v>21</v>
      </c>
      <c r="Q5" t="s" s="10012">
        <v>22</v>
      </c>
      <c r="R5" t="s" s="10013">
        <v>23</v>
      </c>
      <c r="S5" t="s" s="10014">
        <v>24</v>
      </c>
      <c r="T5" t="s" s="10015">
        <v>25</v>
      </c>
      <c r="U5" t="s" s="10016">
        <v>24</v>
      </c>
      <c r="V5" t="s" s="10017">
        <v>26</v>
      </c>
      <c r="W5" t="s" s="10018">
        <v>24</v>
      </c>
      <c r="X5" t="s" s="10019">
        <v>27</v>
      </c>
      <c r="Y5" t="s" s="10020">
        <v>28</v>
      </c>
      <c r="Z5" t="s" s="10021">
        <v>29</v>
      </c>
      <c r="AA5" t="s" s="10022">
        <v>30</v>
      </c>
    </row>
    <row r="6" ht="15.0" customHeight="true">
      <c r="A6" t="s" s="10023">
        <v>496</v>
      </c>
      <c r="B6" t="s" s="10024">
        <v>497</v>
      </c>
      <c r="C6" t="s" s="10025">
        <v>498</v>
      </c>
      <c r="D6" t="s" s="10026">
        <v>499</v>
      </c>
      <c r="E6" t="s" s="10027">
        <v>500</v>
      </c>
      <c r="F6" t="n" s="10028">
        <v>41944.0</v>
      </c>
      <c r="G6" t="s" s="10029">
        <v>0</v>
      </c>
      <c r="H6" t="n" s="10030">
        <v>1330.0</v>
      </c>
      <c r="I6" t="n" s="10031">
        <v>0.0</v>
      </c>
      <c r="J6" t="n" s="10032">
        <v>1020.0</v>
      </c>
      <c r="K6" t="n" s="10033">
        <v>0.0</v>
      </c>
      <c r="L6" t="n" s="10034">
        <v>0.0</v>
      </c>
      <c r="M6" t="n" s="10035">
        <v>0.0</v>
      </c>
      <c r="N6" t="n" s="10036">
        <v>0.0</v>
      </c>
      <c r="O6" s="10037">
        <f>SUM(j6:n6)</f>
      </c>
      <c r="P6" t="n" s="10038">
        <v>1000.0</v>
      </c>
      <c r="Q6" t="n" s="10039">
        <v>11.8</v>
      </c>
      <c r="R6" t="n" s="10040">
        <v>0.0</v>
      </c>
      <c r="S6" t="n" s="10041">
        <v>0.0</v>
      </c>
      <c r="T6" t="n" s="10042">
        <v>0.0</v>
      </c>
      <c r="U6" t="n" s="10043">
        <v>0.0</v>
      </c>
      <c r="V6" t="n" s="10044">
        <v>0.0</v>
      </c>
      <c r="W6" t="n" s="10045">
        <v>0.0</v>
      </c>
      <c r="X6" t="n" s="10046">
        <v>0.0</v>
      </c>
      <c r="Y6" s="10047">
        <f>r6+t6+v6</f>
      </c>
      <c r="Z6" s="10048">
        <f>s6+u6+w6+x6</f>
      </c>
      <c r="AA6" t="s" s="10049">
        <v>0</v>
      </c>
    </row>
    <row r="7" ht="15.0" customHeight="true">
      <c r="A7" t="s" s="10050">
        <v>501</v>
      </c>
      <c r="B7" t="s" s="10051">
        <v>502</v>
      </c>
      <c r="C7" t="s" s="10052">
        <v>503</v>
      </c>
      <c r="D7" t="s" s="10053">
        <v>504</v>
      </c>
      <c r="E7" t="s" s="10054">
        <v>500</v>
      </c>
      <c r="F7" t="n" s="10055">
        <v>41944.0</v>
      </c>
      <c r="G7" t="s" s="10056">
        <v>0</v>
      </c>
      <c r="H7" t="n" s="10057">
        <v>1210.0</v>
      </c>
      <c r="I7" t="n" s="10058">
        <v>0.0</v>
      </c>
      <c r="J7" t="n" s="10059">
        <v>1100.0</v>
      </c>
      <c r="K7" t="n" s="10060">
        <v>0.0</v>
      </c>
      <c r="L7" t="n" s="10061">
        <v>0.0</v>
      </c>
      <c r="M7" t="n" s="10062">
        <v>0.0</v>
      </c>
      <c r="N7" t="n" s="10063">
        <v>0.0</v>
      </c>
      <c r="O7" s="10064">
        <f>SUM(j7:n7)</f>
      </c>
      <c r="P7" t="n" s="10065">
        <v>0.0</v>
      </c>
      <c r="Q7" t="n" s="10066">
        <v>15.9</v>
      </c>
      <c r="R7" t="n" s="10067">
        <v>1.5</v>
      </c>
      <c r="S7" t="n" s="10068">
        <v>13.1</v>
      </c>
      <c r="T7" t="n" s="10069">
        <v>0.0</v>
      </c>
      <c r="U7" t="n" s="10070">
        <v>0.0</v>
      </c>
      <c r="V7" t="n" s="10071">
        <v>0.0</v>
      </c>
      <c r="W7" t="n" s="10072">
        <v>0.0</v>
      </c>
      <c r="X7" t="n" s="10073">
        <v>0.0</v>
      </c>
      <c r="Y7" s="10074">
        <f>r7+t7+v7</f>
      </c>
      <c r="Z7" s="10075">
        <f>s7+u7+w7+x7</f>
      </c>
      <c r="AA7" t="s" s="10076">
        <v>0</v>
      </c>
    </row>
    <row r="8" ht="15.0" customHeight="true">
      <c r="A8" t="s" s="10077">
        <v>505</v>
      </c>
      <c r="B8" t="s" s="10078">
        <v>506</v>
      </c>
      <c r="C8" t="s" s="10079">
        <v>507</v>
      </c>
      <c r="D8" t="s" s="10080">
        <v>508</v>
      </c>
      <c r="E8" t="s" s="10081">
        <v>500</v>
      </c>
      <c r="F8" t="n" s="10082">
        <v>41944.0</v>
      </c>
      <c r="G8" t="s" s="10083">
        <v>0</v>
      </c>
      <c r="H8" t="n" s="10084">
        <v>1350.0</v>
      </c>
      <c r="I8" t="n" s="10085">
        <v>0.0</v>
      </c>
      <c r="J8" t="n" s="10086">
        <v>0.0</v>
      </c>
      <c r="K8" t="n" s="10087">
        <v>0.0</v>
      </c>
      <c r="L8" t="n" s="10088">
        <v>0.0</v>
      </c>
      <c r="M8" t="n" s="10089">
        <v>0.0</v>
      </c>
      <c r="N8" t="n" s="10090">
        <v>0.0</v>
      </c>
      <c r="O8" s="10091">
        <f>SUM(j8:n8)</f>
      </c>
      <c r="P8" t="n" s="10092">
        <v>0.0</v>
      </c>
      <c r="Q8" t="n" s="10093">
        <v>10.0</v>
      </c>
      <c r="R8" t="n" s="10094">
        <v>0.0</v>
      </c>
      <c r="S8" t="n" s="10095">
        <v>0.0</v>
      </c>
      <c r="T8" t="n" s="10096">
        <v>0.0</v>
      </c>
      <c r="U8" t="n" s="10097">
        <v>0.0</v>
      </c>
      <c r="V8" t="n" s="10098">
        <v>0.0</v>
      </c>
      <c r="W8" t="n" s="10099">
        <v>0.0</v>
      </c>
      <c r="X8" t="n" s="10100">
        <v>0.0</v>
      </c>
      <c r="Y8" s="10101">
        <f>r8+t8+v8</f>
      </c>
      <c r="Z8" s="10102">
        <f>s8+u8+w8+x8</f>
      </c>
      <c r="AA8" t="s" s="10103">
        <v>0</v>
      </c>
    </row>
    <row r="9" ht="15.0" customHeight="true">
      <c r="A9" t="s" s="10104">
        <v>509</v>
      </c>
      <c r="B9" t="s" s="10105">
        <v>510</v>
      </c>
      <c r="C9" t="s" s="10106">
        <v>511</v>
      </c>
      <c r="D9" t="s" s="10107">
        <v>512</v>
      </c>
      <c r="E9" t="s" s="10108">
        <v>500</v>
      </c>
      <c r="F9" t="n" s="10109">
        <v>41944.0</v>
      </c>
      <c r="G9" t="s" s="10110">
        <v>0</v>
      </c>
      <c r="H9" t="n" s="10111">
        <v>1520.0</v>
      </c>
      <c r="I9" t="n" s="10112">
        <v>0.0</v>
      </c>
      <c r="J9" t="n" s="10113">
        <v>300.0</v>
      </c>
      <c r="K9" t="n" s="10114">
        <v>0.0</v>
      </c>
      <c r="L9" t="n" s="10115">
        <v>0.0</v>
      </c>
      <c r="M9" t="n" s="10116">
        <v>0.0</v>
      </c>
      <c r="N9" t="n" s="10117">
        <v>0.0</v>
      </c>
      <c r="O9" s="10118">
        <f>SUM(j9:n9)</f>
      </c>
      <c r="P9" t="n" s="10119">
        <v>0.0</v>
      </c>
      <c r="Q9" t="n" s="10120">
        <v>10.0</v>
      </c>
      <c r="R9" t="n" s="10121">
        <v>0.0</v>
      </c>
      <c r="S9" t="n" s="10122">
        <v>0.0</v>
      </c>
      <c r="T9" t="n" s="10123">
        <v>0.0</v>
      </c>
      <c r="U9" t="n" s="10124">
        <v>0.0</v>
      </c>
      <c r="V9" t="n" s="10125">
        <v>0.0</v>
      </c>
      <c r="W9" t="n" s="10126">
        <v>0.0</v>
      </c>
      <c r="X9" t="n" s="10127">
        <v>0.0</v>
      </c>
      <c r="Y9" s="10128">
        <f>r9+t9+v9</f>
      </c>
      <c r="Z9" s="10129">
        <f>s9+u9+w9+x9</f>
      </c>
      <c r="AA9" t="s" s="10130">
        <v>0</v>
      </c>
    </row>
    <row r="10" ht="15.0" customHeight="true">
      <c r="A10" t="s" s="10131">
        <v>513</v>
      </c>
      <c r="B10" t="s" s="10132">
        <v>514</v>
      </c>
      <c r="C10" t="s" s="10133">
        <v>515</v>
      </c>
      <c r="D10" t="s" s="10134">
        <v>516</v>
      </c>
      <c r="E10" t="s" s="10135">
        <v>500</v>
      </c>
      <c r="F10" t="n" s="10136">
        <v>41944.0</v>
      </c>
      <c r="G10" t="s" s="10137">
        <v>0</v>
      </c>
      <c r="H10" t="n" s="10138">
        <v>1320.0</v>
      </c>
      <c r="I10" t="n" s="10139">
        <v>0.0</v>
      </c>
      <c r="J10" t="n" s="10140">
        <v>300.0</v>
      </c>
      <c r="K10" t="n" s="10141">
        <v>0.0</v>
      </c>
      <c r="L10" t="n" s="10142">
        <v>0.0</v>
      </c>
      <c r="M10" t="n" s="10143">
        <v>0.0</v>
      </c>
      <c r="N10" t="n" s="10144">
        <v>0.0</v>
      </c>
      <c r="O10" s="10145">
        <f>SUM(j10:n10)</f>
      </c>
      <c r="P10" t="n" s="10146">
        <v>1000.0</v>
      </c>
      <c r="Q10" t="n" s="10147">
        <v>42.6</v>
      </c>
      <c r="R10" t="n" s="10148">
        <v>0.0</v>
      </c>
      <c r="S10" t="n" s="10149">
        <v>0.0</v>
      </c>
      <c r="T10" t="n" s="10150">
        <v>0.0</v>
      </c>
      <c r="U10" t="n" s="10151">
        <v>0.0</v>
      </c>
      <c r="V10" t="n" s="10152">
        <v>0.0</v>
      </c>
      <c r="W10" t="n" s="10153">
        <v>0.0</v>
      </c>
      <c r="X10" t="n" s="10154">
        <v>0.0</v>
      </c>
      <c r="Y10" s="10155">
        <f>r10+t10+v10</f>
      </c>
      <c r="Z10" s="10156">
        <f>s10+u10+w10+x10</f>
      </c>
      <c r="AA10" t="s" s="10157">
        <v>0</v>
      </c>
    </row>
    <row r="11" ht="15.0" customHeight="true">
      <c r="A11" t="s" s="10158">
        <v>517</v>
      </c>
      <c r="B11" t="s" s="10159">
        <v>518</v>
      </c>
      <c r="C11" t="s" s="10160">
        <v>519</v>
      </c>
      <c r="D11" t="s" s="10161">
        <v>520</v>
      </c>
      <c r="E11" t="s" s="10162">
        <v>500</v>
      </c>
      <c r="F11" t="n" s="10163">
        <v>41944.0</v>
      </c>
      <c r="G11" t="s" s="10164">
        <v>0</v>
      </c>
      <c r="H11" t="n" s="10165">
        <v>1190.0</v>
      </c>
      <c r="I11" t="n" s="10166">
        <v>0.0</v>
      </c>
      <c r="J11" t="n" s="10167">
        <v>650.0</v>
      </c>
      <c r="K11" t="n" s="10168">
        <v>0.0</v>
      </c>
      <c r="L11" t="n" s="10169">
        <v>0.0</v>
      </c>
      <c r="M11" t="n" s="10170">
        <v>0.0</v>
      </c>
      <c r="N11" t="n" s="10171">
        <v>0.0</v>
      </c>
      <c r="O11" s="10172">
        <f>SUM(j11:n11)</f>
      </c>
      <c r="P11" t="n" s="10173">
        <v>1000.0</v>
      </c>
      <c r="Q11" t="n" s="10174">
        <v>10.0</v>
      </c>
      <c r="R11" t="n" s="10175">
        <v>0.0</v>
      </c>
      <c r="S11" t="n" s="10176">
        <v>0.0</v>
      </c>
      <c r="T11" t="n" s="10177">
        <v>0.0</v>
      </c>
      <c r="U11" t="n" s="10178">
        <v>0.0</v>
      </c>
      <c r="V11" t="n" s="10179">
        <v>0.0</v>
      </c>
      <c r="W11" t="n" s="10180">
        <v>0.0</v>
      </c>
      <c r="X11" t="n" s="10181">
        <v>0.0</v>
      </c>
      <c r="Y11" s="10182">
        <f>r11+t11+v11</f>
      </c>
      <c r="Z11" s="10183">
        <f>s11+u11+w11+x11</f>
      </c>
      <c r="AA11" t="s" s="10184">
        <v>0</v>
      </c>
    </row>
    <row r="12" ht="15.0" customHeight="true">
      <c r="A12" t="s" s="10185">
        <v>521</v>
      </c>
      <c r="B12" t="s" s="10186">
        <v>522</v>
      </c>
      <c r="C12" t="s" s="10187">
        <v>523</v>
      </c>
      <c r="D12" t="s" s="10188">
        <v>524</v>
      </c>
      <c r="E12" t="s" s="10189">
        <v>500</v>
      </c>
      <c r="F12" t="n" s="10190">
        <v>42131.0</v>
      </c>
      <c r="G12" t="s" s="10191">
        <v>0</v>
      </c>
      <c r="H12" t="n" s="10192">
        <v>1380.0</v>
      </c>
      <c r="I12" t="n" s="10193">
        <v>0.0</v>
      </c>
      <c r="J12" t="n" s="10194">
        <v>1200.0</v>
      </c>
      <c r="K12" t="n" s="10195">
        <v>0.0</v>
      </c>
      <c r="L12" t="n" s="10196">
        <v>0.0</v>
      </c>
      <c r="M12" t="n" s="10197">
        <v>0.0</v>
      </c>
      <c r="N12" t="n" s="10198">
        <v>0.0</v>
      </c>
      <c r="O12" s="10199">
        <f>SUM(j12:n12)</f>
      </c>
      <c r="P12" t="n" s="10200">
        <v>0.0</v>
      </c>
      <c r="Q12" t="n" s="10201">
        <v>18.0</v>
      </c>
      <c r="R12" t="n" s="10202">
        <v>0.0</v>
      </c>
      <c r="S12" t="n" s="10203">
        <v>0.0</v>
      </c>
      <c r="T12" t="n" s="10204">
        <v>0.0</v>
      </c>
      <c r="U12" t="n" s="10205">
        <v>0.0</v>
      </c>
      <c r="V12" t="n" s="10206">
        <v>0.0</v>
      </c>
      <c r="W12" t="n" s="10207">
        <v>0.0</v>
      </c>
      <c r="X12" t="n" s="10208">
        <v>0.0</v>
      </c>
      <c r="Y12" s="10209">
        <f>r12+t12+v12</f>
      </c>
      <c r="Z12" s="10210">
        <f>s12+u12+w12+x12</f>
      </c>
      <c r="AA12" t="s" s="10211">
        <v>0</v>
      </c>
    </row>
    <row r="13" ht="15.0" customHeight="true">
      <c r="A13" t="s" s="10212">
        <v>525</v>
      </c>
      <c r="B13" t="s" s="10213">
        <v>526</v>
      </c>
      <c r="C13" t="s" s="10214">
        <v>527</v>
      </c>
      <c r="D13" t="s" s="10215">
        <v>528</v>
      </c>
      <c r="E13" t="s" s="10216">
        <v>500</v>
      </c>
      <c r="F13" t="n" s="10217">
        <v>42131.0</v>
      </c>
      <c r="G13" t="s" s="10218">
        <v>0</v>
      </c>
      <c r="H13" t="n" s="10219">
        <v>1100.0</v>
      </c>
      <c r="I13" t="n" s="10220">
        <v>0.0</v>
      </c>
      <c r="J13" t="n" s="10221">
        <v>1850.0</v>
      </c>
      <c r="K13" t="n" s="10222">
        <v>0.0</v>
      </c>
      <c r="L13" t="n" s="10223">
        <v>0.0</v>
      </c>
      <c r="M13" t="n" s="10224">
        <v>0.0</v>
      </c>
      <c r="N13" t="n" s="10225">
        <v>0.0</v>
      </c>
      <c r="O13" s="10226">
        <f>SUM(j13:n13)</f>
      </c>
      <c r="P13" t="n" s="10227">
        <v>0.0</v>
      </c>
      <c r="Q13" t="n" s="10228">
        <v>0.0</v>
      </c>
      <c r="R13" t="n" s="10229">
        <v>2.5</v>
      </c>
      <c r="S13" t="n" s="10230">
        <v>19.83</v>
      </c>
      <c r="T13" t="n" s="10231">
        <v>0.0</v>
      </c>
      <c r="U13" t="n" s="10232">
        <v>0.0</v>
      </c>
      <c r="V13" t="n" s="10233">
        <v>0.0</v>
      </c>
      <c r="W13" t="n" s="10234">
        <v>0.0</v>
      </c>
      <c r="X13" t="n" s="10235">
        <v>0.0</v>
      </c>
      <c r="Y13" s="10236">
        <f>r13+t13+v13</f>
      </c>
      <c r="Z13" s="10237">
        <f>s13+u13+w13+x13</f>
      </c>
      <c r="AA13" t="s" s="10238">
        <v>0</v>
      </c>
    </row>
    <row r="14" ht="15.0" customHeight="true">
      <c r="A14" t="s" s="10239">
        <v>529</v>
      </c>
      <c r="B14" t="s" s="10240">
        <v>530</v>
      </c>
      <c r="C14" t="s" s="10241">
        <v>531</v>
      </c>
      <c r="D14" t="s" s="10242">
        <v>532</v>
      </c>
      <c r="E14" t="s" s="10243">
        <v>500</v>
      </c>
      <c r="F14" t="n" s="10244">
        <v>42149.0</v>
      </c>
      <c r="G14" t="s" s="10245">
        <v>0</v>
      </c>
      <c r="H14" t="n" s="10246">
        <v>3620.0</v>
      </c>
      <c r="I14" t="n" s="10247">
        <v>0.0</v>
      </c>
      <c r="J14" t="n" s="10248">
        <v>300.0</v>
      </c>
      <c r="K14" t="n" s="10249">
        <v>0.0</v>
      </c>
      <c r="L14" t="n" s="10250">
        <v>0.0</v>
      </c>
      <c r="M14" t="n" s="10251">
        <v>0.0</v>
      </c>
      <c r="N14" t="n" s="10252">
        <v>0.0</v>
      </c>
      <c r="O14" s="10253">
        <f>SUM(j14:n14)</f>
      </c>
      <c r="P14" t="n" s="10254">
        <v>0.0</v>
      </c>
      <c r="Q14" t="n" s="10255">
        <v>980.3599999999999</v>
      </c>
      <c r="R14" t="n" s="10256">
        <v>0.0</v>
      </c>
      <c r="S14" t="n" s="10257">
        <v>0.0</v>
      </c>
      <c r="T14" t="n" s="10258">
        <v>0.0</v>
      </c>
      <c r="U14" t="n" s="10259">
        <v>0.0</v>
      </c>
      <c r="V14" t="n" s="10260">
        <v>0.0</v>
      </c>
      <c r="W14" t="n" s="10261">
        <v>0.0</v>
      </c>
      <c r="X14" t="n" s="10262">
        <v>0.0</v>
      </c>
      <c r="Y14" s="10263">
        <f>r14+t14+v14</f>
      </c>
      <c r="Z14" s="10264">
        <f>s14+u14+w14+x14</f>
      </c>
      <c r="AA14" t="s" s="10265">
        <v>0</v>
      </c>
    </row>
    <row r="15" ht="15.0" customHeight="true">
      <c r="A15" t="s" s="10266">
        <v>0</v>
      </c>
      <c r="B15" t="s" s="10267">
        <v>0</v>
      </c>
      <c r="C15" t="s" s="10268">
        <v>0</v>
      </c>
      <c r="D15" t="s" s="10269">
        <v>0</v>
      </c>
      <c r="E15" t="s" s="10270">
        <v>0</v>
      </c>
      <c r="F15" t="s" s="10271">
        <v>0</v>
      </c>
      <c r="G15" t="s" s="10272">
        <v>0</v>
      </c>
      <c r="H15" s="10273">
        <f>SUM(h6:h14)</f>
      </c>
      <c r="I15" s="10274">
        <f>SUM(i6:i14)</f>
      </c>
      <c r="J15" s="10275">
        <f>SUM(j6:j14)</f>
      </c>
      <c r="K15" s="10276">
        <f>SUM(k6:k14)</f>
      </c>
      <c r="L15" s="10277">
        <f>SUM(l6:l14)</f>
      </c>
      <c r="M15" s="10278">
        <f>SUM(m6:m14)</f>
      </c>
      <c r="N15" s="10279">
        <f>SUM(n6:n14)</f>
      </c>
      <c r="O15" s="10280">
        <f>SUM(o6:o14)</f>
      </c>
      <c r="P15" s="10281">
        <f>SUM(p6:p14)</f>
      </c>
      <c r="Q15" s="10282">
        <f>SUM(q6:q14)</f>
      </c>
      <c r="R15" s="10283">
        <f>SUM(r6:r14)</f>
      </c>
      <c r="S15" s="10284">
        <f>SUM(s6:s14)</f>
      </c>
      <c r="T15" s="10285">
        <f>SUM(t6:t14)</f>
      </c>
      <c r="U15" s="10286">
        <f>SUM(u6:u14)</f>
      </c>
      <c r="V15" s="10287">
        <f>SUM(v6:v14)</f>
      </c>
      <c r="W15" s="10288">
        <f>SUM(w6:w14)</f>
      </c>
      <c r="X15" s="10289">
        <f>SUM(x6:x14)</f>
      </c>
      <c r="Y15" s="10290">
        <f>SUM(y6:y14)</f>
      </c>
      <c r="Z15" s="10291">
        <f>SUM(z6:z14)</f>
      </c>
      <c r="AA15" t="s" s="10292">
        <v>0</v>
      </c>
    </row>
    <row r="16" ht="15.0" customHeight="true"/>
    <row r="17" ht="15.0" customHeight="true">
      <c r="A17" t="s" s="10293">
        <v>0</v>
      </c>
      <c r="B17" t="s" s="10294">
        <v>0</v>
      </c>
      <c r="C17" t="s" s="10295">
        <v>533</v>
      </c>
      <c r="D17" s="10296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2019-05-21T14:18:39Z</dcterms:created>
  <dc:creator>Apache POI</dc:creator>
</coreProperties>
</file>