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7" sheetId="1" r:id="rId1"/>
  </sheets>
  <calcPr calcId="124519" fullCalcOnLoad="1"/>
</workbook>
</file>

<file path=xl/sharedStrings.xml><?xml version="1.0" encoding="utf-8"?>
<sst xmlns="http://schemas.openxmlformats.org/spreadsheetml/2006/main" count="119" uniqueCount="112">
  <si>
    <t>a</t>
  </si>
  <si>
    <t>B</t>
  </si>
  <si>
    <t>L</t>
  </si>
  <si>
    <t>B рад</t>
  </si>
  <si>
    <t>ℓ rad</t>
  </si>
  <si>
    <t>sinB</t>
  </si>
  <si>
    <t>cosB</t>
  </si>
  <si>
    <t>cos^2B</t>
  </si>
  <si>
    <t>sinB*cosB</t>
  </si>
  <si>
    <t>ℓ^2</t>
  </si>
  <si>
    <t>N, м</t>
  </si>
  <si>
    <t>N*ℓ^2</t>
  </si>
  <si>
    <t>β рад</t>
  </si>
  <si>
    <t>sinβ</t>
  </si>
  <si>
    <t>sin^2β</t>
  </si>
  <si>
    <t>соs ^2 β</t>
  </si>
  <si>
    <t>sinβ * соs β</t>
  </si>
  <si>
    <t>Bx rad</t>
  </si>
  <si>
    <t>e^2</t>
  </si>
  <si>
    <t>Nx</t>
  </si>
  <si>
    <t>cos^2Bx</t>
  </si>
  <si>
    <t>cosBx</t>
  </si>
  <si>
    <t>Nx*cosBx</t>
  </si>
  <si>
    <t>z</t>
  </si>
  <si>
    <t>sin2B</t>
  </si>
  <si>
    <t>sin4B</t>
  </si>
  <si>
    <t>sin6B</t>
  </si>
  <si>
    <t>cos^3B</t>
  </si>
  <si>
    <t>cos^5B</t>
  </si>
  <si>
    <t>tgB</t>
  </si>
  <si>
    <t>tg^2B</t>
  </si>
  <si>
    <t>tg^4B</t>
  </si>
  <si>
    <t>A0</t>
  </si>
  <si>
    <t>A2</t>
  </si>
  <si>
    <t>A4</t>
  </si>
  <si>
    <t>A6</t>
  </si>
  <si>
    <t>A0*B</t>
  </si>
  <si>
    <t>A2/2</t>
  </si>
  <si>
    <t>A4/4</t>
  </si>
  <si>
    <t>A6/6</t>
  </si>
  <si>
    <t>X</t>
  </si>
  <si>
    <t>η</t>
  </si>
  <si>
    <t>η^2</t>
  </si>
  <si>
    <t>η^4</t>
  </si>
  <si>
    <t>ℓ^4</t>
  </si>
  <si>
    <t>ℓ^6</t>
  </si>
  <si>
    <t>ℓ^3</t>
  </si>
  <si>
    <t>ℓ^5</t>
  </si>
  <si>
    <t>N*sinB</t>
  </si>
  <si>
    <t>a2</t>
  </si>
  <si>
    <t>a4</t>
  </si>
  <si>
    <t>a6</t>
  </si>
  <si>
    <t>b1</t>
  </si>
  <si>
    <t>b3</t>
  </si>
  <si>
    <t>b5</t>
  </si>
  <si>
    <t>b2</t>
  </si>
  <si>
    <t>b4</t>
  </si>
  <si>
    <t>b6</t>
  </si>
  <si>
    <t>(e^1)^2</t>
  </si>
  <si>
    <t>c</t>
  </si>
  <si>
    <t>L0</t>
  </si>
  <si>
    <t>а0, м</t>
  </si>
  <si>
    <t>а4, м</t>
  </si>
  <si>
    <t>a6, м</t>
  </si>
  <si>
    <t>a3, м</t>
  </si>
  <si>
    <t>a5, м</t>
  </si>
  <si>
    <t>6367558,4969B</t>
  </si>
  <si>
    <t>x, м</t>
  </si>
  <si>
    <t>1+ (a3+a5*ℓ^2)ℓ^2</t>
  </si>
  <si>
    <t>NℓcosB</t>
  </si>
  <si>
    <t>y, м</t>
  </si>
  <si>
    <t>z^2</t>
  </si>
  <si>
    <t>b2, м</t>
  </si>
  <si>
    <t>b4, м</t>
  </si>
  <si>
    <t>b3, м</t>
  </si>
  <si>
    <t>b5, м</t>
  </si>
  <si>
    <t>z^2 * b2</t>
  </si>
  <si>
    <t>ℓ рад</t>
  </si>
  <si>
    <t>ℓ''</t>
  </si>
  <si>
    <t>ℓ0</t>
  </si>
  <si>
    <t>sin2β</t>
  </si>
  <si>
    <t>sin4β</t>
  </si>
  <si>
    <t>sin6β</t>
  </si>
  <si>
    <t>b2sin2β</t>
  </si>
  <si>
    <t>b4sin4β</t>
  </si>
  <si>
    <t>b6sin6β</t>
  </si>
  <si>
    <t>sinBx</t>
  </si>
  <si>
    <t>sin^2Bx</t>
  </si>
  <si>
    <t>tgBx</t>
  </si>
  <si>
    <t>tg^2Bx</t>
  </si>
  <si>
    <t>tg^4Bx</t>
  </si>
  <si>
    <t>Nx^2</t>
  </si>
  <si>
    <t>Nx^4</t>
  </si>
  <si>
    <t>Vx</t>
  </si>
  <si>
    <t>V^2x</t>
  </si>
  <si>
    <t>ηx</t>
  </si>
  <si>
    <t>ηx^2</t>
  </si>
  <si>
    <t>ηx^4</t>
  </si>
  <si>
    <t>y^2</t>
  </si>
  <si>
    <t>y^4</t>
  </si>
  <si>
    <t>y^6</t>
  </si>
  <si>
    <t>y^3</t>
  </si>
  <si>
    <t>y^5</t>
  </si>
  <si>
    <t>A2*y^2</t>
  </si>
  <si>
    <t>A4*y^4</t>
  </si>
  <si>
    <t>A6*y^6</t>
  </si>
  <si>
    <t>P1</t>
  </si>
  <si>
    <t>P3</t>
  </si>
  <si>
    <t>P5</t>
  </si>
  <si>
    <t>P1*y</t>
  </si>
  <si>
    <t>P3*y^3</t>
  </si>
  <si>
    <t>P5*y^5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</si>
</sst>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E69"/>
  <sheetViews>
    <sheetView tabSelected="1" workbookViewId="0"/>
  </sheetViews>
  <sheetFormatPr defaultRowHeight="15"/>
  <sheetData>
    <row r="5" spans="2:5">
      <c r="B5" t="s">
        <v>0</v>
      </c>
      <c r="C5">
        <f>6378245</f>
        <v>0</v>
      </c>
      <c r="D5" t="s">
        <v>58</v>
      </c>
      <c r="E5">
        <f>0.00673852567881267</f>
        <v>0</v>
      </c>
    </row>
    <row r="6" spans="2:5">
      <c r="B6" t="s">
        <v>1</v>
      </c>
      <c r="C6">
        <f>0.886535</f>
        <v>0</v>
      </c>
      <c r="D6" t="s">
        <v>59</v>
      </c>
      <c r="E6">
        <f>6399698.90262223</f>
        <v>0</v>
      </c>
    </row>
    <row r="7" spans="2:5">
      <c r="B7" t="s">
        <v>2</v>
      </c>
      <c r="C7">
        <f>0.426216336</f>
        <v>0</v>
      </c>
      <c r="D7" t="s">
        <v>60</v>
      </c>
      <c r="E7">
        <f>0.366519143</f>
        <v>0</v>
      </c>
    </row>
    <row r="9" spans="2:5">
      <c r="B9" t="s">
        <v>3</v>
      </c>
      <c r="C9">
        <f>0.886535</f>
        <v>0</v>
      </c>
      <c r="D9" t="s">
        <v>61</v>
      </c>
      <c r="E9">
        <f>32140.404-(135.3302-(0.7092-(0.004*C13)*C13)*C13)</f>
        <v>0</v>
      </c>
    </row>
    <row r="10" spans="2:5">
      <c r="B10" t="s">
        <v>4</v>
      </c>
      <c r="C10">
        <f>C35-E7</f>
        <v>0</v>
      </c>
      <c r="D10" t="s">
        <v>62</v>
      </c>
      <c r="E10">
        <f>(0.25+0.00252*C13)*C13-0.04166</f>
        <v>0</v>
      </c>
    </row>
    <row r="11" spans="2:5">
      <c r="B11" t="s">
        <v>5</v>
      </c>
      <c r="C11">
        <f>SIN(C9)</f>
        <v>0</v>
      </c>
      <c r="D11" t="s">
        <v>63</v>
      </c>
      <c r="E11">
        <f>(0.166 *C13 - 0.084) * C13</f>
        <v>0</v>
      </c>
    </row>
    <row r="12" spans="2:5">
      <c r="B12" t="s">
        <v>6</v>
      </c>
      <c r="C12">
        <f>COS(C9)</f>
        <v>0</v>
      </c>
      <c r="D12" t="s">
        <v>64</v>
      </c>
      <c r="E12">
        <f>(0.3333333+0.001123*C13)*C13-0.1666667</f>
        <v>0</v>
      </c>
    </row>
    <row r="13" spans="2:5">
      <c r="B13" t="s">
        <v>7</v>
      </c>
      <c r="C13">
        <f>C12^2</f>
        <v>0</v>
      </c>
      <c r="D13" t="s">
        <v>65</v>
      </c>
      <c r="E13">
        <f>0.0083 - (0.1667 - (0.1968 + 0.004 *C13) *C13) *C13</f>
        <v>0</v>
      </c>
    </row>
    <row r="14" spans="2:5">
      <c r="B14" t="s">
        <v>8</v>
      </c>
      <c r="C14">
        <f>C11*C12</f>
        <v>0</v>
      </c>
      <c r="D14" t="s">
        <v>66</v>
      </c>
      <c r="E14">
        <f>6367558.4969 * C9</f>
        <v>0</v>
      </c>
    </row>
    <row r="15" spans="2:5">
      <c r="B15" t="s">
        <v>9</v>
      </c>
      <c r="C15">
        <f>C10^2</f>
        <v>0</v>
      </c>
      <c r="D15" t="s">
        <v>67</v>
      </c>
      <c r="E15">
        <f>C52+(C61*C15)+(C62*C56)+(C63*C57)</f>
        <v>0</v>
      </c>
    </row>
    <row r="16" spans="2:5">
      <c r="B16" t="s">
        <v>10</v>
      </c>
      <c r="C16">
        <f>E6/(1+E5*C13)^0.5</f>
        <v>0</v>
      </c>
      <c r="D16" t="s">
        <v>68</v>
      </c>
      <c r="E16">
        <f>1 + (E12+E13*C15)*C15</f>
        <v>0</v>
      </c>
    </row>
    <row r="17" spans="2:5">
      <c r="B17" t="s">
        <v>11</v>
      </c>
      <c r="C17">
        <f>C16*C15</f>
        <v>0</v>
      </c>
      <c r="D17" t="s">
        <v>69</v>
      </c>
      <c r="E17">
        <f>C16*C10*C12</f>
        <v>0</v>
      </c>
    </row>
    <row r="18" spans="2:5">
      <c r="D18" t="s">
        <v>70</v>
      </c>
      <c r="E18">
        <f>(C64*C10)+(C65*C58)+(C66*C59)</f>
        <v>0</v>
      </c>
    </row>
    <row r="20" spans="2:5">
      <c r="B20" t="s">
        <v>12</v>
      </c>
      <c r="C20">
        <f>E15/C44</f>
        <v>0</v>
      </c>
      <c r="D20" t="s">
        <v>71</v>
      </c>
      <c r="E20">
        <f>C31^2</f>
        <v>0</v>
      </c>
    </row>
    <row r="21" spans="2:5">
      <c r="B21" t="s">
        <v>13</v>
      </c>
      <c r="C21">
        <f>SIN(C20)</f>
        <v>0</v>
      </c>
      <c r="D21" t="s">
        <v>72</v>
      </c>
      <c r="E21">
        <f>(0.5 +0.003369 +C28) *E41 *C29</f>
        <v>0</v>
      </c>
    </row>
    <row r="22" spans="2:5">
      <c r="B22" t="s">
        <v>14</v>
      </c>
      <c r="C22">
        <f>C21^2</f>
        <v>0</v>
      </c>
      <c r="D22" t="s">
        <v>73</v>
      </c>
      <c r="E22">
        <f>0.25 + (0.16161 +0.00562*C28)*C28</f>
        <v>0</v>
      </c>
    </row>
    <row r="23" spans="2:5">
      <c r="B23" t="s">
        <v>15</v>
      </c>
      <c r="C23">
        <f>COS(C20)^2</f>
        <v>0</v>
      </c>
      <c r="D23" t="s">
        <v>74</v>
      </c>
      <c r="E23">
        <f>0.333333 - (0.166667 - 0.001123 *C28) *C28</f>
        <v>0</v>
      </c>
    </row>
    <row r="24" spans="2:5">
      <c r="B24" t="s">
        <v>16</v>
      </c>
      <c r="C24">
        <f>C21*COS(C20)</f>
        <v>0</v>
      </c>
      <c r="D24" t="s">
        <v>75</v>
      </c>
      <c r="E24">
        <f>0.2 + (0.1667 +0.0088*C28) *C28</f>
        <v>0</v>
      </c>
    </row>
    <row r="25" spans="2:5">
      <c r="B25" t="s">
        <v>17</v>
      </c>
      <c r="C25">
        <f>C20+E38+E39+E40</f>
        <v>0</v>
      </c>
      <c r="D25" t="s">
        <v>76</v>
      </c>
      <c r="E25">
        <f>E20*E21</f>
        <v>0</v>
      </c>
    </row>
    <row r="26" spans="2:5">
      <c r="B26" t="s">
        <v>18</v>
      </c>
      <c r="C26">
        <f>0.0066934218835711</f>
        <v>0</v>
      </c>
      <c r="D26" t="s">
        <v>3</v>
      </c>
      <c r="E26">
        <f>C25+E61+E62+E63</f>
        <v>0</v>
      </c>
    </row>
    <row r="27" spans="2:5">
      <c r="B27" t="s">
        <v>19</v>
      </c>
      <c r="C27">
        <f>C5/(1-C26*E42)^0.5</f>
        <v>0</v>
      </c>
      <c r="D27" t="s">
        <v>1</v>
      </c>
      <c r="E27">
        <f>C25+E61+E62+E63</f>
        <v>0</v>
      </c>
    </row>
    <row r="28" spans="2:5">
      <c r="B28" t="s">
        <v>20</v>
      </c>
      <c r="C28">
        <f>C29^2</f>
        <v>0</v>
      </c>
      <c r="D28" t="s">
        <v>77</v>
      </c>
      <c r="E28">
        <f>E67+E68+E69</f>
        <v>0</v>
      </c>
    </row>
    <row r="29" spans="2:5">
      <c r="B29" t="s">
        <v>21</v>
      </c>
      <c r="C29">
        <f>COS(C25)</f>
        <v>0</v>
      </c>
      <c r="D29" t="s">
        <v>78</v>
      </c>
      <c r="E29">
        <f>12313.42974</f>
        <v>0</v>
      </c>
    </row>
    <row r="30" spans="2:5">
      <c r="B30" t="s">
        <v>22</v>
      </c>
      <c r="C30">
        <f>C27*C29</f>
        <v>0</v>
      </c>
      <c r="D30" t="s">
        <v>79</v>
      </c>
      <c r="E30">
        <f>E67+E68+E69</f>
        <v>0</v>
      </c>
    </row>
    <row r="31" spans="2:5">
      <c r="B31" t="s">
        <v>23</v>
      </c>
      <c r="C31">
        <f>E18/C30</f>
        <v>0</v>
      </c>
      <c r="D31" t="s">
        <v>60</v>
      </c>
      <c r="E31">
        <f>E67+E68+E69</f>
        <v>0</v>
      </c>
    </row>
    <row r="35" spans="2:5">
      <c r="B35" t="s">
        <v>2</v>
      </c>
      <c r="C35">
        <f>0.426216336</f>
        <v>0</v>
      </c>
      <c r="D35" t="s">
        <v>80</v>
      </c>
      <c r="E35">
        <f>SIN(C20*2)</f>
        <v>0</v>
      </c>
    </row>
    <row r="36" spans="2:5">
      <c r="B36" t="s">
        <v>24</v>
      </c>
      <c r="C36">
        <f>SIN(C9*2)</f>
        <v>0</v>
      </c>
      <c r="D36" t="s">
        <v>81</v>
      </c>
      <c r="E36">
        <f>SIN(C20*4)</f>
        <v>0</v>
      </c>
    </row>
    <row r="37" spans="2:5">
      <c r="B37" t="s">
        <v>25</v>
      </c>
      <c r="C37">
        <f>SIN(C9*4)</f>
        <v>0</v>
      </c>
      <c r="D37" t="s">
        <v>82</v>
      </c>
      <c r="E37">
        <f>SIN(C20*6)</f>
        <v>0</v>
      </c>
    </row>
    <row r="38" spans="2:5">
      <c r="B38" t="s">
        <v>26</v>
      </c>
      <c r="C38">
        <f>SIN(C9*6)</f>
        <v>0</v>
      </c>
      <c r="D38" t="s">
        <v>83</v>
      </c>
      <c r="E38">
        <f>C67*E35</f>
        <v>0</v>
      </c>
    </row>
    <row r="39" spans="2:5">
      <c r="B39" t="s">
        <v>27</v>
      </c>
      <c r="C39">
        <f>C12^3</f>
        <v>0</v>
      </c>
      <c r="D39" t="s">
        <v>84</v>
      </c>
      <c r="E39">
        <f>C68*E36</f>
        <v>0</v>
      </c>
    </row>
    <row r="40" spans="2:5">
      <c r="B40" t="s">
        <v>28</v>
      </c>
      <c r="C40">
        <f>C12^5</f>
        <v>0</v>
      </c>
      <c r="D40" t="s">
        <v>85</v>
      </c>
      <c r="E40">
        <f>C69*E37</f>
        <v>0</v>
      </c>
    </row>
    <row r="41" spans="2:5">
      <c r="B41" t="s">
        <v>29</v>
      </c>
      <c r="C41">
        <f>TAN(C9)</f>
        <v>0</v>
      </c>
      <c r="D41" t="s">
        <v>86</v>
      </c>
      <c r="E41">
        <f>SIN(C25)</f>
        <v>0</v>
      </c>
    </row>
    <row r="42" spans="2:5">
      <c r="B42" t="s">
        <v>30</v>
      </c>
      <c r="C42">
        <f>C41^2</f>
        <v>0</v>
      </c>
      <c r="D42" t="s">
        <v>87</v>
      </c>
      <c r="E42">
        <f>E41^2</f>
        <v>0</v>
      </c>
    </row>
    <row r="43" spans="2:5">
      <c r="B43" t="s">
        <v>31</v>
      </c>
      <c r="C43">
        <f>C41^4</f>
        <v>0</v>
      </c>
      <c r="D43" t="s">
        <v>88</v>
      </c>
      <c r="E43">
        <f>TAN(C25)</f>
        <v>0</v>
      </c>
    </row>
    <row r="44" spans="2:5">
      <c r="B44" t="s">
        <v>32</v>
      </c>
      <c r="C44">
        <f>6367558.497</f>
        <v>0</v>
      </c>
      <c r="D44" t="s">
        <v>89</v>
      </c>
      <c r="E44">
        <f>E43^2</f>
        <v>0</v>
      </c>
    </row>
    <row r="45" spans="2:5">
      <c r="B45" t="s">
        <v>33</v>
      </c>
      <c r="C45">
        <f>32072.960</f>
        <v>0</v>
      </c>
      <c r="D45" t="s">
        <v>90</v>
      </c>
      <c r="E45">
        <f>E43^4</f>
        <v>0</v>
      </c>
    </row>
    <row r="46" spans="2:5">
      <c r="B46" t="s">
        <v>34</v>
      </c>
      <c r="C46">
        <f>67.312</f>
        <v>0</v>
      </c>
      <c r="D46" t="s">
        <v>91</v>
      </c>
      <c r="E46">
        <f>C27^2</f>
        <v>0</v>
      </c>
    </row>
    <row r="47" spans="2:5">
      <c r="B47" t="s">
        <v>35</v>
      </c>
      <c r="C47">
        <f>0.132</f>
        <v>0</v>
      </c>
      <c r="D47" t="s">
        <v>92</v>
      </c>
      <c r="E47">
        <f>C27^4</f>
        <v>0</v>
      </c>
    </row>
    <row r="48" spans="2:5">
      <c r="B48" t="s">
        <v>36</v>
      </c>
      <c r="C48">
        <f>C44*C9</f>
        <v>0</v>
      </c>
      <c r="D48" t="s">
        <v>93</v>
      </c>
      <c r="E48">
        <f>E6/C27</f>
        <v>0</v>
      </c>
    </row>
    <row r="49" spans="2:5">
      <c r="B49" t="s">
        <v>37</v>
      </c>
      <c r="C49">
        <f>C45/2</f>
        <v>0</v>
      </c>
      <c r="D49" t="s">
        <v>94</v>
      </c>
      <c r="E49">
        <f>E48^2</f>
        <v>0</v>
      </c>
    </row>
    <row r="50" spans="2:5">
      <c r="B50" t="s">
        <v>38</v>
      </c>
      <c r="C50">
        <f>C46/4</f>
        <v>0</v>
      </c>
      <c r="D50" t="s">
        <v>95</v>
      </c>
      <c r="E50">
        <f>(E5^0.5)*C29</f>
        <v>0</v>
      </c>
    </row>
    <row r="51" spans="2:5">
      <c r="B51" t="s">
        <v>39</v>
      </c>
      <c r="C51">
        <f>C47/6</f>
        <v>0</v>
      </c>
      <c r="D51" t="s">
        <v>96</v>
      </c>
      <c r="E51">
        <f>E50^2</f>
        <v>0</v>
      </c>
    </row>
    <row r="52" spans="2:5">
      <c r="B52" t="s">
        <v>40</v>
      </c>
      <c r="C52">
        <f>C48-(C49*C36)+(C50*C37)-(C51*C38)</f>
        <v>0</v>
      </c>
      <c r="D52" t="s">
        <v>97</v>
      </c>
      <c r="E52">
        <f>E50^4</f>
        <v>0</v>
      </c>
    </row>
    <row r="53" spans="2:5">
      <c r="B53" t="s">
        <v>41</v>
      </c>
      <c r="C53">
        <f>(E5^0.5)*C12</f>
        <v>0</v>
      </c>
      <c r="D53" t="s">
        <v>33</v>
      </c>
      <c r="E53">
        <f>-((E49*E43)/(2*E46))</f>
        <v>0</v>
      </c>
    </row>
    <row r="54" spans="2:5">
      <c r="B54" t="s">
        <v>42</v>
      </c>
      <c r="C54">
        <f>C53^2</f>
        <v>0</v>
      </c>
      <c r="D54" t="s">
        <v>34</v>
      </c>
      <c r="E54">
        <f>-((E53/(12*E46))*(5+(3*E44)+E51-(9*E51*E44)-(4*E52)))</f>
        <v>0</v>
      </c>
    </row>
    <row r="55" spans="2:5">
      <c r="B55" t="s">
        <v>43</v>
      </c>
      <c r="C55">
        <f>C53^4</f>
        <v>0</v>
      </c>
      <c r="D55" t="s">
        <v>35</v>
      </c>
      <c r="E55">
        <f>(E53/(360*E47))*(61+(90*E44)+(45*E45)+(46*E51)-(252*E51*E44)-(90*E51*E45))</f>
        <v>0</v>
      </c>
    </row>
    <row r="56" spans="2:5">
      <c r="B56" t="s">
        <v>44</v>
      </c>
      <c r="C56">
        <f>C10^4</f>
        <v>0</v>
      </c>
      <c r="D56" t="s">
        <v>98</v>
      </c>
      <c r="E56">
        <f>E18^2</f>
        <v>0</v>
      </c>
    </row>
    <row r="57" spans="2:5">
      <c r="B57" t="s">
        <v>45</v>
      </c>
      <c r="C57">
        <f>C10^6</f>
        <v>0</v>
      </c>
      <c r="D57" t="s">
        <v>99</v>
      </c>
      <c r="E57">
        <f>E18^4</f>
        <v>0</v>
      </c>
    </row>
    <row r="58" spans="2:5">
      <c r="B58" t="s">
        <v>46</v>
      </c>
      <c r="C58">
        <f>C10^3</f>
        <v>0</v>
      </c>
      <c r="D58" t="s">
        <v>100</v>
      </c>
      <c r="E58">
        <f>E18^6</f>
        <v>0</v>
      </c>
    </row>
    <row r="59" spans="2:5">
      <c r="B59" t="s">
        <v>47</v>
      </c>
      <c r="C59">
        <f>C10^5</f>
        <v>0</v>
      </c>
      <c r="D59" t="s">
        <v>101</v>
      </c>
      <c r="E59">
        <f>E18^3</f>
        <v>0</v>
      </c>
    </row>
    <row r="60" spans="2:5">
      <c r="B60" t="s">
        <v>48</v>
      </c>
      <c r="C60">
        <f>C16*C11</f>
        <v>0</v>
      </c>
      <c r="D60" t="s">
        <v>102</v>
      </c>
      <c r="E60">
        <f>E18^5</f>
        <v>0</v>
      </c>
    </row>
    <row r="61" spans="2:5">
      <c r="B61" t="s">
        <v>49</v>
      </c>
      <c r="C61">
        <f>(1/2)*C16*C14</f>
        <v>0</v>
      </c>
      <c r="D61" t="s">
        <v>103</v>
      </c>
      <c r="E61">
        <f>E53*E56</f>
        <v>0</v>
      </c>
    </row>
    <row r="62" spans="2:5">
      <c r="B62" t="s">
        <v>50</v>
      </c>
      <c r="C62">
        <f>(1/24)*C60*C39*(5-C42+(9*C54)+(4*C55))</f>
        <v>0</v>
      </c>
      <c r="D62" t="s">
        <v>104</v>
      </c>
      <c r="E62">
        <f>E54*E57</f>
        <v>0</v>
      </c>
    </row>
    <row r="63" spans="2:5">
      <c r="B63" t="s">
        <v>51</v>
      </c>
      <c r="C63">
        <f>(1/720)*C60*C40*(61-(58*C42)+C43+(270*C54)-(330*C54*C42))</f>
        <v>0</v>
      </c>
      <c r="D63" t="s">
        <v>105</v>
      </c>
      <c r="E63">
        <f>E55*E58</f>
        <v>0</v>
      </c>
    </row>
    <row r="64" spans="2:5">
      <c r="B64" t="s">
        <v>52</v>
      </c>
      <c r="C64">
        <f>C16*C12</f>
        <v>0</v>
      </c>
      <c r="D64" t="s">
        <v>106</v>
      </c>
      <c r="E64">
        <f>1/(C27*C29)</f>
        <v>0</v>
      </c>
    </row>
    <row r="65" spans="2:5">
      <c r="B65" t="s">
        <v>53</v>
      </c>
      <c r="C65">
        <f>(1/6)*C16*C39*(1-C42+C54)</f>
        <v>0</v>
      </c>
      <c r="D65" t="s">
        <v>107</v>
      </c>
      <c r="E65">
        <f>-((E64/(6*E46))*(1+(2*E44)+E51))</f>
        <v>0</v>
      </c>
    </row>
    <row r="66" spans="2:5">
      <c r="B66" t="s">
        <v>54</v>
      </c>
      <c r="C66">
        <f>(1/120)*C16*C40*(5-(18*C42)+C43+(14*C54)-(58*C54*C42))</f>
        <v>0</v>
      </c>
      <c r="D66" t="s">
        <v>108</v>
      </c>
      <c r="E66">
        <f>(E64/(120*E47))*(5+(28*E44)+(24*E45)+(6*E51)+(8*E51*E44))</f>
        <v>0</v>
      </c>
    </row>
    <row r="67" spans="2:5">
      <c r="B67" t="s">
        <v>55</v>
      </c>
      <c r="C67">
        <f>0.002518465</f>
        <v>0</v>
      </c>
      <c r="D67" t="s">
        <v>109</v>
      </c>
      <c r="E67">
        <f>E64*E18</f>
        <v>0</v>
      </c>
    </row>
    <row r="68" spans="2:5">
      <c r="B68" t="s">
        <v>56</v>
      </c>
      <c r="C68">
        <f>0.0000037</f>
        <v>0</v>
      </c>
      <c r="D68" t="s">
        <v>110</v>
      </c>
      <c r="E68">
        <f>E65*E59</f>
        <v>0</v>
      </c>
    </row>
    <row r="69" spans="2:5">
      <c r="B69" t="s">
        <v>57</v>
      </c>
      <c r="C69">
        <f>0.000000007</f>
        <v>0</v>
      </c>
      <c r="D69" t="s">
        <v>111</v>
      </c>
      <c r="E69">
        <f>E66*E60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2025-01-19T21:37:18Z</dcterms:created>
  <dcterms:modified xsi:type="dcterms:W3CDTF">2025-01-19T21:37:18Z</dcterms:modified>
</cp:coreProperties>
</file>