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8" sheetId="1" r:id="rId1"/>
  </sheets>
  <calcPr calcId="124519" fullCalcOnLoad="1"/>
</workbook>
</file>

<file path=xl/sharedStrings.xml><?xml version="1.0" encoding="utf-8"?>
<sst xmlns="http://schemas.openxmlformats.org/spreadsheetml/2006/main" count="43" uniqueCount="30">
  <si>
    <t>Aac</t>
  </si>
  <si>
    <t>S, м</t>
  </si>
  <si>
    <t>A</t>
  </si>
  <si>
    <t>B</t>
  </si>
  <si>
    <t>C</t>
  </si>
  <si>
    <t>AB</t>
  </si>
  <si>
    <t>AC</t>
  </si>
  <si>
    <t>BC</t>
  </si>
  <si>
    <t>BA</t>
  </si>
  <si>
    <t>CA</t>
  </si>
  <si>
    <t>CB</t>
  </si>
  <si>
    <t>ΔH</t>
  </si>
  <si>
    <t>Hm</t>
  </si>
  <si>
    <t>Rm</t>
  </si>
  <si>
    <t>Bm</t>
  </si>
  <si>
    <t>a, км</t>
  </si>
  <si>
    <t>Угол</t>
  </si>
  <si>
    <t>v1</t>
  </si>
  <si>
    <t>v2</t>
  </si>
  <si>
    <t>d</t>
  </si>
  <si>
    <t>S0</t>
  </si>
  <si>
    <t>ΔS</t>
  </si>
  <si>
    <t>Z</t>
  </si>
  <si>
    <t>e1</t>
  </si>
  <si>
    <t>e2</t>
  </si>
  <si>
    <t>Sac</t>
  </si>
  <si>
    <t>H, км</t>
  </si>
  <si>
    <t>k1</t>
  </si>
  <si>
    <t>ξ ″</t>
  </si>
  <si>
    <t>ƞ″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</si>
</sst>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I27"/>
  <sheetViews>
    <sheetView tabSelected="1" workbookViewId="0"/>
  </sheetViews>
  <sheetFormatPr defaultRowHeight="15"/>
  <sheetData>
    <row r="5" spans="2:9">
      <c r="B5" t="s">
        <v>0</v>
      </c>
      <c r="C5">
        <f>1.911135531</f>
        <v>0</v>
      </c>
      <c r="D5" t="s">
        <v>14</v>
      </c>
      <c r="E5">
        <f>0.959931089</f>
        <v>0</v>
      </c>
      <c r="F5" t="s">
        <v>23</v>
      </c>
      <c r="G5">
        <f>(0.00673852567881267)^(1/2)</f>
        <v>0</v>
      </c>
      <c r="H5" t="s">
        <v>27</v>
      </c>
      <c r="I5">
        <f>0.0186977777777778*G5/(2*E6)</f>
        <v>0</v>
      </c>
    </row>
    <row r="6" spans="2:9">
      <c r="B6" t="s">
        <v>1</v>
      </c>
      <c r="C6">
        <f>45444.432</f>
        <v>0</v>
      </c>
      <c r="D6" t="s">
        <v>15</v>
      </c>
      <c r="E6">
        <f>6378.15</f>
        <v>0</v>
      </c>
      <c r="F6" t="s">
        <v>24</v>
      </c>
      <c r="G6">
        <f>0.0066934218835711</f>
        <v>0</v>
      </c>
    </row>
    <row r="8" spans="2:9">
      <c r="D8" t="s">
        <v>16</v>
      </c>
      <c r="E8" t="s">
        <v>22</v>
      </c>
      <c r="F8" t="s">
        <v>2</v>
      </c>
      <c r="G8" t="s">
        <v>26</v>
      </c>
      <c r="H8" t="s">
        <v>28</v>
      </c>
      <c r="I8" t="s">
        <v>29</v>
      </c>
    </row>
    <row r="9" spans="2:9">
      <c r="B9" t="s">
        <v>2</v>
      </c>
      <c r="C9" t="s">
        <v>3</v>
      </c>
      <c r="D9">
        <f>1.085815133</f>
        <v>0</v>
      </c>
      <c r="E9">
        <f>1.576323203</f>
        <v>0</v>
      </c>
      <c r="F9">
        <f>0.791215928</f>
        <v>0</v>
      </c>
      <c r="G9">
        <f>2.6503</f>
        <v>0</v>
      </c>
      <c r="H9">
        <f>-0.000119749</f>
        <v>0</v>
      </c>
      <c r="I9">
        <f>0.000087266</f>
        <v>0</v>
      </c>
    </row>
    <row r="10" spans="2:9">
      <c r="C10" t="s">
        <v>4</v>
      </c>
      <c r="E10">
        <f>1.584177184</f>
        <v>0</v>
      </c>
      <c r="F10">
        <f>1.877101611</f>
        <v>0</v>
      </c>
    </row>
    <row r="11" spans="2:9">
      <c r="B11" t="s">
        <v>3</v>
      </c>
      <c r="C11" t="s">
        <v>4</v>
      </c>
      <c r="D11">
        <f>0.878580895</f>
        <v>0</v>
      </c>
      <c r="E11">
        <f>1.576904979</f>
        <v>0</v>
      </c>
      <c r="F11">
        <f>3.054326191</f>
        <v>0</v>
      </c>
      <c r="G11">
        <f>2.3414</f>
        <v>0</v>
      </c>
      <c r="H11">
        <f>-0.00006545</f>
        <v>0</v>
      </c>
      <c r="I11">
        <f>0.000118295</f>
        <v>0</v>
      </c>
    </row>
    <row r="12" spans="2:9">
      <c r="C12" t="s">
        <v>2</v>
      </c>
      <c r="E12">
        <f>1.564978563</f>
        <v>0</v>
      </c>
      <c r="F12">
        <f>3.932808581</f>
        <v>0</v>
      </c>
    </row>
    <row r="13" spans="2:9">
      <c r="B13" t="s">
        <v>4</v>
      </c>
      <c r="C13" t="s">
        <v>2</v>
      </c>
      <c r="D13">
        <f>1.177221371</f>
        <v>0</v>
      </c>
      <c r="E13">
        <f>1.557415469</f>
        <v>0</v>
      </c>
      <c r="F13">
        <f>5.018694264</f>
        <v>0</v>
      </c>
      <c r="G13">
        <f>1.6003</f>
        <v>0</v>
      </c>
      <c r="H13">
        <f>-0.000069813</f>
        <v>0</v>
      </c>
      <c r="I13">
        <f>-0.000004848</f>
        <v>0</v>
      </c>
    </row>
    <row r="14" spans="2:9">
      <c r="C14" t="s">
        <v>4</v>
      </c>
      <c r="E14">
        <f>1.565560339</f>
        <v>0</v>
      </c>
      <c r="F14">
        <f>6.195918845</f>
        <v>0</v>
      </c>
    </row>
    <row r="16" spans="2:9">
      <c r="D16" t="s">
        <v>17</v>
      </c>
      <c r="E16" t="s">
        <v>18</v>
      </c>
    </row>
    <row r="17" spans="2:7">
      <c r="B17" t="s">
        <v>5</v>
      </c>
      <c r="C17" t="s">
        <v>2</v>
      </c>
      <c r="D17">
        <f>_xlfn.COT(E9)*(I9*COS(F9)-H9*SIN(F9))</f>
        <v>0</v>
      </c>
      <c r="E17">
        <f>I5*G11*COS(D11)^2*SIN(2*F9)</f>
        <v>0</v>
      </c>
    </row>
    <row r="18" spans="2:7">
      <c r="B18" t="s">
        <v>6</v>
      </c>
      <c r="C18" t="s">
        <v>2</v>
      </c>
      <c r="D18">
        <f>_xlfn.COT(E10)*(I9*COS(F10)-H9*SIN(F10))</f>
        <v>0</v>
      </c>
      <c r="E18">
        <f>I5*G13*COS(D13)^2*SIN(2*F10)</f>
        <v>0</v>
      </c>
    </row>
    <row r="19" spans="2:7">
      <c r="B19" t="s">
        <v>7</v>
      </c>
      <c r="C19" t="s">
        <v>3</v>
      </c>
      <c r="D19">
        <f>_xlfn.COT(E11)*(I11*COS(F11)-H11*SIN(F11))</f>
        <v>0</v>
      </c>
      <c r="E19">
        <f>I5*G13*COS(D13)^2*SIN(2*F11)</f>
        <v>0</v>
      </c>
    </row>
    <row r="20" spans="2:7">
      <c r="B20" t="s">
        <v>8</v>
      </c>
      <c r="C20" t="s">
        <v>3</v>
      </c>
      <c r="D20">
        <f>_xlfn.COT(E12)*(I11*COS(F12)-H11*SIN(F12))</f>
        <v>0</v>
      </c>
      <c r="E20">
        <f>I5*G9*COS(D9)^2*SIN(2*F12)</f>
        <v>0</v>
      </c>
    </row>
    <row r="21" spans="2:7">
      <c r="B21" t="s">
        <v>9</v>
      </c>
      <c r="C21" t="s">
        <v>4</v>
      </c>
      <c r="D21">
        <f>_xlfn.COT(E13)*(I13*COS(F13)-H13*SIN(F13))</f>
        <v>0</v>
      </c>
      <c r="E21">
        <f>I5*G9*COS(D9)^2*SIN(2*F13)</f>
        <v>0</v>
      </c>
    </row>
    <row r="22" spans="2:7">
      <c r="B22" t="s">
        <v>10</v>
      </c>
      <c r="C22" t="s">
        <v>4</v>
      </c>
      <c r="D22">
        <f>_xlfn.COT(E14)*(I13*COS(F14)-H13*SIN(F14))</f>
        <v>0</v>
      </c>
      <c r="E22">
        <f>I5*G11*COS(D11)^2*SIN(2*F14)</f>
        <v>0</v>
      </c>
    </row>
    <row r="25" spans="2:7">
      <c r="B25" t="s">
        <v>11</v>
      </c>
      <c r="C25">
        <f>ABS((G13-G9)*1000)</f>
        <v>0</v>
      </c>
      <c r="D25" t="s">
        <v>19</v>
      </c>
      <c r="E25">
        <f>((C6^2-C25^2)^0.5)*(1-(C26/C27/1000))</f>
        <v>0</v>
      </c>
      <c r="F25" t="s">
        <v>25</v>
      </c>
      <c r="G25">
        <f>C6+E27</f>
        <v>0</v>
      </c>
    </row>
    <row r="26" spans="2:7">
      <c r="B26" t="s">
        <v>12</v>
      </c>
      <c r="C26">
        <f>(G13/2+G9/2)*1000</f>
        <v>0</v>
      </c>
      <c r="D26" t="s">
        <v>20</v>
      </c>
      <c r="E26">
        <f>E25+(E25^3/(24*(C27*1000)^2))</f>
        <v>0</v>
      </c>
    </row>
    <row r="27" spans="2:7">
      <c r="B27" t="s">
        <v>13</v>
      </c>
      <c r="C27">
        <f>E6*(1-0.5*G6*COS(2*E5))</f>
        <v>0</v>
      </c>
      <c r="D27" t="s">
        <v>21</v>
      </c>
      <c r="E27">
        <f>E26-C6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2025-01-19T23:08:22Z</dcterms:created>
  <dcterms:modified xsi:type="dcterms:W3CDTF">2025-01-19T23:08:22Z</dcterms:modified>
</cp:coreProperties>
</file>