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<sst xmlns="http://schemas.openxmlformats.org/spreadsheetml/2006/main" count="53" uniqueCount="45">
  <si>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(e1^1)^2</t>
  </si>
  <si>
    <t>c</t>
  </si>
  <si>
    <t>Betta</t>
  </si>
  <si>
    <t>S</t>
  </si>
  <si>
    <t>S0</t>
  </si>
  <si>
    <t>A1</t>
  </si>
  <si>
    <t>B1</t>
  </si>
  <si>
    <t>L1</t>
  </si>
  <si>
    <t>B2</t>
  </si>
  <si>
    <t>L2</t>
  </si>
  <si>
    <t>№</t>
  </si>
  <si>
    <t>1</t>
  </si>
  <si>
    <t>2</t>
  </si>
  <si>
    <t>3</t>
  </si>
  <si>
    <t>4</t>
  </si>
  <si>
    <t>Bi</t>
  </si>
  <si>
    <t>Ai</t>
  </si>
  <si>
    <t>del Bi</t>
  </si>
  <si>
    <t>del Li</t>
  </si>
  <si>
    <t>del Ai</t>
  </si>
  <si>
    <t>Vi</t>
  </si>
  <si>
    <t>yi</t>
  </si>
  <si>
    <t>A21</t>
  </si>
  <si>
    <t>del B</t>
  </si>
  <si>
    <t>del L</t>
  </si>
  <si>
    <t>del A</t>
  </si>
  <si>
    <t>I rad</t>
  </si>
  <si>
    <t>Bm</t>
  </si>
  <si>
    <t>sinBm</t>
  </si>
  <si>
    <t>cosBm</t>
  </si>
  <si>
    <t>e^1^2cos^2Bm</t>
  </si>
  <si>
    <t>Vm</t>
  </si>
  <si>
    <t>Nm</t>
  </si>
  <si>
    <t>Mm</t>
  </si>
  <si>
    <t>Q</t>
  </si>
  <si>
    <t>P</t>
  </si>
  <si>
    <t>tg Am</t>
  </si>
  <si>
    <t>Am</t>
  </si>
  <si>
    <t>IsinBm</t>
  </si>
  <si>
    <t>A</t>
  </si>
  <si>
    <t>A/2</t>
  </si>
  <si>
    <t>A12</t>
  </si>
  <si>
    <t>Контроль</t>
  </si>
  <si>
    <t>N/M</t>
  </si>
  <si>
    <t>V^2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</si>
</sst>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I30"/>
  <sheetViews>
    <sheetView tabSelected="1" workbookViewId="0"/>
  </sheetViews>
  <sheetFormatPr defaultRowHeight="15"/>
  <sheetData>
    <row r="4" spans="2:9">
      <c r="B4" t="s">
        <v>0</v>
      </c>
      <c r="C4" t="s">
        <v>1</v>
      </c>
      <c r="D4" t="s">
        <v>2</v>
      </c>
    </row>
    <row r="5" spans="2:9">
      <c r="B5">
        <v>0.006739497419571181</v>
      </c>
      <c r="C5">
        <v>6399593.627911191</v>
      </c>
      <c r="D5">
        <f>1.25*B5</f>
        <v>0</v>
      </c>
    </row>
    <row r="6" spans="2:9">
      <c r="B6" t="s">
        <v>4</v>
      </c>
      <c r="C6" t="s">
        <v>3</v>
      </c>
      <c r="D6" t="s">
        <v>5</v>
      </c>
      <c r="E6" t="s">
        <v>6</v>
      </c>
      <c r="F6" t="s">
        <v>7</v>
      </c>
      <c r="G6" t="s">
        <v>8</v>
      </c>
      <c r="H6" t="s">
        <v>9</v>
      </c>
    </row>
    <row r="7" spans="2:9">
      <c r="B7">
        <f>6399592.6*0.032231/C5*C7</f>
        <v>0</v>
      </c>
      <c r="C7">
        <v>281260.18</v>
      </c>
      <c r="D7">
        <v>0.123918377</v>
      </c>
      <c r="E7">
        <v>0.874894769</v>
      </c>
      <c r="F7">
        <v>0.432036864</v>
      </c>
      <c r="G7">
        <f>E7+E15</f>
        <v>0</v>
      </c>
      <c r="H7">
        <f>F7+F15</f>
        <v>0</v>
      </c>
    </row>
    <row r="9" spans="2:9">
      <c r="B9" t="s">
        <v>10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</row>
    <row r="10" spans="2:9">
      <c r="B10" t="s">
        <v>11</v>
      </c>
      <c r="C10">
        <v>0.874894769</v>
      </c>
      <c r="D10">
        <v>0.123918377</v>
      </c>
      <c r="E10">
        <f>B7*H10^3*COS(D10)</f>
        <v>0</v>
      </c>
      <c r="F10">
        <f>B7*H10*(SIN(D10)/COS(C10))</f>
        <v>0</v>
      </c>
      <c r="G10">
        <f>F10*SIN(C10)</f>
        <v>0</v>
      </c>
      <c r="H10">
        <f>(1+0.6*I10)/(1+0.2*I10)</f>
        <v>0</v>
      </c>
      <c r="I10">
        <f>D5*(COS(C10))^2</f>
        <v>0</v>
      </c>
    </row>
    <row r="11" spans="2:9">
      <c r="B11" t="s">
        <v>12</v>
      </c>
      <c r="C11">
        <f>C10+RADIANS(E10/3600)/2</f>
        <v>0</v>
      </c>
      <c r="D11">
        <f>D10+RADIANS(G10/3600)/2</f>
        <v>0</v>
      </c>
      <c r="E11">
        <f>B7*H11^3*COS(D11)</f>
        <v>0</v>
      </c>
      <c r="F11">
        <f>B7*H11*(SIN(D11)/COS(C11))</f>
        <v>0</v>
      </c>
      <c r="G11">
        <f>F11*SIN(C11)</f>
        <v>0</v>
      </c>
      <c r="H11">
        <f>(1+0.6*I11)/(1+0.2*I11)</f>
        <v>0</v>
      </c>
      <c r="I11">
        <f>D5*(COS(C11))^2</f>
        <v>0</v>
      </c>
    </row>
    <row r="12" spans="2:9">
      <c r="B12" t="s">
        <v>13</v>
      </c>
      <c r="C12">
        <f>C10+(RADIANS(E10/3600)+RADIANS(E11/3600))/4</f>
        <v>0</v>
      </c>
      <c r="D12">
        <f>D10+(RADIANS(G10/3600)+RADIANS(G11/3600))/4</f>
        <v>0</v>
      </c>
      <c r="E12">
        <f>B7*H12^3*COS(D12)</f>
        <v>0</v>
      </c>
      <c r="F12">
        <f>B7*H12*(SIN(D12)/COS(C12))</f>
        <v>0</v>
      </c>
      <c r="G12">
        <f>F12*SIN(C12)</f>
        <v>0</v>
      </c>
      <c r="H12">
        <f>(1+0.6*I12)/(1+0.2*I12)</f>
        <v>0</v>
      </c>
      <c r="I12">
        <f>D5*(COS(C12))^2</f>
        <v>0</v>
      </c>
    </row>
    <row r="13" spans="2:9">
      <c r="B13" t="s">
        <v>14</v>
      </c>
      <c r="C13">
        <f>C10-RADIANS(E11/3600)+2*RADIANS(E12/3600)</f>
        <v>0</v>
      </c>
      <c r="D13">
        <f>D10-RADIANS(G11/3600)+2*RADIANS(G12/3600)</f>
        <v>0</v>
      </c>
      <c r="E13">
        <f>B7*H13^3*COS(D13)</f>
        <v>0</v>
      </c>
      <c r="F13">
        <f>B7*H13*(SIN(D13)/COS(C13))</f>
        <v>0</v>
      </c>
      <c r="G13">
        <f>F13*SIN(C13)</f>
        <v>0</v>
      </c>
      <c r="H13">
        <f>(1+0.6*I13)/(1+0.2*I13)</f>
        <v>0</v>
      </c>
      <c r="I13">
        <f>D5*(COS(C13))^2</f>
        <v>0</v>
      </c>
    </row>
    <row r="14" spans="2:9">
      <c r="B14" t="s">
        <v>8</v>
      </c>
      <c r="C14" t="s">
        <v>9</v>
      </c>
      <c r="D14" t="s">
        <v>22</v>
      </c>
      <c r="E14" t="s">
        <v>23</v>
      </c>
      <c r="F14" t="s">
        <v>24</v>
      </c>
      <c r="G14" t="s">
        <v>25</v>
      </c>
    </row>
    <row r="15" spans="2:9">
      <c r="B15">
        <f>C10+E15</f>
        <v>0</v>
      </c>
      <c r="C15">
        <f>F7+F15</f>
        <v>0</v>
      </c>
      <c r="D15">
        <f>D7+G15+RADIANS(180)</f>
        <v>0</v>
      </c>
      <c r="E15">
        <f>(RADIANS(E10/3600)+(RADIANS(E12/3600))*4+RADIANS(E13/3600))/6</f>
        <v>0</v>
      </c>
      <c r="F15">
        <f>1/6*(RADIANS(F10/3600)+(RADIANS(F12/3600))*4+RADIANS(F13/3600))</f>
        <v>0</v>
      </c>
      <c r="G15">
        <f>1/6*(RADIANS(G10/3600)+(RADIANS(G12/3600))*4+RADIANS(G13/3600))</f>
        <v>0</v>
      </c>
    </row>
    <row r="18" spans="2:7">
      <c r="B18" t="s">
        <v>8</v>
      </c>
      <c r="C18">
        <f>E7+E15</f>
        <v>0</v>
      </c>
      <c r="D18" t="s">
        <v>34</v>
      </c>
      <c r="E18">
        <f>C20*C28*(1-(((C21^2)*(2+SIN(C22)^2))/24))</f>
        <v>0</v>
      </c>
    </row>
    <row r="19" spans="2:7">
      <c r="B19" t="s">
        <v>6</v>
      </c>
      <c r="C19">
        <f>F7+F15</f>
        <v>0</v>
      </c>
      <c r="D19" t="s">
        <v>35</v>
      </c>
      <c r="E19">
        <f>C21*C27*COS(C22)*(1+(C20^2-(E22)^2)/24)</f>
        <v>0</v>
      </c>
    </row>
    <row r="20" spans="2:7">
      <c r="B20" t="s">
        <v>2</v>
      </c>
      <c r="C20">
        <f>(G7-E7)</f>
        <v>0</v>
      </c>
      <c r="D20" t="s">
        <v>36</v>
      </c>
      <c r="E20">
        <f>E19/E18</f>
        <v>0</v>
      </c>
    </row>
    <row r="21" spans="2:7">
      <c r="B21" t="s">
        <v>26</v>
      </c>
      <c r="C21">
        <f>H7-F7</f>
        <v>0</v>
      </c>
      <c r="D21" t="s">
        <v>37</v>
      </c>
      <c r="E21">
        <f>ATAN(E20)</f>
        <v>0</v>
      </c>
    </row>
    <row r="22" spans="2:7">
      <c r="B22" t="s">
        <v>27</v>
      </c>
      <c r="C22">
        <f>(G7+E7)/2</f>
        <v>0</v>
      </c>
      <c r="D22" t="s">
        <v>38</v>
      </c>
      <c r="E22">
        <f>C21*C23</f>
        <v>0</v>
      </c>
    </row>
    <row r="23" spans="2:7">
      <c r="B23" t="s">
        <v>28</v>
      </c>
      <c r="C23">
        <f>SIN(C22)</f>
        <v>0</v>
      </c>
      <c r="D23" t="s">
        <v>39</v>
      </c>
      <c r="E23">
        <f>E22*(1+((3*C20^2+2*C21^2-2*E22^2)/24))</f>
        <v>0</v>
      </c>
    </row>
    <row r="24" spans="2:7">
      <c r="B24" t="s">
        <v>29</v>
      </c>
      <c r="C24">
        <f>COS(C22)</f>
        <v>0</v>
      </c>
      <c r="D24" t="s">
        <v>40</v>
      </c>
      <c r="E24">
        <f>E23/2</f>
        <v>0</v>
      </c>
    </row>
    <row r="25" spans="2:7">
      <c r="B25" t="s">
        <v>30</v>
      </c>
      <c r="C25">
        <f>B5*C24^2</f>
        <v>0</v>
      </c>
      <c r="D25" t="s">
        <v>41</v>
      </c>
      <c r="E25">
        <f>E21-E24</f>
        <v>0</v>
      </c>
    </row>
    <row r="26" spans="2:7">
      <c r="B26" t="s">
        <v>31</v>
      </c>
      <c r="C26">
        <f>(1+B5*(C24)^2)^(1/2)</f>
        <v>0</v>
      </c>
      <c r="D26" t="s">
        <v>22</v>
      </c>
      <c r="E26">
        <f>E21+E24+(180/(6399592.6*0.032231/3600))</f>
        <v>0</v>
      </c>
    </row>
    <row r="27" spans="2:7">
      <c r="B27" t="s">
        <v>32</v>
      </c>
      <c r="C27">
        <f>C29/C26</f>
        <v>0</v>
      </c>
      <c r="D27" t="s">
        <v>3</v>
      </c>
      <c r="E27">
        <f>(E18^2+E19^2)^0.5</f>
        <v>0</v>
      </c>
      <c r="F27">
        <f>E19/SIN(E21)</f>
        <v>0</v>
      </c>
      <c r="G27">
        <f>E18/COS(E21)</f>
        <v>0</v>
      </c>
    </row>
    <row r="28" spans="2:7">
      <c r="B28" t="s">
        <v>33</v>
      </c>
      <c r="C28">
        <f>C29/(C26^3)</f>
        <v>0</v>
      </c>
      <c r="D28" t="s">
        <v>42</v>
      </c>
    </row>
    <row r="29" spans="2:7">
      <c r="B29" t="s">
        <v>1</v>
      </c>
      <c r="C29">
        <v>6378137</v>
      </c>
      <c r="D29" t="s">
        <v>43</v>
      </c>
      <c r="E29" t="s">
        <v>44</v>
      </c>
    </row>
    <row r="30" spans="2:7">
      <c r="D30">
        <f>C27/C28</f>
        <v>0</v>
      </c>
      <c r="E30">
        <f>C26^2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2024-11-26T13:23:47Z</dcterms:created>
  <dcterms:modified xsi:type="dcterms:W3CDTF">2024-11-26T13:23:47Z</dcterms:modified>
</cp:coreProperties>
</file>