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8_{26639379-D78A-4A4F-9D23-5D9440567F29}" xr6:coauthVersionLast="47" xr6:coauthVersionMax="47" xr10:uidLastSave="{00000000-0000-0000-0000-000000000000}"/>
  <bookViews>
    <workbookView xWindow="-110" yWindow="-110" windowWidth="38620" windowHeight="21220" xr2:uid="{4161D755-87C9-4C00-9D9C-957E5DE31E1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1" l="1"/>
  <c r="C126" i="1"/>
  <c r="D113" i="1"/>
  <c r="E113" i="1"/>
  <c r="F113" i="1"/>
  <c r="C113" i="1"/>
  <c r="D102" i="1"/>
  <c r="E102" i="1"/>
  <c r="F102" i="1"/>
  <c r="G102" i="1"/>
  <c r="C102" i="1"/>
  <c r="D101" i="1"/>
  <c r="E101" i="1"/>
  <c r="F101" i="1"/>
  <c r="G101" i="1"/>
  <c r="C101" i="1"/>
  <c r="D88" i="1"/>
  <c r="D87" i="1"/>
  <c r="C72" i="1"/>
  <c r="C70" i="1"/>
  <c r="C60" i="1"/>
  <c r="C59" i="1"/>
  <c r="C46" i="1"/>
  <c r="C45" i="1"/>
  <c r="C43" i="1"/>
  <c r="D16" i="1"/>
  <c r="E16" i="1"/>
  <c r="F16" i="1"/>
  <c r="G16" i="1"/>
  <c r="H16" i="1"/>
  <c r="C16" i="1"/>
  <c r="D15" i="1"/>
  <c r="E15" i="1"/>
  <c r="F15" i="1"/>
  <c r="G15" i="1"/>
  <c r="H15" i="1"/>
  <c r="C15" i="1"/>
  <c r="H14" i="1"/>
  <c r="G14" i="1"/>
  <c r="F14" i="1"/>
  <c r="E14" i="1"/>
</calcChain>
</file>

<file path=xl/sharedStrings.xml><?xml version="1.0" encoding="utf-8"?>
<sst xmlns="http://schemas.openxmlformats.org/spreadsheetml/2006/main" count="39" uniqueCount="20">
  <si>
    <t>S(T)</t>
  </si>
  <si>
    <t>r</t>
  </si>
  <si>
    <t>d</t>
  </si>
  <si>
    <t>t</t>
  </si>
  <si>
    <t>S(t)_слож</t>
  </si>
  <si>
    <t>S(t)_прост</t>
  </si>
  <si>
    <t>T1</t>
  </si>
  <si>
    <t>T2</t>
  </si>
  <si>
    <t>S(T1)</t>
  </si>
  <si>
    <t>S(T2)</t>
  </si>
  <si>
    <t>m</t>
  </si>
  <si>
    <t>T</t>
  </si>
  <si>
    <t>S(t)</t>
  </si>
  <si>
    <t>а)</t>
  </si>
  <si>
    <t>б)</t>
  </si>
  <si>
    <t>T_прост</t>
  </si>
  <si>
    <t>T_слож</t>
  </si>
  <si>
    <t>d_eff</t>
  </si>
  <si>
    <t>d_eff_а</t>
  </si>
  <si>
    <t>d_eff_б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</si>
</sst>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S(t)_прост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Лист1!$C$14:$H$14</c:f>
              <c:numCache>
                <c:formatCode>General</c:formatCode>
                <c:ptCount val="6"/>
                <c:pt idx="0">
                  <c:v>30</c:v>
                </c:pt>
                <c:pt idx="1">
                  <c:v>210</c:v>
                </c:pt>
                <c:pt idx="2">
                  <c:v>360</c:v>
                </c:pt>
                <c:pt idx="3">
                  <c:v>1080</c:v>
                </c:pt>
                <c:pt idx="4">
                  <c:v>1800</c:v>
                </c:pt>
                <c:pt idx="5">
                  <c:v>7200</c:v>
                </c:pt>
              </c:numCache>
            </c:numRef>
          </c:xVal>
          <c:yVal>
            <c:numRef>
              <c:f>Лист1!$C$15:$H$15</c:f>
              <c:numCache>
                <c:formatCode>General</c:formatCode>
                <c:ptCount val="6"/>
                <c:pt idx="0">
                  <c:v>985.22167487684737</c:v>
                </c:pt>
                <c:pt idx="1">
                  <c:v>904.97737556561083</c:v>
                </c:pt>
                <c:pt idx="2">
                  <c:v>847.45762711864415</c:v>
                </c:pt>
                <c:pt idx="3">
                  <c:v>649.35064935064929</c:v>
                </c:pt>
                <c:pt idx="4">
                  <c:v>526.31578947368428</c:v>
                </c:pt>
                <c:pt idx="5">
                  <c:v>217.39130434782609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2-4887-B06A-575DFFA4474D}"/>
            </c:ext>
          </c:extLst>
        </c:ser>
        <c:ser>
          <c:idx val="1"/>
          <c:order val="1"/>
          <c:tx>
            <c:strRef>
              <c:f>Лист1!$B$16</c:f>
              <c:strCache>
                <c:ptCount val="1"/>
                <c:pt idx="0">
                  <c:v>S(t)_слож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Лист1!$C$14:$H$14</c:f>
              <c:numCache>
                <c:formatCode>General</c:formatCode>
                <c:ptCount val="6"/>
                <c:pt idx="0">
                  <c:v>30</c:v>
                </c:pt>
                <c:pt idx="1">
                  <c:v>210</c:v>
                </c:pt>
                <c:pt idx="2">
                  <c:v>360</c:v>
                </c:pt>
                <c:pt idx="3">
                  <c:v>1080</c:v>
                </c:pt>
                <c:pt idx="4">
                  <c:v>1800</c:v>
                </c:pt>
                <c:pt idx="5">
                  <c:v>7200</c:v>
                </c:pt>
              </c:numCache>
            </c:numRef>
          </c:xVal>
          <c:yVal>
            <c:numRef>
              <c:f>Лист1!$C$16:$H$16</c:f>
              <c:numCache>
                <c:formatCode>General</c:formatCode>
                <c:ptCount val="6"/>
                <c:pt idx="0">
                  <c:v>986.30181592698784</c:v>
                </c:pt>
                <c:pt idx="1">
                  <c:v>907.96441732940912</c:v>
                </c:pt>
                <c:pt idx="2">
                  <c:v>847.45762711864415</c:v>
                </c:pt>
                <c:pt idx="3">
                  <c:v>608.63087267929052</c:v>
                </c:pt>
                <c:pt idx="4">
                  <c:v>437.10921623045869</c:v>
                </c:pt>
                <c:pt idx="5">
                  <c:v>36.505630516980389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2-4887-B06A-575DFFA4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82575"/>
        <c:axId val="384382591"/>
      </c:scatterChart>
      <c:valAx>
        <c:axId val="3027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82591"/>
        <c:crosses val="autoZero"/>
        <c:crossBetween val="midCat"/>
      </c:valAx>
      <c:valAx>
        <c:axId val="3843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78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389714</xdr:colOff>
      <xdr:row>8</xdr:row>
      <xdr:rowOff>15712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7E35B97-ACA9-8E13-1C64-5071B2DAA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485714" cy="1304762"/>
        </a:xfrm>
        <a:prstGeom prst="rect">
          <a:avLst/>
        </a:prstGeom>
      </xdr:spPr>
    </xdr:pic>
    <xdr:clientData/>
  </xdr:twoCellAnchor>
  <xdr:twoCellAnchor>
    <xdr:from>
      <xdr:col>8</xdr:col>
      <xdr:colOff>85725</xdr:colOff>
      <xdr:row>10</xdr:row>
      <xdr:rowOff>22225</xdr:rowOff>
    </xdr:from>
    <xdr:to>
      <xdr:col>15</xdr:col>
      <xdr:colOff>390525</xdr:colOff>
      <xdr:row>25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36B4A5F-7F11-A5A0-D607-8334F88B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88900</xdr:colOff>
      <xdr:row>38</xdr:row>
      <xdr:rowOff>13855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EBED5D4-124C-0936-CC55-ABC880CDF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787900"/>
          <a:ext cx="6794500" cy="22236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11</xdr:col>
      <xdr:colOff>380190</xdr:colOff>
      <xdr:row>54</xdr:row>
      <xdr:rowOff>15712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8BFE994-5F86-0152-CCD9-8DD9CDBCF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655050"/>
          <a:ext cx="6476190" cy="1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10</xdr:col>
      <xdr:colOff>608838</xdr:colOff>
      <xdr:row>66</xdr:row>
      <xdr:rowOff>31631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B73F267-9697-60B8-E153-6BFEEB083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1233150"/>
          <a:ext cx="6095238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10</xdr:col>
      <xdr:colOff>599314</xdr:colOff>
      <xdr:row>79</xdr:row>
      <xdr:rowOff>123671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68DD0BE-A414-E253-D684-164DACCC2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3442950"/>
          <a:ext cx="6085714" cy="1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11</xdr:col>
      <xdr:colOff>237333</xdr:colOff>
      <xdr:row>95</xdr:row>
      <xdr:rowOff>161767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C7008FD-CC5E-62E4-3165-0E7953130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6389350"/>
          <a:ext cx="6333333" cy="1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11</xdr:col>
      <xdr:colOff>265905</xdr:colOff>
      <xdr:row>108</xdr:row>
      <xdr:rowOff>60202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A3D35B5-7A1A-2837-74B9-C17664933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8967450"/>
          <a:ext cx="6361905" cy="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11</xdr:col>
      <xdr:colOff>408762</xdr:colOff>
      <xdr:row>120</xdr:row>
      <xdr:rowOff>18910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E0C2CD1B-1859-1A05-C371-46C6273BC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0993100"/>
          <a:ext cx="6504762" cy="1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C154-37B8-4AB0-BC87-0F021A1C5FA3}">
  <dimension ref="B10:H127"/>
  <sheetViews>
    <sheetView tabSelected="1" topLeftCell="A85" workbookViewId="0">
      <selection activeCell="C128" sqref="C128"/>
    </sheetView>
  </sheetViews>
  <sheetFormatPr defaultRowHeight="14.5" x14ac:dyDescent="0.35"/>
  <sheetData>
    <row r="10" spans="2:8" x14ac:dyDescent="0.35">
      <c r="B10" t="s">
        <v>0</v>
      </c>
      <c r="C10">
        <v>1000</v>
      </c>
    </row>
    <row r="11" spans="2:8" x14ac:dyDescent="0.35">
      <c r="B11" t="s">
        <v>2</v>
      </c>
      <c r="C11">
        <v>0.18</v>
      </c>
    </row>
    <row r="14" spans="2:8" x14ac:dyDescent="0.35">
      <c r="B14" t="s">
        <v>3</v>
      </c>
      <c r="C14">
        <v>30</v>
      </c>
      <c r="D14">
        <v>210</v>
      </c>
      <c r="E14">
        <f>360*1</f>
        <v>360</v>
      </c>
      <c r="F14">
        <f>360*3</f>
        <v>1080</v>
      </c>
      <c r="G14">
        <f>360*5</f>
        <v>1800</v>
      </c>
      <c r="H14">
        <f>360*20</f>
        <v>7200</v>
      </c>
    </row>
    <row r="15" spans="2:8" x14ac:dyDescent="0.35">
      <c r="B15" t="s">
        <v>5</v>
      </c>
      <c r="C15">
        <f>$C$10/((1+$C$11*(C14/360)))</f>
        <v>985.22167487684737</v>
      </c>
      <c r="D15">
        <f t="shared" ref="D15:H15" si="0">$C$10/((1+$C$11*(D14/360)))</f>
        <v>904.97737556561083</v>
      </c>
      <c r="E15">
        <f t="shared" si="0"/>
        <v>847.45762711864415</v>
      </c>
      <c r="F15">
        <f t="shared" si="0"/>
        <v>649.35064935064929</v>
      </c>
      <c r="G15">
        <f t="shared" si="0"/>
        <v>526.31578947368428</v>
      </c>
      <c r="H15">
        <f t="shared" si="0"/>
        <v>217.39130434782609</v>
      </c>
    </row>
    <row r="16" spans="2:8" x14ac:dyDescent="0.35">
      <c r="B16" t="s">
        <v>4</v>
      </c>
      <c r="C16">
        <f>$C$10/POWER(1+$C$11,C14/360)</f>
        <v>986.30181592698784</v>
      </c>
      <c r="D16">
        <f t="shared" ref="D16:H16" si="1">$C$10/POWER(1+$C$11,D14/360)</f>
        <v>907.96441732940912</v>
      </c>
      <c r="E16">
        <f t="shared" si="1"/>
        <v>847.45762711864415</v>
      </c>
      <c r="F16">
        <f t="shared" si="1"/>
        <v>608.63087267929052</v>
      </c>
      <c r="G16">
        <f t="shared" si="1"/>
        <v>437.10921623045869</v>
      </c>
      <c r="H16">
        <f t="shared" si="1"/>
        <v>36.505630516980389</v>
      </c>
    </row>
    <row r="40" spans="2:3" x14ac:dyDescent="0.35">
      <c r="B40" t="s">
        <v>0</v>
      </c>
      <c r="C40">
        <v>15000</v>
      </c>
    </row>
    <row r="41" spans="2:3" x14ac:dyDescent="0.35">
      <c r="B41" t="s">
        <v>1</v>
      </c>
      <c r="C41">
        <v>0.2</v>
      </c>
    </row>
    <row r="42" spans="2:3" x14ac:dyDescent="0.35">
      <c r="B42" t="s">
        <v>6</v>
      </c>
      <c r="C42">
        <v>90</v>
      </c>
    </row>
    <row r="43" spans="2:3" x14ac:dyDescent="0.35">
      <c r="B43" t="s">
        <v>7</v>
      </c>
      <c r="C43">
        <f>C42+360</f>
        <v>450</v>
      </c>
    </row>
    <row r="45" spans="2:3" x14ac:dyDescent="0.35">
      <c r="B45" t="s">
        <v>8</v>
      </c>
      <c r="C45">
        <f>$C$40/POWER(1+$C$41,C42/360)</f>
        <v>14331.641883065502</v>
      </c>
    </row>
    <row r="46" spans="2:3" x14ac:dyDescent="0.35">
      <c r="B46" t="s">
        <v>9</v>
      </c>
      <c r="C46">
        <f>C40/POWER(1+C41,C43/360)</f>
        <v>11943.034902554586</v>
      </c>
    </row>
    <row r="56" spans="2:3" x14ac:dyDescent="0.35">
      <c r="B56" t="s">
        <v>0</v>
      </c>
      <c r="C56">
        <v>30000</v>
      </c>
    </row>
    <row r="57" spans="2:3" x14ac:dyDescent="0.35">
      <c r="B57" t="s">
        <v>1</v>
      </c>
      <c r="C57">
        <v>0.16</v>
      </c>
    </row>
    <row r="58" spans="2:3" x14ac:dyDescent="0.35">
      <c r="B58" t="s">
        <v>10</v>
      </c>
      <c r="C58">
        <v>4</v>
      </c>
    </row>
    <row r="59" spans="2:3" x14ac:dyDescent="0.35">
      <c r="B59" t="s">
        <v>11</v>
      </c>
      <c r="C59">
        <f>15*30</f>
        <v>450</v>
      </c>
    </row>
    <row r="60" spans="2:3" x14ac:dyDescent="0.35">
      <c r="B60" t="s">
        <v>12</v>
      </c>
      <c r="C60">
        <f>C56/POWER(1+C57/C58,C58*C59/360)</f>
        <v>24657.813202780548</v>
      </c>
    </row>
    <row r="68" spans="2:3" x14ac:dyDescent="0.35">
      <c r="B68" t="s">
        <v>0</v>
      </c>
      <c r="C68">
        <v>30000</v>
      </c>
    </row>
    <row r="69" spans="2:3" x14ac:dyDescent="0.35">
      <c r="B69" t="s">
        <v>1</v>
      </c>
      <c r="C69">
        <v>0.2</v>
      </c>
    </row>
    <row r="70" spans="2:3" x14ac:dyDescent="0.35">
      <c r="B70" t="s">
        <v>11</v>
      </c>
      <c r="C70">
        <f>(4*360)+(9*30)</f>
        <v>1710</v>
      </c>
    </row>
    <row r="71" spans="2:3" x14ac:dyDescent="0.35">
      <c r="B71" t="s">
        <v>10</v>
      </c>
      <c r="C71">
        <v>2</v>
      </c>
    </row>
    <row r="72" spans="2:3" x14ac:dyDescent="0.35">
      <c r="B72" t="s">
        <v>12</v>
      </c>
      <c r="C72">
        <f>C68/POWER(1+C69/C71,C71*C70/360)</f>
        <v>12130.836399189549</v>
      </c>
    </row>
    <row r="82" spans="2:4" x14ac:dyDescent="0.35">
      <c r="B82" t="s">
        <v>0</v>
      </c>
      <c r="C82">
        <v>50000</v>
      </c>
    </row>
    <row r="83" spans="2:4" x14ac:dyDescent="0.35">
      <c r="B83" t="s">
        <v>12</v>
      </c>
      <c r="C83">
        <v>40000</v>
      </c>
    </row>
    <row r="84" spans="2:4" x14ac:dyDescent="0.35">
      <c r="B84" t="s">
        <v>2</v>
      </c>
      <c r="C84">
        <v>0.22</v>
      </c>
    </row>
    <row r="87" spans="2:4" x14ac:dyDescent="0.35">
      <c r="B87" t="s">
        <v>13</v>
      </c>
      <c r="C87" t="s">
        <v>12</v>
      </c>
      <c r="D87">
        <f>(LOG(C82/C83,1+C84))</f>
        <v>1.1221653892889474</v>
      </c>
    </row>
    <row r="88" spans="2:4" x14ac:dyDescent="0.35">
      <c r="B88" t="s">
        <v>14</v>
      </c>
      <c r="C88" t="s">
        <v>12</v>
      </c>
      <c r="D88">
        <f>((C82/C83)-1)*(1/C84)</f>
        <v>1.1363636363636365</v>
      </c>
    </row>
    <row r="100" spans="2:7" x14ac:dyDescent="0.35">
      <c r="B100" t="s">
        <v>1</v>
      </c>
      <c r="C100">
        <v>0.05</v>
      </c>
      <c r="D100">
        <v>0.1</v>
      </c>
      <c r="E100">
        <v>0.25</v>
      </c>
      <c r="F100">
        <v>0.5</v>
      </c>
      <c r="G100">
        <v>0.8</v>
      </c>
    </row>
    <row r="101" spans="2:7" x14ac:dyDescent="0.35">
      <c r="B101" t="s">
        <v>15</v>
      </c>
      <c r="C101">
        <f>2/C100</f>
        <v>40</v>
      </c>
      <c r="D101">
        <f t="shared" ref="D101:G101" si="2">2/D100</f>
        <v>20</v>
      </c>
      <c r="E101">
        <f t="shared" si="2"/>
        <v>8</v>
      </c>
      <c r="F101">
        <f t="shared" si="2"/>
        <v>4</v>
      </c>
      <c r="G101">
        <f t="shared" si="2"/>
        <v>2.5</v>
      </c>
    </row>
    <row r="102" spans="2:7" x14ac:dyDescent="0.35">
      <c r="B102" t="s">
        <v>16</v>
      </c>
      <c r="C102">
        <f>LOG(2,1+C100)</f>
        <v>14.206699082890461</v>
      </c>
      <c r="D102">
        <f t="shared" ref="D102:G102" si="3">LOG(2,1+D100)</f>
        <v>7.2725408973417132</v>
      </c>
      <c r="E102">
        <f t="shared" si="3"/>
        <v>3.1062837195053898</v>
      </c>
      <c r="F102">
        <f t="shared" si="3"/>
        <v>1.7095112913514547</v>
      </c>
      <c r="G102">
        <f t="shared" si="3"/>
        <v>1.179249584839376</v>
      </c>
    </row>
    <row r="111" spans="2:7" x14ac:dyDescent="0.35">
      <c r="B111" t="s">
        <v>2</v>
      </c>
      <c r="C111">
        <v>0.24</v>
      </c>
    </row>
    <row r="112" spans="2:7" x14ac:dyDescent="0.35">
      <c r="B112" t="s">
        <v>10</v>
      </c>
      <c r="C112">
        <v>1</v>
      </c>
      <c r="D112">
        <v>2</v>
      </c>
      <c r="E112">
        <v>4</v>
      </c>
      <c r="F112">
        <v>12</v>
      </c>
    </row>
    <row r="113" spans="2:6" x14ac:dyDescent="0.35">
      <c r="B113" t="s">
        <v>17</v>
      </c>
      <c r="C113">
        <f>1-POWER(1-$C$111/C112,C112)</f>
        <v>0.24</v>
      </c>
      <c r="D113">
        <f t="shared" ref="D113:F113" si="4">1-POWER(1-$C$111/D112,D112)</f>
        <v>0.22560000000000002</v>
      </c>
      <c r="E113">
        <f t="shared" si="4"/>
        <v>0.21925104000000006</v>
      </c>
      <c r="F113">
        <f t="shared" si="4"/>
        <v>0.21528327626520027</v>
      </c>
    </row>
    <row r="122" spans="2:6" x14ac:dyDescent="0.35">
      <c r="B122" t="s">
        <v>0</v>
      </c>
      <c r="C122">
        <v>16000</v>
      </c>
    </row>
    <row r="123" spans="2:6" x14ac:dyDescent="0.35">
      <c r="B123" t="s">
        <v>12</v>
      </c>
      <c r="C123">
        <v>14000</v>
      </c>
    </row>
    <row r="124" spans="2:6" x14ac:dyDescent="0.35">
      <c r="B124" t="s">
        <v>11</v>
      </c>
      <c r="C124">
        <v>170</v>
      </c>
    </row>
    <row r="126" spans="2:6" x14ac:dyDescent="0.35">
      <c r="B126" t="s">
        <v>18</v>
      </c>
      <c r="C126">
        <f>1-POWER(C123/C122,1/(C124/360))</f>
        <v>0.24630866201269908</v>
      </c>
    </row>
    <row r="127" spans="2:6" x14ac:dyDescent="0.35">
      <c r="B127" t="s">
        <v>19</v>
      </c>
      <c r="C127">
        <f>1-POWER(C123/C122,1/(C124/365))</f>
        <v>0.24926289975161486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2023-10-29T12:06:18Z</dcterms:created>
  <dcterms:modified xsi:type="dcterms:W3CDTF">2023-10-29T12:57:50Z</dcterms:modified>
</cp:coreProperties>
</file>