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B51E0989-B1C1-4918-BDCA-50A0FAF1517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60" i="1"/>
  <c r="E60" i="1"/>
  <c r="C48" i="1"/>
  <c r="C33" i="1"/>
  <c r="C47" i="1"/>
  <c r="C43" i="1"/>
  <c r="C31" i="1"/>
  <c r="C32" i="1"/>
  <c r="D14" i="1"/>
  <c r="E14" i="1"/>
  <c r="F14" i="1"/>
  <c r="G14" i="1"/>
  <c r="H14" i="1"/>
  <c r="C14" i="1"/>
  <c r="H13" i="1"/>
  <c r="D13" i="1"/>
  <c r="E13" i="1"/>
  <c r="F13" i="1"/>
  <c r="G13" i="1"/>
  <c r="C13" i="1"/>
  <c r="D12" i="1"/>
  <c r="E12" i="1"/>
  <c r="F12" i="1"/>
  <c r="G12" i="1"/>
  <c r="H12" i="1"/>
  <c r="C12" i="1"/>
  <c r="D11" i="1"/>
  <c r="E11" i="1"/>
  <c r="F11" i="1"/>
  <c r="G11" i="1"/>
  <c r="H11" i="1"/>
  <c r="C11" i="1"/>
  <c r="E10" i="1"/>
  <c r="D10" i="1"/>
  <c r="C10" i="1"/>
</calcChain>
</file>

<file path=xl/sharedStrings.xml><?xml version="1.0" encoding="utf-8"?>
<sst xmlns="http://schemas.openxmlformats.org/spreadsheetml/2006/main" count="25" uniqueCount="15">
  <si>
    <t>m</t>
  </si>
  <si>
    <t>d</t>
  </si>
  <si>
    <t>r</t>
  </si>
  <si>
    <t>S(T)</t>
  </si>
  <si>
    <t>S_слож_мд</t>
  </si>
  <si>
    <t xml:space="preserve">           T</t>
  </si>
  <si>
    <t>S_слож_бу</t>
  </si>
  <si>
    <t>S_прост_мд</t>
  </si>
  <si>
    <t>S_прост_бу</t>
  </si>
  <si>
    <t>T</t>
  </si>
  <si>
    <t>S(t)_слож</t>
  </si>
  <si>
    <t>s(t)_комбир</t>
  </si>
  <si>
    <t>s(t)_слож</t>
  </si>
  <si>
    <t>s(t)_комб</t>
  </si>
  <si>
    <t>S(t1)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</si>
</sst>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Лист1!$B$11</c:f>
              <c:strCache>
                <c:ptCount val="1"/>
                <c:pt idx="0">
                  <c:v>S_слож_мд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Лист1!$C$10:$H$10</c:f>
              <c:numCache>
                <c:formatCode>0.00</c:formatCode>
                <c:ptCount val="6"/>
                <c:pt idx="0" formatCode="0.00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Лист1!$C$11:$H$11</c:f>
              <c:numCache>
                <c:formatCode>0.00</c:formatCode>
                <c:ptCount val="6"/>
                <c:pt idx="0" formatCode="0.000">
                  <c:v>9769755.458757069</c:v>
                </c:pt>
                <c:pt idx="1">
                  <c:v>9325048.0824031364</c:v>
                </c:pt>
                <c:pt idx="2">
                  <c:v>8695652.1739130449</c:v>
                </c:pt>
                <c:pt idx="3">
                  <c:v>7561436.6729678651</c:v>
                </c:pt>
                <c:pt idx="4">
                  <c:v>5717532.4559303336</c:v>
                </c:pt>
                <c:pt idx="5">
                  <c:v>611002.78940553206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4A52-9730-6EA3B69C0663}"/>
            </c:ext>
          </c:extLst>
        </c:ser>
        <c:ser>
          <c:idx val="1"/>
          <c:order val="1"/>
          <c:tx>
            <c:strRef>
              <c:f>Лист1!$B$12</c:f>
              <c:strCache>
                <c:ptCount val="1"/>
                <c:pt idx="0">
                  <c:v>S_слож_бу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Лист1!$C$10:$H$10</c:f>
              <c:numCache>
                <c:formatCode>0.00</c:formatCode>
                <c:ptCount val="6"/>
                <c:pt idx="0" formatCode="0.00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Лист1!$C$12:$H$12</c:f>
              <c:numCache>
                <c:formatCode>0.00</c:formatCode>
                <c:ptCount val="6"/>
                <c:pt idx="0" formatCode="0.000">
                  <c:v>9732770.6085467227</c:v>
                </c:pt>
                <c:pt idx="1">
                  <c:v>9219544.4572928883</c:v>
                </c:pt>
                <c:pt idx="2">
                  <c:v>8500000</c:v>
                </c:pt>
                <c:pt idx="3">
                  <c:v>7224999.9999999991</c:v>
                </c:pt>
                <c:pt idx="4">
                  <c:v>5220062.4999999991</c:v>
                </c:pt>
                <c:pt idx="5">
                  <c:v>387595.31084514328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A52-9730-6EA3B69C0663}"/>
            </c:ext>
          </c:extLst>
        </c:ser>
        <c:ser>
          <c:idx val="2"/>
          <c:order val="2"/>
          <c:tx>
            <c:strRef>
              <c:f>Лист1!$B$13</c:f>
              <c:strCache>
                <c:ptCount val="1"/>
                <c:pt idx="0">
                  <c:v>S_прост_мд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Лист1!$C$10:$H$10</c:f>
              <c:numCache>
                <c:formatCode>0.00</c:formatCode>
                <c:ptCount val="6"/>
                <c:pt idx="0" formatCode="0.00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Лист1!$C$13:$H$13</c:f>
              <c:numCache>
                <c:formatCode>0.00</c:formatCode>
                <c:ptCount val="6"/>
                <c:pt idx="0" formatCode="0.000">
                  <c:v>9756097.5609756112</c:v>
                </c:pt>
                <c:pt idx="1">
                  <c:v>9302325.5813953485</c:v>
                </c:pt>
                <c:pt idx="2">
                  <c:v>8695652.1739130449</c:v>
                </c:pt>
                <c:pt idx="3">
                  <c:v>7692307.692307692</c:v>
                </c:pt>
                <c:pt idx="4">
                  <c:v>6250000</c:v>
                </c:pt>
                <c:pt idx="5">
                  <c:v>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A-4A52-9730-6EA3B69C0663}"/>
            </c:ext>
          </c:extLst>
        </c:ser>
        <c:ser>
          <c:idx val="3"/>
          <c:order val="3"/>
          <c:tx>
            <c:strRef>
              <c:f>Лист1!$B$14</c:f>
              <c:strCache>
                <c:ptCount val="1"/>
                <c:pt idx="0">
                  <c:v>S_прост_бу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Лист1!$C$10:$H$10</c:f>
              <c:numCache>
                <c:formatCode>0.00</c:formatCode>
                <c:ptCount val="6"/>
                <c:pt idx="0" formatCode="0.00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</c:numCache>
            </c:numRef>
          </c:xVal>
          <c:yVal>
            <c:numRef>
              <c:f>Лист1!$C$14:$H$14</c:f>
              <c:numCache>
                <c:formatCode>0.00</c:formatCode>
                <c:ptCount val="6"/>
                <c:pt idx="0" formatCode="0.000">
                  <c:v>9750000</c:v>
                </c:pt>
                <c:pt idx="1">
                  <c:v>9250000</c:v>
                </c:pt>
                <c:pt idx="2">
                  <c:v>8500000</c:v>
                </c:pt>
                <c:pt idx="3">
                  <c:v>7000000</c:v>
                </c:pt>
                <c:pt idx="4">
                  <c:v>4000000</c:v>
                </c:pt>
                <c:pt idx="5">
                  <c:v>-20000000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A-4A52-9730-6EA3B69C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21168"/>
        <c:axId val="1817216144"/>
      </c:scatterChart>
      <c:valAx>
        <c:axId val="18169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216144"/>
        <c:crosses val="autoZero"/>
        <c:crossBetween val="midCat"/>
      </c:valAx>
      <c:valAx>
        <c:axId val="18172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69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531230</xdr:colOff>
      <xdr:row>3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C7B35E-F2AA-4590-ABAC-A534CF2DF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436605" cy="552450"/>
        </a:xfrm>
        <a:prstGeom prst="rect">
          <a:avLst/>
        </a:prstGeom>
      </xdr:spPr>
    </xdr:pic>
    <xdr:clientData/>
  </xdr:twoCellAnchor>
  <xdr:twoCellAnchor>
    <xdr:from>
      <xdr:col>8</xdr:col>
      <xdr:colOff>142875</xdr:colOff>
      <xdr:row>3</xdr:row>
      <xdr:rowOff>176212</xdr:rowOff>
    </xdr:from>
    <xdr:to>
      <xdr:col>15</xdr:col>
      <xdr:colOff>447675</xdr:colOff>
      <xdr:row>18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48DFC7-19E0-4BFE-AFA0-0697BB13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8</xdr:col>
      <xdr:colOff>447675</xdr:colOff>
      <xdr:row>27</xdr:row>
      <xdr:rowOff>12068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50E2943-7F79-429C-AE49-880B87C8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19500"/>
          <a:ext cx="6172200" cy="15360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190499</xdr:rowOff>
    </xdr:from>
    <xdr:to>
      <xdr:col>6</xdr:col>
      <xdr:colOff>514045</xdr:colOff>
      <xdr:row>40</xdr:row>
      <xdr:rowOff>161924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17BF883-8C13-4302-8ADF-2952AD27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6476999"/>
          <a:ext cx="471457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454375</xdr:colOff>
      <xdr:row>53</xdr:row>
      <xdr:rowOff>104775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69F52CB-79EE-4732-9611-B1394B81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9334500"/>
          <a:ext cx="465490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60"/>
  <sheetViews>
    <sheetView tabSelected="1" topLeftCell="A40" workbookViewId="0">
      <selection activeCell="E63" sqref="E63"/>
    </sheetView>
  </sheetViews>
  <sheetFormatPr defaultRowHeight="15" x14ac:dyDescent="0.25"/>
  <cols>
    <col min="2" max="2" width="18.7109375" customWidth="1"/>
    <col min="3" max="3" width="12.5703125" style="2" bestFit="1" customWidth="1"/>
    <col min="4" max="7" width="10.5703125" style="1" bestFit="1" customWidth="1"/>
    <col min="8" max="8" width="12.28515625" style="1" bestFit="1" customWidth="1"/>
  </cols>
  <sheetData>
    <row r="6" spans="2:8" x14ac:dyDescent="0.25">
      <c r="B6" t="s">
        <v>0</v>
      </c>
      <c r="C6" s="2">
        <v>2</v>
      </c>
    </row>
    <row r="7" spans="2:8" x14ac:dyDescent="0.25">
      <c r="B7" t="s">
        <v>1</v>
      </c>
      <c r="C7" s="2">
        <v>0.3</v>
      </c>
    </row>
    <row r="8" spans="2:8" x14ac:dyDescent="0.25">
      <c r="B8" t="s">
        <v>2</v>
      </c>
      <c r="C8" s="2">
        <v>0.3</v>
      </c>
    </row>
    <row r="9" spans="2:8" x14ac:dyDescent="0.25">
      <c r="B9" t="s">
        <v>3</v>
      </c>
      <c r="C9" s="2">
        <v>10000000</v>
      </c>
    </row>
    <row r="10" spans="2:8" x14ac:dyDescent="0.25">
      <c r="B10" t="s">
        <v>5</v>
      </c>
      <c r="C10" s="2">
        <f>1/12</f>
        <v>8.3333333333333329E-2</v>
      </c>
      <c r="D10" s="1">
        <f>3/12</f>
        <v>0.25</v>
      </c>
      <c r="E10" s="1">
        <f>6/12</f>
        <v>0.5</v>
      </c>
      <c r="F10" s="1">
        <v>1</v>
      </c>
      <c r="G10" s="1">
        <v>2</v>
      </c>
      <c r="H10" s="1">
        <v>10</v>
      </c>
    </row>
    <row r="11" spans="2:8" x14ac:dyDescent="0.25">
      <c r="B11" t="s">
        <v>4</v>
      </c>
      <c r="C11" s="2">
        <f>$C$9/(POWER(1+$C$8/$C$6,$C$6*C10))</f>
        <v>9769755.458757069</v>
      </c>
      <c r="D11" s="1">
        <f t="shared" ref="D11:H11" si="0">$C$9/(POWER(1+$C$8/$C$6,$C$6*D10))</f>
        <v>9325048.0824031364</v>
      </c>
      <c r="E11" s="1">
        <f t="shared" si="0"/>
        <v>8695652.1739130449</v>
      </c>
      <c r="F11" s="1">
        <f t="shared" si="0"/>
        <v>7561436.6729678651</v>
      </c>
      <c r="G11" s="1">
        <f t="shared" si="0"/>
        <v>5717532.4559303336</v>
      </c>
      <c r="H11" s="1">
        <f t="shared" si="0"/>
        <v>611002.78940553206</v>
      </c>
    </row>
    <row r="12" spans="2:8" x14ac:dyDescent="0.25">
      <c r="B12" t="s">
        <v>6</v>
      </c>
      <c r="C12" s="2">
        <f>$C$9*POWER(1-$C$7/$C$6,$C$6*C10)</f>
        <v>9732770.6085467227</v>
      </c>
      <c r="D12" s="1">
        <f t="shared" ref="D12:H12" si="1">$C$9*POWER(1-$C$7/$C$6,$C$6*D10)</f>
        <v>9219544.4572928883</v>
      </c>
      <c r="E12" s="1">
        <f t="shared" si="1"/>
        <v>8500000</v>
      </c>
      <c r="F12" s="1">
        <f t="shared" si="1"/>
        <v>7224999.9999999991</v>
      </c>
      <c r="G12" s="1">
        <f t="shared" si="1"/>
        <v>5220062.4999999991</v>
      </c>
      <c r="H12" s="1">
        <f t="shared" si="1"/>
        <v>387595.31084514328</v>
      </c>
    </row>
    <row r="13" spans="2:8" x14ac:dyDescent="0.25">
      <c r="B13" t="s">
        <v>7</v>
      </c>
      <c r="C13" s="2">
        <f>$C$9/(1+$C$8*C10)</f>
        <v>9756097.5609756112</v>
      </c>
      <c r="D13" s="1">
        <f t="shared" ref="D13:H13" si="2">$C$9/(1+$C$8*D10)</f>
        <v>9302325.5813953485</v>
      </c>
      <c r="E13" s="1">
        <f t="shared" si="2"/>
        <v>8695652.1739130449</v>
      </c>
      <c r="F13" s="1">
        <f t="shared" si="2"/>
        <v>7692307.692307692</v>
      </c>
      <c r="G13" s="1">
        <f t="shared" si="2"/>
        <v>6250000</v>
      </c>
      <c r="H13" s="1">
        <f>$C$9/(1+$C$8*H10)</f>
        <v>2500000</v>
      </c>
    </row>
    <row r="14" spans="2:8" x14ac:dyDescent="0.25">
      <c r="B14" t="s">
        <v>8</v>
      </c>
      <c r="C14" s="2">
        <f>$C$9*(1-$C$7*C10)</f>
        <v>9750000</v>
      </c>
      <c r="D14" s="1">
        <f t="shared" ref="D14:H14" si="3">$C$9*(1-$C$7*D10)</f>
        <v>9250000</v>
      </c>
      <c r="E14" s="1">
        <f t="shared" si="3"/>
        <v>8500000</v>
      </c>
      <c r="F14" s="1">
        <f t="shared" si="3"/>
        <v>7000000</v>
      </c>
      <c r="G14" s="1">
        <f t="shared" si="3"/>
        <v>4000000</v>
      </c>
      <c r="H14" s="1">
        <f t="shared" si="3"/>
        <v>-20000000</v>
      </c>
    </row>
    <row r="29" spans="2:3" x14ac:dyDescent="0.25">
      <c r="B29" t="s">
        <v>3</v>
      </c>
      <c r="C29" s="2">
        <v>50000</v>
      </c>
    </row>
    <row r="30" spans="2:3" x14ac:dyDescent="0.25">
      <c r="B30" t="s">
        <v>1</v>
      </c>
      <c r="C30" s="2">
        <v>0.2</v>
      </c>
    </row>
    <row r="31" spans="2:3" x14ac:dyDescent="0.25">
      <c r="B31" t="s">
        <v>9</v>
      </c>
      <c r="C31" s="2">
        <f>26</f>
        <v>26</v>
      </c>
    </row>
    <row r="32" spans="2:3" x14ac:dyDescent="0.25">
      <c r="B32" t="s">
        <v>10</v>
      </c>
      <c r="C32" s="2">
        <f>C29*POWER(1-C30,C31/12)</f>
        <v>30831.75948796788</v>
      </c>
    </row>
    <row r="33" spans="2:3" x14ac:dyDescent="0.25">
      <c r="B33" t="s">
        <v>11</v>
      </c>
      <c r="C33" s="2">
        <f>C29*(POWER(1-C30,INT(C31/12)))+C29*(1-C30*(MOD(C31,12)*30/360))</f>
        <v>80333.333333333343</v>
      </c>
    </row>
    <row r="43" spans="2:3" x14ac:dyDescent="0.25">
      <c r="B43" t="s">
        <v>9</v>
      </c>
      <c r="C43" s="2">
        <f>9+(12*3)</f>
        <v>45</v>
      </c>
    </row>
    <row r="44" spans="2:3" x14ac:dyDescent="0.25">
      <c r="B44" t="s">
        <v>3</v>
      </c>
      <c r="C44" s="2">
        <v>80000</v>
      </c>
    </row>
    <row r="45" spans="2:3" x14ac:dyDescent="0.25">
      <c r="B45" t="s">
        <v>1</v>
      </c>
      <c r="C45" s="2">
        <v>0.24</v>
      </c>
    </row>
    <row r="46" spans="2:3" x14ac:dyDescent="0.25">
      <c r="B46" t="s">
        <v>0</v>
      </c>
      <c r="C46" s="2">
        <v>1</v>
      </c>
    </row>
    <row r="47" spans="2:3" x14ac:dyDescent="0.25">
      <c r="B47" t="s">
        <v>12</v>
      </c>
      <c r="C47" s="2">
        <f>C44*POWER(1-C45/C46,C46*C43/12)</f>
        <v>28585.181760482716</v>
      </c>
    </row>
    <row r="48" spans="2:3" x14ac:dyDescent="0.25">
      <c r="B48" t="s">
        <v>13</v>
      </c>
      <c r="C48" s="2">
        <f>C44*(POWER(1+C45/C46,C46*INT(C43/12)))+C44*(1-C45*(MOD(C43,12)*30/360))</f>
        <v>218129.92000000001</v>
      </c>
    </row>
    <row r="56" spans="2:5" x14ac:dyDescent="0.25">
      <c r="B56" t="s">
        <v>1</v>
      </c>
      <c r="C56" s="2">
        <v>0.18</v>
      </c>
    </row>
    <row r="57" spans="2:5" x14ac:dyDescent="0.25">
      <c r="B57" t="s">
        <v>3</v>
      </c>
      <c r="C57" s="2">
        <v>200000</v>
      </c>
    </row>
    <row r="58" spans="2:5" x14ac:dyDescent="0.25">
      <c r="B58" t="s">
        <v>9</v>
      </c>
      <c r="C58" s="2">
        <v>3</v>
      </c>
    </row>
    <row r="59" spans="2:5" x14ac:dyDescent="0.25">
      <c r="B59" t="s">
        <v>0</v>
      </c>
      <c r="C59" s="2">
        <v>2</v>
      </c>
      <c r="D59" s="1">
        <v>4</v>
      </c>
      <c r="E59" s="1">
        <v>12</v>
      </c>
    </row>
    <row r="60" spans="2:5" x14ac:dyDescent="0.25">
      <c r="B60" t="s">
        <v>14</v>
      </c>
      <c r="C60" s="2">
        <f>$C$57*POWER(1-($C$56/C59),C59*$C$58)</f>
        <v>113573.85040820003</v>
      </c>
      <c r="D60" s="1">
        <f t="shared" ref="D60:E60" si="4">$C$57*POWER(1-$C$56/D59,D59*$C$58)</f>
        <v>115098.70959849538</v>
      </c>
      <c r="E60" s="1">
        <f t="shared" si="4"/>
        <v>116073.82433803169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2023-10-27T09:22:47Z</dcterms:modified>
</cp:coreProperties>
</file>