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" l="1"/>
  <c r="E57" i="1" a="1"/>
  <c r="E57" i="1" s="1"/>
  <c r="A57" i="1" a="1"/>
  <c r="A57" i="1" s="1"/>
  <c r="E54" i="1"/>
  <c r="E53" i="1"/>
  <c r="C55" i="1"/>
  <c r="C54" i="1"/>
  <c r="C53" i="1"/>
  <c r="B55" i="1"/>
  <c r="B54" i="1"/>
  <c r="B53" i="1"/>
  <c r="A55" i="1"/>
  <c r="A54" i="1"/>
  <c r="A53" i="1"/>
  <c r="D50" i="1"/>
  <c r="D17" i="1"/>
  <c r="F50" i="1"/>
  <c r="F17" i="1"/>
  <c r="B50" i="1"/>
  <c r="B49" i="1"/>
  <c r="A48" i="1"/>
  <c r="B48" i="1"/>
  <c r="C48" i="1"/>
  <c r="D48" i="1"/>
  <c r="E48" i="1"/>
  <c r="F48" i="1"/>
  <c r="G48" i="1"/>
  <c r="G40" i="1"/>
  <c r="G41" i="1"/>
  <c r="G42" i="1"/>
  <c r="G43" i="1"/>
  <c r="G44" i="1"/>
  <c r="G45" i="1"/>
  <c r="G46" i="1"/>
  <c r="G47" i="1"/>
  <c r="G39" i="1"/>
  <c r="D40" i="1"/>
  <c r="D41" i="1"/>
  <c r="D42" i="1"/>
  <c r="D43" i="1"/>
  <c r="D44" i="1"/>
  <c r="D45" i="1"/>
  <c r="D46" i="1"/>
  <c r="D47" i="1"/>
  <c r="D39" i="1"/>
  <c r="F40" i="1"/>
  <c r="F41" i="1"/>
  <c r="F42" i="1"/>
  <c r="F43" i="1"/>
  <c r="F44" i="1"/>
  <c r="F45" i="1"/>
  <c r="F46" i="1"/>
  <c r="F47" i="1"/>
  <c r="F39" i="1"/>
  <c r="E40" i="1"/>
  <c r="E41" i="1"/>
  <c r="E42" i="1"/>
  <c r="E43" i="1"/>
  <c r="E44" i="1"/>
  <c r="E45" i="1"/>
  <c r="E46" i="1"/>
  <c r="E47" i="1"/>
  <c r="E39" i="1"/>
  <c r="C40" i="1"/>
  <c r="C41" i="1"/>
  <c r="C42" i="1"/>
  <c r="C43" i="1"/>
  <c r="C44" i="1"/>
  <c r="C45" i="1"/>
  <c r="C46" i="1"/>
  <c r="C47" i="1"/>
  <c r="C39" i="1"/>
  <c r="B40" i="1"/>
  <c r="B41" i="1"/>
  <c r="B42" i="1"/>
  <c r="B43" i="1"/>
  <c r="B44" i="1"/>
  <c r="B45" i="1"/>
  <c r="B46" i="1"/>
  <c r="B47" i="1"/>
  <c r="B39" i="1"/>
  <c r="A40" i="1"/>
  <c r="A41" i="1"/>
  <c r="A42" i="1"/>
  <c r="A43" i="1"/>
  <c r="A44" i="1"/>
  <c r="A45" i="1"/>
  <c r="A46" i="1"/>
  <c r="A47" i="1"/>
  <c r="A39" i="1"/>
  <c r="E59" i="1" l="1"/>
  <c r="E58" i="1"/>
  <c r="B59" i="1"/>
  <c r="A58" i="1"/>
  <c r="A59" i="1"/>
  <c r="C57" i="1"/>
  <c r="C58" i="1"/>
  <c r="B57" i="1"/>
  <c r="C59" i="1"/>
  <c r="B58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5" i="1"/>
  <c r="G36" i="1"/>
  <c r="H28" i="1"/>
  <c r="G28" i="1"/>
  <c r="E29" i="1"/>
  <c r="E30" i="1"/>
  <c r="E31" i="1"/>
  <c r="E32" i="1"/>
  <c r="E33" i="1"/>
  <c r="E34" i="1"/>
  <c r="E35" i="1"/>
  <c r="E36" i="1"/>
  <c r="E28" i="1"/>
  <c r="D29" i="1"/>
  <c r="D30" i="1"/>
  <c r="D31" i="1"/>
  <c r="D32" i="1"/>
  <c r="D33" i="1"/>
  <c r="D34" i="1"/>
  <c r="D35" i="1"/>
  <c r="D36" i="1"/>
  <c r="D28" i="1"/>
  <c r="A29" i="1"/>
  <c r="A30" i="1"/>
  <c r="A31" i="1"/>
  <c r="A32" i="1"/>
  <c r="A33" i="1"/>
  <c r="A34" i="1"/>
  <c r="A35" i="1"/>
  <c r="A36" i="1"/>
  <c r="A28" i="1"/>
  <c r="B36" i="1"/>
  <c r="B29" i="1"/>
  <c r="B30" i="1"/>
  <c r="B31" i="1"/>
  <c r="B32" i="1"/>
  <c r="B33" i="1"/>
  <c r="B34" i="1"/>
  <c r="B35" i="1"/>
  <c r="B28" i="1"/>
  <c r="D23" i="1" a="1"/>
  <c r="D23" i="1" s="1"/>
  <c r="A23" i="1" a="1"/>
  <c r="B23" i="1" s="1"/>
  <c r="D21" i="1"/>
  <c r="D20" i="1"/>
  <c r="A21" i="1"/>
  <c r="B21" i="1"/>
  <c r="B20" i="1"/>
  <c r="A20" i="1"/>
  <c r="D24" i="1" l="1"/>
  <c r="A23" i="1"/>
  <c r="B24" i="1"/>
  <c r="A24" i="1"/>
  <c r="B17" i="1"/>
  <c r="D15" i="1"/>
  <c r="E15" i="1"/>
  <c r="E7" i="1"/>
  <c r="E8" i="1"/>
  <c r="E9" i="1"/>
  <c r="E10" i="1"/>
  <c r="E11" i="1"/>
  <c r="E12" i="1"/>
  <c r="E13" i="1"/>
  <c r="E14" i="1"/>
  <c r="E6" i="1"/>
  <c r="D7" i="1"/>
  <c r="D8" i="1"/>
  <c r="D9" i="1"/>
  <c r="D10" i="1"/>
  <c r="D11" i="1"/>
  <c r="D12" i="1"/>
  <c r="D13" i="1"/>
  <c r="D14" i="1"/>
  <c r="D6" i="1"/>
  <c r="C15" i="1"/>
  <c r="C7" i="1"/>
  <c r="C8" i="1"/>
  <c r="C9" i="1"/>
  <c r="C10" i="1"/>
  <c r="C11" i="1"/>
  <c r="C12" i="1"/>
  <c r="C13" i="1"/>
  <c r="C14" i="1"/>
  <c r="C6" i="1"/>
  <c r="B16" i="1"/>
  <c r="B15" i="1"/>
  <c r="A15" i="1"/>
</calcChain>
</file>

<file path=xl/sharedStrings.xml><?xml version="1.0" encoding="utf-8"?>
<sst xmlns="http://schemas.openxmlformats.org/spreadsheetml/2006/main" count="39" uniqueCount="33">
  <si>
    <t>Втв,%</t>
  </si>
  <si>
    <t>Тз,град С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</si>
  <si>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</si>
  <si>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</si>
  <si>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</si>
  <si>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</si>
  <si>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</si>
  <si>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</si>
  <si>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</si>
  <si>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</si>
  <si>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</si>
  <si>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Исходные данные (20 вариант)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</si>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</sst>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 applyBorder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164" fontId="0" fillId="4" borderId="8" xfId="0" applyNumberFormat="1" applyFill="1" applyBorder="1"/>
    <xf numFmtId="0" fontId="0" fillId="4" borderId="13" xfId="0" applyFill="1" applyBorder="1"/>
    <xf numFmtId="0" fontId="0" fillId="5" borderId="7" xfId="0" applyFill="1" applyBorder="1"/>
    <xf numFmtId="0" fontId="0" fillId="5" borderId="13" xfId="0" applyFill="1" applyBorder="1"/>
    <xf numFmtId="0" fontId="0" fillId="5" borderId="8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1.3698630136986301E-2</c:v>
                </c:pt>
                <c:pt idx="1">
                  <c:v>1.3513513513513514E-2</c:v>
                </c:pt>
                <c:pt idx="2">
                  <c:v>1.3333333333333334E-2</c:v>
                </c:pt>
                <c:pt idx="3">
                  <c:v>1.3157894736842105E-2</c:v>
                </c:pt>
                <c:pt idx="4">
                  <c:v>1.2987012987012988E-2</c:v>
                </c:pt>
                <c:pt idx="5">
                  <c:v>1.2738853503184714E-2</c:v>
                </c:pt>
                <c:pt idx="6">
                  <c:v>1.2578616352201259E-2</c:v>
                </c:pt>
                <c:pt idx="7">
                  <c:v>1.2500000000000001E-2</c:v>
                </c:pt>
                <c:pt idx="8">
                  <c:v>1.2345679012345678E-2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771544181977253E-2"/>
                  <c:y val="-0.279695610965296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Лист1!$D$28:$D$36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Лист1!$E$28:$E$36</c:f>
              <c:numCache>
                <c:formatCode>General</c:formatCode>
                <c:ptCount val="9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  <c:pt idx="7">
                  <c:v>0.47000362924573563</c:v>
                </c:pt>
                <c:pt idx="8">
                  <c:v>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Лист1!$G$28:$G$36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Лист1!$H$28:$H$36</c:f>
              <c:numCache>
                <c:formatCode>General</c:formatCode>
                <c:ptCount val="9"/>
                <c:pt idx="0">
                  <c:v>-0.34482758620689657</c:v>
                </c:pt>
                <c:pt idx="1">
                  <c:v>-0.41666666666666669</c:v>
                </c:pt>
                <c:pt idx="2">
                  <c:v>-0.5</c:v>
                </c:pt>
                <c:pt idx="3">
                  <c:v>-0.47619047619047616</c:v>
                </c:pt>
                <c:pt idx="4">
                  <c:v>-0.55555555555555558</c:v>
                </c:pt>
                <c:pt idx="5">
                  <c:v>-0.625</c:v>
                </c:pt>
                <c:pt idx="6">
                  <c:v>-0.66666666666666663</c:v>
                </c:pt>
                <c:pt idx="7">
                  <c:v>-0.625</c:v>
                </c:pt>
                <c:pt idx="8">
                  <c:v>-0.7142857142857143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15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16</xdr:row>
      <xdr:rowOff>30480</xdr:rowOff>
    </xdr:from>
    <xdr:to>
      <xdr:col>15</xdr:col>
      <xdr:colOff>548640</xdr:colOff>
      <xdr:row>29</xdr:row>
      <xdr:rowOff>41910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26</xdr:row>
      <xdr:rowOff>179070</xdr:rowOff>
    </xdr:from>
    <xdr:to>
      <xdr:col>17</xdr:col>
      <xdr:colOff>0</xdr:colOff>
      <xdr:row>41</xdr:row>
      <xdr:rowOff>179070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464820</xdr:colOff>
      <xdr:row>16</xdr:row>
      <xdr:rowOff>11430</xdr:rowOff>
    </xdr:from>
    <xdr:to>
      <xdr:col>23</xdr:col>
      <xdr:colOff>160020</xdr:colOff>
      <xdr:row>30</xdr:row>
      <xdr:rowOff>163830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61</xdr:row>
      <xdr:rowOff>175261</xdr:rowOff>
    </xdr:from>
    <xdr:to>
      <xdr:col>12</xdr:col>
      <xdr:colOff>341443</xdr:colOff>
      <xdr:row>82</xdr:row>
      <xdr:rowOff>132967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590021"/>
          <a:ext cx="8738683" cy="3798186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99060</xdr:colOff>
      <xdr:row>58</xdr:row>
      <xdr:rowOff>99060</xdr:rowOff>
    </xdr:to>
    <xdr:pic>
      <xdr:nvPicPr>
        <xdr:cNvPr id="10" name="Рисунок 9" descr="https://excel2.ru/sites/default/files/styles/mymedium_320/public/regress-20.png?itok=aNwbpNf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5" zoomScaleNormal="100" workbookViewId="0">
      <selection activeCell="D57" sqref="D57:E59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0" x14ac:dyDescent="0.3">
      <c r="A1" s="50" t="s">
        <v>11</v>
      </c>
      <c r="B1" s="50"/>
      <c r="C1" s="50"/>
    </row>
    <row r="2" spans="1:10" ht="15.6" x14ac:dyDescent="0.3">
      <c r="A2" s="1" t="s">
        <v>0</v>
      </c>
      <c r="B2" s="2">
        <v>73</v>
      </c>
      <c r="C2" s="2">
        <v>74</v>
      </c>
      <c r="D2" s="2">
        <v>75</v>
      </c>
      <c r="E2" s="2">
        <v>76</v>
      </c>
      <c r="F2" s="2">
        <v>77</v>
      </c>
      <c r="G2" s="2">
        <v>78.5</v>
      </c>
      <c r="H2" s="2">
        <v>79.5</v>
      </c>
      <c r="I2" s="2">
        <v>80</v>
      </c>
      <c r="J2" s="2">
        <v>81</v>
      </c>
    </row>
    <row r="3" spans="1:10" ht="15.6" x14ac:dyDescent="0.3">
      <c r="A3" s="1" t="s">
        <v>1</v>
      </c>
      <c r="B3" s="2">
        <v>-2.9</v>
      </c>
      <c r="C3" s="2">
        <v>-2.4</v>
      </c>
      <c r="D3" s="2">
        <v>-2</v>
      </c>
      <c r="E3" s="2">
        <v>-2.1</v>
      </c>
      <c r="F3" s="2">
        <v>-1.8</v>
      </c>
      <c r="G3" s="2">
        <v>-1.6</v>
      </c>
      <c r="H3" s="2">
        <v>-1.5</v>
      </c>
      <c r="I3" s="2">
        <v>-1.6</v>
      </c>
      <c r="J3" s="2">
        <v>-1.4</v>
      </c>
    </row>
    <row r="5" spans="1:10" ht="15.6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10" ht="15.6" x14ac:dyDescent="0.3">
      <c r="A6" s="2">
        <v>73</v>
      </c>
      <c r="B6" s="2">
        <v>-2.9</v>
      </c>
      <c r="C6" s="6">
        <f>A6*B6</f>
        <v>-211.7</v>
      </c>
      <c r="D6" s="6">
        <f>POWER(A6,2)</f>
        <v>5329</v>
      </c>
      <c r="E6" s="6">
        <f>POWER(B6,2)</f>
        <v>8.41</v>
      </c>
    </row>
    <row r="7" spans="1:10" ht="15.6" x14ac:dyDescent="0.3">
      <c r="A7" s="2">
        <v>74</v>
      </c>
      <c r="B7" s="2">
        <v>-2.4</v>
      </c>
      <c r="C7" s="6">
        <f t="shared" ref="C7:C14" si="0">A7*B7</f>
        <v>-177.6</v>
      </c>
      <c r="D7" s="6">
        <f t="shared" ref="D7:D14" si="1">POWER(A7,2)</f>
        <v>5476</v>
      </c>
      <c r="E7" s="6">
        <f t="shared" ref="E7:E14" si="2">POWER(B7,2)</f>
        <v>5.76</v>
      </c>
    </row>
    <row r="8" spans="1:10" ht="15.6" x14ac:dyDescent="0.3">
      <c r="A8" s="2">
        <v>75</v>
      </c>
      <c r="B8" s="2">
        <v>-2</v>
      </c>
      <c r="C8" s="6">
        <f t="shared" si="0"/>
        <v>-150</v>
      </c>
      <c r="D8" s="6">
        <f t="shared" si="1"/>
        <v>5625</v>
      </c>
      <c r="E8" s="6">
        <f t="shared" si="2"/>
        <v>4</v>
      </c>
    </row>
    <row r="9" spans="1:10" ht="15.6" x14ac:dyDescent="0.3">
      <c r="A9" s="2">
        <v>76</v>
      </c>
      <c r="B9" s="2">
        <v>-2.1</v>
      </c>
      <c r="C9" s="6">
        <f t="shared" si="0"/>
        <v>-159.6</v>
      </c>
      <c r="D9" s="6">
        <f t="shared" si="1"/>
        <v>5776</v>
      </c>
      <c r="E9" s="6">
        <f t="shared" si="2"/>
        <v>4.41</v>
      </c>
    </row>
    <row r="10" spans="1:10" ht="15.6" x14ac:dyDescent="0.3">
      <c r="A10" s="2">
        <v>77</v>
      </c>
      <c r="B10" s="2">
        <v>-1.8</v>
      </c>
      <c r="C10" s="6">
        <f t="shared" si="0"/>
        <v>-138.6</v>
      </c>
      <c r="D10" s="6">
        <f t="shared" si="1"/>
        <v>5929</v>
      </c>
      <c r="E10" s="6">
        <f t="shared" si="2"/>
        <v>3.24</v>
      </c>
    </row>
    <row r="11" spans="1:10" ht="15.6" x14ac:dyDescent="0.3">
      <c r="A11" s="2">
        <v>78.5</v>
      </c>
      <c r="B11" s="2">
        <v>-1.6</v>
      </c>
      <c r="C11" s="6">
        <f t="shared" si="0"/>
        <v>-125.60000000000001</v>
      </c>
      <c r="D11" s="6">
        <f t="shared" si="1"/>
        <v>6162.25</v>
      </c>
      <c r="E11" s="6">
        <f t="shared" si="2"/>
        <v>2.5600000000000005</v>
      </c>
    </row>
    <row r="12" spans="1:10" ht="15.6" x14ac:dyDescent="0.3">
      <c r="A12" s="2">
        <v>79.5</v>
      </c>
      <c r="B12" s="2">
        <v>-1.5</v>
      </c>
      <c r="C12" s="6">
        <f t="shared" si="0"/>
        <v>-119.25</v>
      </c>
      <c r="D12" s="6">
        <f t="shared" si="1"/>
        <v>6320.25</v>
      </c>
      <c r="E12" s="6">
        <f t="shared" si="2"/>
        <v>2.25</v>
      </c>
    </row>
    <row r="13" spans="1:10" ht="15.6" x14ac:dyDescent="0.3">
      <c r="A13" s="2">
        <v>80</v>
      </c>
      <c r="B13" s="2">
        <v>-1.6</v>
      </c>
      <c r="C13" s="6">
        <f t="shared" si="0"/>
        <v>-128</v>
      </c>
      <c r="D13" s="6">
        <f t="shared" si="1"/>
        <v>6400</v>
      </c>
      <c r="E13" s="6">
        <f t="shared" si="2"/>
        <v>2.5600000000000005</v>
      </c>
    </row>
    <row r="14" spans="1:10" ht="15.6" x14ac:dyDescent="0.3">
      <c r="A14" s="2">
        <v>81</v>
      </c>
      <c r="B14" s="2">
        <v>-1.4</v>
      </c>
      <c r="C14" s="6">
        <f t="shared" si="0"/>
        <v>-113.39999999999999</v>
      </c>
      <c r="D14" s="6">
        <f t="shared" si="1"/>
        <v>6561</v>
      </c>
      <c r="E14" s="6">
        <f t="shared" si="2"/>
        <v>1.9599999999999997</v>
      </c>
    </row>
    <row r="15" spans="1:10" ht="15.6" x14ac:dyDescent="0.3">
      <c r="A15" s="7">
        <f>SUM(A6:A14)</f>
        <v>694</v>
      </c>
      <c r="B15" s="7">
        <f>SUM(B6:B14)</f>
        <v>-17.3</v>
      </c>
      <c r="C15" s="7">
        <f>SUM(C6:C14)</f>
        <v>-1323.75</v>
      </c>
      <c r="D15" s="7">
        <f>SUM(D6:D14)</f>
        <v>53578.5</v>
      </c>
      <c r="E15" s="7">
        <f>SUM(E6:E14)</f>
        <v>35.150000000000006</v>
      </c>
    </row>
    <row r="16" spans="1:10" x14ac:dyDescent="0.3">
      <c r="A16" s="3" t="s">
        <v>7</v>
      </c>
      <c r="B16" s="3">
        <f>COUNT(A6:A14)</f>
        <v>9</v>
      </c>
    </row>
    <row r="17" spans="1:8" x14ac:dyDescent="0.3">
      <c r="A17" s="4" t="s">
        <v>8</v>
      </c>
      <c r="B17" s="8">
        <f>CORREL(A6:A14,B6:B14)</f>
        <v>0.93710785387050544</v>
      </c>
      <c r="C17" s="4" t="s">
        <v>9</v>
      </c>
      <c r="D17" s="9">
        <f>ABS(B17)*SQRT((B16-2)/(1-B17^2))</f>
        <v>7.1033545033978136</v>
      </c>
      <c r="E17" s="4" t="s">
        <v>10</v>
      </c>
      <c r="F17" s="9">
        <f>_xlfn.T.INV.2T(0.05,B16-2)</f>
        <v>2.3646242515927849</v>
      </c>
    </row>
    <row r="19" spans="1:8" ht="15" thickBot="1" x14ac:dyDescent="0.35">
      <c r="A19" t="s">
        <v>12</v>
      </c>
    </row>
    <row r="20" spans="1:8" x14ac:dyDescent="0.3">
      <c r="A20" s="10">
        <f>B16</f>
        <v>9</v>
      </c>
      <c r="B20" s="11">
        <f>A15</f>
        <v>694</v>
      </c>
      <c r="D20" s="14">
        <f>B15</f>
        <v>-17.3</v>
      </c>
    </row>
    <row r="21" spans="1:8" ht="15" thickBot="1" x14ac:dyDescent="0.35">
      <c r="A21" s="12">
        <f>A15</f>
        <v>694</v>
      </c>
      <c r="B21" s="13">
        <f>D15</f>
        <v>53578.5</v>
      </c>
      <c r="D21" s="15">
        <f>C15</f>
        <v>-1323.75</v>
      </c>
    </row>
    <row r="22" spans="1:8" ht="15" thickBot="1" x14ac:dyDescent="0.35"/>
    <row r="23" spans="1:8" x14ac:dyDescent="0.3">
      <c r="A23">
        <f t="array" ref="A23:B24">MINVERSE(A20:B21)</f>
        <v>93.914986853635924</v>
      </c>
      <c r="B23">
        <v>-1.2164767747589675</v>
      </c>
      <c r="C23" s="16" t="s">
        <v>13</v>
      </c>
      <c r="D23" s="17">
        <f t="array" ref="D23:D24">MMULT(A23:B24,D20:D21)</f>
        <v>-14.418141980718246</v>
      </c>
    </row>
    <row r="24" spans="1:8" ht="15" thickBot="1" x14ac:dyDescent="0.35">
      <c r="A24">
        <v>-1.2164767747589673</v>
      </c>
      <c r="B24">
        <v>1.5775635407537042E-2</v>
      </c>
      <c r="C24" s="18" t="s">
        <v>14</v>
      </c>
      <c r="D24" s="19">
        <v>0.1620508326029757</v>
      </c>
    </row>
    <row r="26" spans="1:8" x14ac:dyDescent="0.3">
      <c r="A26" t="s">
        <v>15</v>
      </c>
      <c r="D26" t="s">
        <v>19</v>
      </c>
      <c r="G26" t="s">
        <v>21</v>
      </c>
    </row>
    <row r="27" spans="1:8" x14ac:dyDescent="0.3">
      <c r="A27" t="s">
        <v>18</v>
      </c>
      <c r="B27" t="s">
        <v>17</v>
      </c>
      <c r="D27" t="s">
        <v>16</v>
      </c>
      <c r="E27" t="s">
        <v>20</v>
      </c>
      <c r="G27" t="s">
        <v>16</v>
      </c>
      <c r="H27" t="s">
        <v>22</v>
      </c>
    </row>
    <row r="28" spans="1:8" x14ac:dyDescent="0.3">
      <c r="A28">
        <f>1/A6</f>
        <v>1.3698630136986301E-2</v>
      </c>
      <c r="B28">
        <f>B6</f>
        <v>-2.9</v>
      </c>
      <c r="D28">
        <f>A6</f>
        <v>73</v>
      </c>
      <c r="E28">
        <f>LN(ABS(B6))</f>
        <v>1.0647107369924282</v>
      </c>
      <c r="G28">
        <f>A6</f>
        <v>73</v>
      </c>
      <c r="H28">
        <f>1/B6</f>
        <v>-0.34482758620689657</v>
      </c>
    </row>
    <row r="29" spans="1:8" x14ac:dyDescent="0.3">
      <c r="A29">
        <f t="shared" ref="A29:A36" si="3">1/A7</f>
        <v>1.3513513513513514E-2</v>
      </c>
      <c r="B29">
        <f t="shared" ref="B29:B35" si="4">B7</f>
        <v>-2.4</v>
      </c>
      <c r="D29">
        <f t="shared" ref="D29:D36" si="5">A7</f>
        <v>74</v>
      </c>
      <c r="E29">
        <f t="shared" ref="E29:E36" si="6">LN(ABS(B7))</f>
        <v>0.87546873735389985</v>
      </c>
      <c r="G29">
        <f t="shared" ref="G29:G36" si="7">A7</f>
        <v>74</v>
      </c>
      <c r="H29">
        <f t="shared" ref="H29:H36" si="8">1/B7</f>
        <v>-0.41666666666666669</v>
      </c>
    </row>
    <row r="30" spans="1:8" x14ac:dyDescent="0.3">
      <c r="A30">
        <f t="shared" si="3"/>
        <v>1.3333333333333334E-2</v>
      </c>
      <c r="B30">
        <f t="shared" si="4"/>
        <v>-2</v>
      </c>
      <c r="D30">
        <f t="shared" si="5"/>
        <v>75</v>
      </c>
      <c r="E30">
        <f t="shared" si="6"/>
        <v>0.69314718055994529</v>
      </c>
      <c r="G30">
        <f t="shared" si="7"/>
        <v>75</v>
      </c>
      <c r="H30">
        <f t="shared" si="8"/>
        <v>-0.5</v>
      </c>
    </row>
    <row r="31" spans="1:8" x14ac:dyDescent="0.3">
      <c r="A31">
        <f t="shared" si="3"/>
        <v>1.3157894736842105E-2</v>
      </c>
      <c r="B31">
        <f t="shared" si="4"/>
        <v>-2.1</v>
      </c>
      <c r="D31">
        <f t="shared" si="5"/>
        <v>76</v>
      </c>
      <c r="E31">
        <f t="shared" si="6"/>
        <v>0.74193734472937733</v>
      </c>
      <c r="G31">
        <f t="shared" si="7"/>
        <v>76</v>
      </c>
      <c r="H31">
        <f t="shared" si="8"/>
        <v>-0.47619047619047616</v>
      </c>
    </row>
    <row r="32" spans="1:8" x14ac:dyDescent="0.3">
      <c r="A32">
        <f t="shared" si="3"/>
        <v>1.2987012987012988E-2</v>
      </c>
      <c r="B32">
        <f t="shared" si="4"/>
        <v>-1.8</v>
      </c>
      <c r="D32">
        <f t="shared" si="5"/>
        <v>77</v>
      </c>
      <c r="E32">
        <f t="shared" si="6"/>
        <v>0.58778666490211906</v>
      </c>
      <c r="G32">
        <f t="shared" si="7"/>
        <v>77</v>
      </c>
      <c r="H32">
        <f t="shared" si="8"/>
        <v>-0.55555555555555558</v>
      </c>
    </row>
    <row r="33" spans="1:8" x14ac:dyDescent="0.3">
      <c r="A33">
        <f t="shared" si="3"/>
        <v>1.2738853503184714E-2</v>
      </c>
      <c r="B33">
        <f t="shared" si="4"/>
        <v>-1.6</v>
      </c>
      <c r="D33">
        <f t="shared" si="5"/>
        <v>78.5</v>
      </c>
      <c r="E33">
        <f t="shared" si="6"/>
        <v>0.47000362924573563</v>
      </c>
      <c r="G33">
        <f t="shared" si="7"/>
        <v>78.5</v>
      </c>
      <c r="H33">
        <f t="shared" si="8"/>
        <v>-0.625</v>
      </c>
    </row>
    <row r="34" spans="1:8" x14ac:dyDescent="0.3">
      <c r="A34">
        <f t="shared" si="3"/>
        <v>1.2578616352201259E-2</v>
      </c>
      <c r="B34">
        <f t="shared" si="4"/>
        <v>-1.5</v>
      </c>
      <c r="D34">
        <f t="shared" si="5"/>
        <v>79.5</v>
      </c>
      <c r="E34">
        <f t="shared" si="6"/>
        <v>0.40546510810816438</v>
      </c>
      <c r="G34">
        <f t="shared" si="7"/>
        <v>79.5</v>
      </c>
      <c r="H34">
        <f t="shared" si="8"/>
        <v>-0.66666666666666663</v>
      </c>
    </row>
    <row r="35" spans="1:8" x14ac:dyDescent="0.3">
      <c r="A35">
        <f t="shared" si="3"/>
        <v>1.2500000000000001E-2</v>
      </c>
      <c r="B35">
        <f t="shared" si="4"/>
        <v>-1.6</v>
      </c>
      <c r="D35">
        <f t="shared" si="5"/>
        <v>80</v>
      </c>
      <c r="E35">
        <f t="shared" si="6"/>
        <v>0.47000362924573563</v>
      </c>
      <c r="G35">
        <f t="shared" si="7"/>
        <v>80</v>
      </c>
      <c r="H35">
        <f t="shared" si="8"/>
        <v>-0.625</v>
      </c>
    </row>
    <row r="36" spans="1:8" x14ac:dyDescent="0.3">
      <c r="A36">
        <f t="shared" si="3"/>
        <v>1.2345679012345678E-2</v>
      </c>
      <c r="B36">
        <f>B14</f>
        <v>-1.4</v>
      </c>
      <c r="D36">
        <f t="shared" si="5"/>
        <v>81</v>
      </c>
      <c r="E36">
        <f t="shared" si="6"/>
        <v>0.33647223662121289</v>
      </c>
      <c r="G36">
        <f t="shared" si="7"/>
        <v>81</v>
      </c>
      <c r="H36">
        <f t="shared" si="8"/>
        <v>-0.7142857142857143</v>
      </c>
    </row>
    <row r="38" spans="1:8" x14ac:dyDescent="0.3">
      <c r="A38" s="21" t="s">
        <v>23</v>
      </c>
      <c r="B38" s="21" t="s">
        <v>25</v>
      </c>
      <c r="C38" s="21" t="s">
        <v>26</v>
      </c>
      <c r="D38" s="21" t="s">
        <v>27</v>
      </c>
      <c r="E38" s="21" t="s">
        <v>28</v>
      </c>
      <c r="F38" s="21" t="s">
        <v>24</v>
      </c>
      <c r="G38" s="21" t="s">
        <v>29</v>
      </c>
    </row>
    <row r="39" spans="1:8" x14ac:dyDescent="0.3">
      <c r="A39" s="23">
        <f>A6</f>
        <v>73</v>
      </c>
      <c r="B39" s="22">
        <f>A39^2</f>
        <v>5329</v>
      </c>
      <c r="C39" s="22">
        <f>A39^3</f>
        <v>389017</v>
      </c>
      <c r="D39" s="22">
        <f>A39^4</f>
        <v>28398241</v>
      </c>
      <c r="E39" s="23">
        <f>B6</f>
        <v>-2.9</v>
      </c>
      <c r="F39" s="22">
        <f>A39*E39</f>
        <v>-211.7</v>
      </c>
      <c r="G39" s="22">
        <f>B39*E39</f>
        <v>-15454.1</v>
      </c>
    </row>
    <row r="40" spans="1:8" x14ac:dyDescent="0.3">
      <c r="A40" s="23">
        <f t="shared" ref="A40:A47" si="9">A7</f>
        <v>74</v>
      </c>
      <c r="B40" s="22">
        <f t="shared" ref="B40:B47" si="10">A40^2</f>
        <v>5476</v>
      </c>
      <c r="C40" s="22">
        <f t="shared" ref="C40:C47" si="11">A40^3</f>
        <v>405224</v>
      </c>
      <c r="D40" s="22">
        <f t="shared" ref="D40:D47" si="12">A40^4</f>
        <v>29986576</v>
      </c>
      <c r="E40" s="23">
        <f t="shared" ref="E40:E47" si="13">B7</f>
        <v>-2.4</v>
      </c>
      <c r="F40" s="22">
        <f t="shared" ref="F40:F47" si="14">A40*E40</f>
        <v>-177.6</v>
      </c>
      <c r="G40" s="22">
        <f t="shared" ref="G40:G47" si="15">B40*E40</f>
        <v>-13142.4</v>
      </c>
    </row>
    <row r="41" spans="1:8" x14ac:dyDescent="0.3">
      <c r="A41" s="23">
        <f t="shared" si="9"/>
        <v>75</v>
      </c>
      <c r="B41" s="22">
        <f t="shared" si="10"/>
        <v>5625</v>
      </c>
      <c r="C41" s="22">
        <f t="shared" si="11"/>
        <v>421875</v>
      </c>
      <c r="D41" s="22">
        <f t="shared" si="12"/>
        <v>31640625</v>
      </c>
      <c r="E41" s="23">
        <f t="shared" si="13"/>
        <v>-2</v>
      </c>
      <c r="F41" s="22">
        <f t="shared" si="14"/>
        <v>-150</v>
      </c>
      <c r="G41" s="22">
        <f t="shared" si="15"/>
        <v>-11250</v>
      </c>
    </row>
    <row r="42" spans="1:8" x14ac:dyDescent="0.3">
      <c r="A42" s="23">
        <f t="shared" si="9"/>
        <v>76</v>
      </c>
      <c r="B42" s="22">
        <f t="shared" si="10"/>
        <v>5776</v>
      </c>
      <c r="C42" s="22">
        <f t="shared" si="11"/>
        <v>438976</v>
      </c>
      <c r="D42" s="22">
        <f t="shared" si="12"/>
        <v>33362176</v>
      </c>
      <c r="E42" s="23">
        <f t="shared" si="13"/>
        <v>-2.1</v>
      </c>
      <c r="F42" s="22">
        <f t="shared" si="14"/>
        <v>-159.6</v>
      </c>
      <c r="G42" s="22">
        <f t="shared" si="15"/>
        <v>-12129.6</v>
      </c>
    </row>
    <row r="43" spans="1:8" x14ac:dyDescent="0.3">
      <c r="A43" s="23">
        <f t="shared" si="9"/>
        <v>77</v>
      </c>
      <c r="B43" s="22">
        <f t="shared" si="10"/>
        <v>5929</v>
      </c>
      <c r="C43" s="22">
        <f t="shared" si="11"/>
        <v>456533</v>
      </c>
      <c r="D43" s="22">
        <f t="shared" si="12"/>
        <v>35153041</v>
      </c>
      <c r="E43" s="23">
        <f t="shared" si="13"/>
        <v>-1.8</v>
      </c>
      <c r="F43" s="22">
        <f t="shared" si="14"/>
        <v>-138.6</v>
      </c>
      <c r="G43" s="22">
        <f t="shared" si="15"/>
        <v>-10672.2</v>
      </c>
    </row>
    <row r="44" spans="1:8" x14ac:dyDescent="0.3">
      <c r="A44" s="23">
        <f t="shared" si="9"/>
        <v>78.5</v>
      </c>
      <c r="B44" s="22">
        <f t="shared" si="10"/>
        <v>6162.25</v>
      </c>
      <c r="C44" s="22">
        <f t="shared" si="11"/>
        <v>483736.625</v>
      </c>
      <c r="D44" s="22">
        <f t="shared" si="12"/>
        <v>37973325.0625</v>
      </c>
      <c r="E44" s="23">
        <f t="shared" si="13"/>
        <v>-1.6</v>
      </c>
      <c r="F44" s="22">
        <f t="shared" si="14"/>
        <v>-125.60000000000001</v>
      </c>
      <c r="G44" s="22">
        <f t="shared" si="15"/>
        <v>-9859.6</v>
      </c>
    </row>
    <row r="45" spans="1:8" x14ac:dyDescent="0.3">
      <c r="A45" s="23">
        <f t="shared" si="9"/>
        <v>79.5</v>
      </c>
      <c r="B45" s="22">
        <f t="shared" si="10"/>
        <v>6320.25</v>
      </c>
      <c r="C45" s="22">
        <f t="shared" si="11"/>
        <v>502459.875</v>
      </c>
      <c r="D45" s="22">
        <f t="shared" si="12"/>
        <v>39945560.0625</v>
      </c>
      <c r="E45" s="23">
        <f t="shared" si="13"/>
        <v>-1.5</v>
      </c>
      <c r="F45" s="22">
        <f t="shared" si="14"/>
        <v>-119.25</v>
      </c>
      <c r="G45" s="22">
        <f t="shared" si="15"/>
        <v>-9480.375</v>
      </c>
    </row>
    <row r="46" spans="1:8" x14ac:dyDescent="0.3">
      <c r="A46" s="23">
        <f t="shared" si="9"/>
        <v>80</v>
      </c>
      <c r="B46" s="22">
        <f t="shared" si="10"/>
        <v>6400</v>
      </c>
      <c r="C46" s="22">
        <f t="shared" si="11"/>
        <v>512000</v>
      </c>
      <c r="D46" s="22">
        <f t="shared" si="12"/>
        <v>40960000</v>
      </c>
      <c r="E46" s="23">
        <f t="shared" si="13"/>
        <v>-1.6</v>
      </c>
      <c r="F46" s="22">
        <f t="shared" si="14"/>
        <v>-128</v>
      </c>
      <c r="G46" s="22">
        <f t="shared" si="15"/>
        <v>-10240</v>
      </c>
    </row>
    <row r="47" spans="1:8" x14ac:dyDescent="0.3">
      <c r="A47" s="23">
        <f t="shared" si="9"/>
        <v>81</v>
      </c>
      <c r="B47" s="22">
        <f t="shared" si="10"/>
        <v>6561</v>
      </c>
      <c r="C47" s="22">
        <f t="shared" si="11"/>
        <v>531441</v>
      </c>
      <c r="D47" s="22">
        <f t="shared" si="12"/>
        <v>43046721</v>
      </c>
      <c r="E47" s="23">
        <f t="shared" si="13"/>
        <v>-1.4</v>
      </c>
      <c r="F47" s="22">
        <f t="shared" si="14"/>
        <v>-113.39999999999999</v>
      </c>
      <c r="G47" s="22">
        <f t="shared" si="15"/>
        <v>-9185.4</v>
      </c>
    </row>
    <row r="48" spans="1:8" x14ac:dyDescent="0.3">
      <c r="A48" s="48">
        <f t="shared" ref="A48:G48" si="16">SUM(A39:A47)</f>
        <v>694</v>
      </c>
      <c r="B48" s="49">
        <f t="shared" si="16"/>
        <v>53578.5</v>
      </c>
      <c r="C48" s="49">
        <f t="shared" si="16"/>
        <v>4141262.5</v>
      </c>
      <c r="D48" s="49">
        <f t="shared" si="16"/>
        <v>320466265.125</v>
      </c>
      <c r="E48" s="49">
        <f t="shared" si="16"/>
        <v>-17.3</v>
      </c>
      <c r="F48" s="48">
        <f t="shared" si="16"/>
        <v>-1323.75</v>
      </c>
      <c r="G48" s="48">
        <f t="shared" si="16"/>
        <v>-101413.675</v>
      </c>
    </row>
    <row r="49" spans="1:6" x14ac:dyDescent="0.3">
      <c r="A49" s="3" t="s">
        <v>7</v>
      </c>
      <c r="B49" s="3">
        <f>COUNT(A39:A47)</f>
        <v>9</v>
      </c>
    </row>
    <row r="50" spans="1:6" x14ac:dyDescent="0.3">
      <c r="A50" s="4" t="s">
        <v>8</v>
      </c>
      <c r="B50" s="8">
        <f>CORREL(A39:A47,E39:E47)</f>
        <v>0.93710785387050544</v>
      </c>
      <c r="C50" s="4" t="s">
        <v>9</v>
      </c>
      <c r="D50" s="9">
        <f>ABS(B50)*SQRT((B49-2)/(1-B50^2))</f>
        <v>7.1033545033978136</v>
      </c>
      <c r="E50" s="9" t="s">
        <v>10</v>
      </c>
      <c r="F50" s="9">
        <f>_xlfn.T.INV.2T(0.05,B49-2)</f>
        <v>2.3646242515927849</v>
      </c>
    </row>
    <row r="52" spans="1:6" ht="15" thickBot="1" x14ac:dyDescent="0.35">
      <c r="A52" t="s">
        <v>12</v>
      </c>
    </row>
    <row r="53" spans="1:6" x14ac:dyDescent="0.3">
      <c r="A53" s="35">
        <f>D48</f>
        <v>320466265.125</v>
      </c>
      <c r="B53" s="36">
        <f>C48</f>
        <v>4141262.5</v>
      </c>
      <c r="C53" s="37">
        <f>B48</f>
        <v>53578.5</v>
      </c>
      <c r="D53" s="20"/>
      <c r="E53" s="14">
        <f>G48</f>
        <v>-101413.675</v>
      </c>
    </row>
    <row r="54" spans="1:6" x14ac:dyDescent="0.3">
      <c r="A54" s="38">
        <f>C48</f>
        <v>4141262.5</v>
      </c>
      <c r="B54" s="39">
        <f>B48</f>
        <v>53578.5</v>
      </c>
      <c r="C54" s="40">
        <f>A48</f>
        <v>694</v>
      </c>
      <c r="D54" s="20"/>
      <c r="E54" s="44">
        <f>F48</f>
        <v>-1323.75</v>
      </c>
    </row>
    <row r="55" spans="1:6" ht="15" thickBot="1" x14ac:dyDescent="0.35">
      <c r="A55" s="41">
        <f>B48</f>
        <v>53578.5</v>
      </c>
      <c r="B55" s="42">
        <f>A48</f>
        <v>694</v>
      </c>
      <c r="C55" s="13">
        <f>B49</f>
        <v>9</v>
      </c>
      <c r="E55" s="43">
        <f>E48</f>
        <v>-17.3</v>
      </c>
    </row>
    <row r="56" spans="1:6" ht="15" thickBot="1" x14ac:dyDescent="0.35">
      <c r="D56" s="20"/>
    </row>
    <row r="57" spans="1:6" x14ac:dyDescent="0.3">
      <c r="A57" s="27">
        <f t="array" ref="A57:C59">MINVERSE(A53:C55)</f>
        <v>3.4848007633953145E-3</v>
      </c>
      <c r="B57" s="28">
        <v>-0.53682118823811931</v>
      </c>
      <c r="C57" s="29">
        <v>20.64927854840878</v>
      </c>
      <c r="D57" s="33" t="s">
        <v>30</v>
      </c>
      <c r="E57" s="45">
        <f t="array" ref="E57:E59">MMULT(A57:C59,E53:E55)</f>
        <v>-2.1923015985805705E-2</v>
      </c>
      <c r="F57" s="20"/>
    </row>
    <row r="58" spans="1:6" x14ac:dyDescent="0.3">
      <c r="A58" s="30">
        <v>-0.53682118823811942</v>
      </c>
      <c r="B58" s="31">
        <v>82.711174227035926</v>
      </c>
      <c r="C58" s="24">
        <v>-3182.1645421718731</v>
      </c>
      <c r="D58" s="34" t="s">
        <v>31</v>
      </c>
      <c r="E58" s="46">
        <v>3.5392136290683993</v>
      </c>
    </row>
    <row r="59" spans="1:6" ht="15" thickBot="1" x14ac:dyDescent="0.35">
      <c r="A59" s="32">
        <v>20.649278548408777</v>
      </c>
      <c r="B59" s="25">
        <v>-3182.1645421718727</v>
      </c>
      <c r="C59" s="26">
        <v>122451.75795126222</v>
      </c>
      <c r="D59" s="34" t="s">
        <v>32</v>
      </c>
      <c r="E59" s="47">
        <v>-144.32354961941019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2022-11-28T10:43:22Z</dcterms:modified>
</cp:coreProperties>
</file>