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  <c r="G2" i="2" s="1"/>
  <c r="G3" i="2"/>
  <c r="G4" i="2"/>
  <c r="G5" i="2"/>
  <c r="G6" i="2"/>
  <c r="G7" i="2"/>
  <c r="G8" i="2"/>
  <c r="G9" i="2"/>
  <c r="G10" i="2"/>
  <c r="G11" i="2"/>
  <c r="G12" i="2"/>
  <c r="G13" i="2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2" i="2"/>
  <c r="P2" i="2" s="1"/>
  <c r="O17" i="2"/>
  <c r="O16" i="2"/>
  <c r="C29" i="2"/>
  <c r="O27" i="2" s="1"/>
  <c r="C31" i="2"/>
  <c r="C32" i="2"/>
  <c r="C33" i="2"/>
  <c r="N17" i="2" s="1"/>
  <c r="P17" i="2" s="1"/>
  <c r="Q2" i="2" l="1"/>
  <c r="R2" i="2" s="1"/>
  <c r="H2" i="2"/>
  <c r="I2" i="2" s="1"/>
  <c r="E22" i="2"/>
  <c r="N25" i="2"/>
  <c r="E26" i="2"/>
  <c r="E23" i="2"/>
  <c r="E17" i="2"/>
  <c r="N19" i="2"/>
  <c r="P19" i="2" s="1"/>
  <c r="O20" i="2"/>
  <c r="O21" i="2"/>
  <c r="O25" i="2"/>
  <c r="O26" i="2"/>
  <c r="E25" i="2"/>
  <c r="N21" i="2"/>
  <c r="E18" i="2"/>
  <c r="E15" i="2"/>
  <c r="O19" i="2"/>
  <c r="N18" i="2"/>
  <c r="N22" i="2"/>
  <c r="N23" i="2"/>
  <c r="N24" i="2"/>
  <c r="N27" i="2"/>
  <c r="P27" i="2" s="1"/>
  <c r="E19" i="2"/>
  <c r="N20" i="2"/>
  <c r="P20" i="2" s="1"/>
  <c r="N26" i="2"/>
  <c r="E21" i="2"/>
  <c r="E24" i="2"/>
  <c r="E20" i="2"/>
  <c r="N16" i="2"/>
  <c r="P16" i="2" s="1"/>
  <c r="O18" i="2"/>
  <c r="O22" i="2"/>
  <c r="P22" i="2" s="1"/>
  <c r="O23" i="2"/>
  <c r="O24" i="2"/>
  <c r="P24" i="2" s="1"/>
  <c r="P23" i="2"/>
  <c r="F15" i="2"/>
  <c r="F16" i="2"/>
  <c r="F24" i="2"/>
  <c r="F20" i="2"/>
  <c r="F21" i="2"/>
  <c r="F25" i="2"/>
  <c r="F22" i="2"/>
  <c r="G22" i="2" s="1"/>
  <c r="F19" i="2"/>
  <c r="F18" i="2"/>
  <c r="F26" i="2"/>
  <c r="F23" i="2"/>
  <c r="G23" i="2" s="1"/>
  <c r="F17" i="2"/>
  <c r="H2" i="1"/>
  <c r="F3" i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  <c r="E3" i="1"/>
  <c r="E4" i="1"/>
  <c r="E5" i="1"/>
  <c r="E6" i="1"/>
  <c r="E7" i="1"/>
  <c r="E8" i="1"/>
  <c r="E9" i="1"/>
  <c r="E10" i="1"/>
  <c r="E2" i="1"/>
  <c r="B20" i="1"/>
  <c r="B19" i="1"/>
  <c r="B18" i="1"/>
  <c r="B16" i="1"/>
  <c r="E16" i="2"/>
  <c r="G17" i="2" l="1"/>
  <c r="G19" i="2"/>
  <c r="G24" i="2"/>
  <c r="P25" i="2"/>
  <c r="G26" i="2"/>
  <c r="G25" i="2"/>
  <c r="G16" i="2"/>
  <c r="G18" i="2"/>
  <c r="G15" i="2"/>
  <c r="G21" i="2"/>
  <c r="P26" i="2"/>
  <c r="P18" i="2"/>
  <c r="P21" i="2"/>
  <c r="G20" i="2"/>
</calcChain>
</file>

<file path=xl/sharedStrings.xml><?xml version="1.0" encoding="utf-8"?>
<sst xmlns="http://schemas.openxmlformats.org/spreadsheetml/2006/main" count="105" uniqueCount="46">
  <si>
    <t>x0</t>
  </si>
  <si>
    <t>l0</t>
  </si>
  <si>
    <t>iobr</t>
  </si>
  <si>
    <t>I bnd</t>
  </si>
  <si>
    <t>ig</t>
  </si>
  <si>
    <t>ir4p</t>
  </si>
  <si>
    <t>l max</t>
  </si>
  <si>
    <t>l min</t>
  </si>
  <si>
    <t>del</t>
  </si>
  <si>
    <t>ln xmax</t>
  </si>
  <si>
    <t>ln xmin</t>
  </si>
  <si>
    <t>x max</t>
  </si>
  <si>
    <t>x min</t>
  </si>
  <si>
    <t>среднее по региону</t>
  </si>
  <si>
    <t>Страны</t>
  </si>
  <si>
    <t>Ирчп</t>
  </si>
  <si>
    <t>Иввп</t>
  </si>
  <si>
    <t>xi</t>
  </si>
  <si>
    <t>yi</t>
  </si>
  <si>
    <t>d</t>
  </si>
  <si>
    <t>d^2</t>
  </si>
  <si>
    <t>Беларусь</t>
  </si>
  <si>
    <t>Польша</t>
  </si>
  <si>
    <t>Латвия</t>
  </si>
  <si>
    <t>Чехия</t>
  </si>
  <si>
    <t>Литва</t>
  </si>
  <si>
    <t>Индонезия</t>
  </si>
  <si>
    <t>Индозения</t>
  </si>
  <si>
    <t>Китай</t>
  </si>
  <si>
    <t>Индия</t>
  </si>
  <si>
    <t>Иран</t>
  </si>
  <si>
    <t>Афганистан</t>
  </si>
  <si>
    <t>Бразилия</t>
  </si>
  <si>
    <t>Мексика</t>
  </si>
  <si>
    <t>Аргентина</t>
  </si>
  <si>
    <t>Канада</t>
  </si>
  <si>
    <t>Австралия</t>
  </si>
  <si>
    <t>Египет</t>
  </si>
  <si>
    <t>ЮАР</t>
  </si>
  <si>
    <t>Нигерия</t>
  </si>
  <si>
    <t>Кения</t>
  </si>
  <si>
    <t>Марокко</t>
  </si>
  <si>
    <t>I gen nerav</t>
  </si>
  <si>
    <t>Столбец1</t>
  </si>
  <si>
    <t>Sum d^2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</si>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</sst>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2" xfId="0" applyBorder="1"/>
    <xf numFmtId="0" fontId="0" fillId="0" borderId="0" xfId="0" applyBorder="1"/>
    <xf numFmtId="164" fontId="0" fillId="3" borderId="1" xfId="0" applyNumberFormat="1" applyFill="1" applyBorder="1"/>
    <xf numFmtId="0" fontId="0" fillId="0" borderId="0" xfId="0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2" borderId="8" xfId="0" applyNumberFormat="1" applyFill="1" applyBorder="1"/>
    <xf numFmtId="164" fontId="0" fillId="0" borderId="9" xfId="0" applyNumberFormat="1" applyBorder="1"/>
    <xf numFmtId="164" fontId="0" fillId="3" borderId="8" xfId="0" applyNumberFormat="1" applyFill="1" applyBorder="1"/>
    <xf numFmtId="0" fontId="0" fillId="4" borderId="0" xfId="0" applyFont="1" applyFill="1" applyBorder="1"/>
    <xf numFmtId="0" fontId="0" fillId="0" borderId="0" xfId="0" applyFont="1" applyBorder="1"/>
  </cellXfs>
  <cellStyles count="1">
    <cellStyle name="Обычный" xfId="0" builtinId="0"/>
  </cellStyles>
  <dxfs count="24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4:H26" totalsRowShown="0" headerRowDxfId="12" headerRowBorderDxfId="22" tableBorderDxfId="23" totalsRowBorderDxfId="21">
  <autoFilter ref="A14:H26"/>
  <sortState ref="A15:H26">
    <sortCondition ref="H14:H26"/>
  </sortState>
  <tableColumns count="8">
    <tableColumn id="1" name="Столбец1" dataDxfId="20"/>
    <tableColumn id="2" name="x0" dataDxfId="19"/>
    <tableColumn id="3" name="l0" dataDxfId="18"/>
    <tableColumn id="4" name="iobr" dataDxfId="17"/>
    <tableColumn id="5" name="I bnd" dataDxfId="16">
      <calculatedColumnFormula>(LN(B15)-LN($E$28))/($C$33)</calculatedColumnFormula>
    </tableColumn>
    <tableColumn id="6" name="ig" dataDxfId="15">
      <calculatedColumnFormula>(C15-$C$28)/($C$29)</calculatedColumnFormula>
    </tableColumn>
    <tableColumn id="7" name="ir4p" dataDxfId="14">
      <calculatedColumnFormula>(D15*E15*F15)^(1/3)</calculatedColumnFormula>
    </tableColumn>
    <tableColumn id="8" name="I gen nerav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J15:Q27" totalsRowShown="0" headerRowDxfId="11" headerRowBorderDxfId="9" tableBorderDxfId="10" totalsRowBorderDxfId="8">
  <autoFilter ref="J15:Q27"/>
  <sortState ref="J16:Q27">
    <sortCondition ref="Q15:Q27"/>
  </sortState>
  <tableColumns count="8">
    <tableColumn id="1" name="Столбец1" dataDxfId="7"/>
    <tableColumn id="2" name="x0" dataDxfId="6"/>
    <tableColumn id="3" name="l0" dataDxfId="5"/>
    <tableColumn id="4" name="iobr" dataDxfId="4"/>
    <tableColumn id="5" name="I bnd" dataDxfId="3">
      <calculatedColumnFormula>(LN(K16)-LN($E$28))/($C$33)</calculatedColumnFormula>
    </tableColumn>
    <tableColumn id="6" name="ig" dataDxfId="2">
      <calculatedColumnFormula>(L16-$C$28)/($C$29)</calculatedColumnFormula>
    </tableColumn>
    <tableColumn id="7" name="ir4p" dataDxfId="1">
      <calculatedColumnFormula>(M16*N16*O16)^(1/3)</calculatedColumnFormula>
    </tableColumn>
    <tableColumn id="8" name="I gen nera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5" sqref="H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13</v>
      </c>
    </row>
    <row r="2" spans="1:8" x14ac:dyDescent="0.3">
      <c r="A2">
        <v>12910</v>
      </c>
      <c r="B2">
        <v>70.989999999999995</v>
      </c>
      <c r="C2">
        <v>0.60799999999999998</v>
      </c>
      <c r="D2" s="1">
        <f>(LN(A2)-LN($D$15))/($B$20)</f>
        <v>0.57313450707817382</v>
      </c>
      <c r="E2" s="1">
        <f>(B2-$B$15)/($B$16)</f>
        <v>0.57192211055276354</v>
      </c>
      <c r="F2" s="1">
        <f>(C2*D2*E2)^(1/3)</f>
        <v>0.58411587246859853</v>
      </c>
      <c r="H2" s="1">
        <f>AVERAGE(F2:F9)</f>
        <v>0.62999092871953799</v>
      </c>
    </row>
    <row r="3" spans="1:8" x14ac:dyDescent="0.3">
      <c r="A3">
        <v>15430</v>
      </c>
      <c r="B3">
        <v>76.989999999999995</v>
      </c>
      <c r="C3">
        <v>0.75800000000000001</v>
      </c>
      <c r="D3" s="1">
        <f t="shared" ref="D3:D10" si="0">(LN(A3)-LN($D$15))/($B$20)</f>
        <v>0.6098806759461064</v>
      </c>
      <c r="E3" s="1">
        <f t="shared" ref="E3:E10" si="1">(B3-$B$15)/($B$16)</f>
        <v>0.76036432160803991</v>
      </c>
      <c r="F3" s="1">
        <f t="shared" ref="F3:F10" si="2">(C3*D3*E3)^(1/3)</f>
        <v>0.70574087189488133</v>
      </c>
    </row>
    <row r="4" spans="1:8" x14ac:dyDescent="0.3">
      <c r="A4">
        <v>92080</v>
      </c>
      <c r="B4">
        <v>79.099999999999994</v>
      </c>
      <c r="C4">
        <v>0.66100000000000003</v>
      </c>
      <c r="D4" s="1">
        <f t="shared" si="0"/>
        <v>0.97800789179913128</v>
      </c>
      <c r="E4" s="1">
        <f t="shared" si="1"/>
        <v>0.82663316582914548</v>
      </c>
      <c r="F4" s="1">
        <f t="shared" si="2"/>
        <v>0.81149443929032405</v>
      </c>
    </row>
    <row r="5" spans="1:8" x14ac:dyDescent="0.3">
      <c r="A5">
        <v>2100</v>
      </c>
      <c r="B5">
        <v>62.58</v>
      </c>
      <c r="C5">
        <v>0.41299999999999998</v>
      </c>
      <c r="D5" s="1">
        <f t="shared" si="0"/>
        <v>0.1988824794302311</v>
      </c>
      <c r="E5" s="1">
        <f t="shared" si="1"/>
        <v>0.30778894472361795</v>
      </c>
      <c r="F5" s="1">
        <f t="shared" si="2"/>
        <v>0.29349443074260329</v>
      </c>
    </row>
    <row r="6" spans="1:8" x14ac:dyDescent="0.3">
      <c r="A6">
        <v>66680</v>
      </c>
      <c r="B6">
        <v>78.95</v>
      </c>
      <c r="C6">
        <v>0.74399999999999999</v>
      </c>
      <c r="D6" s="1">
        <f t="shared" si="0"/>
        <v>0.9114954794398562</v>
      </c>
      <c r="E6" s="1">
        <f t="shared" si="1"/>
        <v>0.82192211055276376</v>
      </c>
      <c r="F6" s="1">
        <f t="shared" si="2"/>
        <v>0.82297385699250158</v>
      </c>
    </row>
    <row r="7" spans="1:8" x14ac:dyDescent="0.3">
      <c r="A7">
        <v>8520</v>
      </c>
      <c r="B7">
        <v>70.33</v>
      </c>
      <c r="C7">
        <v>0.71799999999999997</v>
      </c>
      <c r="D7" s="1">
        <f t="shared" si="0"/>
        <v>0.48749117148759147</v>
      </c>
      <c r="E7" s="1">
        <f t="shared" si="1"/>
        <v>0.55119346733668328</v>
      </c>
      <c r="F7" s="1">
        <f t="shared" si="2"/>
        <v>0.577827783867914</v>
      </c>
    </row>
    <row r="8" spans="1:8" x14ac:dyDescent="0.3">
      <c r="A8">
        <v>15760</v>
      </c>
      <c r="B8">
        <v>74.83</v>
      </c>
      <c r="C8">
        <v>0.74299999999999999</v>
      </c>
      <c r="D8" s="1">
        <f t="shared" si="0"/>
        <v>0.61424159046449012</v>
      </c>
      <c r="E8" s="1">
        <f t="shared" si="1"/>
        <v>0.6925251256281405</v>
      </c>
      <c r="F8" s="1">
        <f t="shared" si="2"/>
        <v>0.68116844727906978</v>
      </c>
    </row>
    <row r="9" spans="1:8" x14ac:dyDescent="0.3">
      <c r="A9">
        <v>12560</v>
      </c>
      <c r="B9">
        <v>68.81</v>
      </c>
      <c r="C9">
        <v>0.625</v>
      </c>
      <c r="D9" s="1">
        <f t="shared" si="0"/>
        <v>0.56747042888091481</v>
      </c>
      <c r="E9" s="1">
        <f t="shared" si="1"/>
        <v>0.50345477386934667</v>
      </c>
      <c r="F9" s="1">
        <f t="shared" si="2"/>
        <v>0.56311172722041147</v>
      </c>
    </row>
    <row r="10" spans="1:8" x14ac:dyDescent="0.3">
      <c r="A10">
        <v>20870</v>
      </c>
      <c r="B10">
        <v>74.23</v>
      </c>
      <c r="C10">
        <v>0.83699999999999997</v>
      </c>
      <c r="D10" s="1">
        <f t="shared" si="0"/>
        <v>0.67211620566526653</v>
      </c>
      <c r="E10" s="1">
        <f t="shared" si="1"/>
        <v>0.67368090452261309</v>
      </c>
      <c r="F10" s="1">
        <f t="shared" si="2"/>
        <v>0.72367130801646418</v>
      </c>
    </row>
    <row r="14" spans="1:8" x14ac:dyDescent="0.3">
      <c r="A14" t="s">
        <v>6</v>
      </c>
      <c r="B14">
        <v>84.62</v>
      </c>
      <c r="C14" t="s">
        <v>11</v>
      </c>
      <c r="D14">
        <v>102450</v>
      </c>
    </row>
    <row r="15" spans="1:8" x14ac:dyDescent="0.3">
      <c r="A15" t="s">
        <v>7</v>
      </c>
      <c r="B15">
        <v>52.78</v>
      </c>
      <c r="C15" t="s">
        <v>12</v>
      </c>
      <c r="D15">
        <v>800</v>
      </c>
    </row>
    <row r="16" spans="1:8" x14ac:dyDescent="0.3">
      <c r="A16" t="s">
        <v>8</v>
      </c>
      <c r="B16">
        <f>B14-B15</f>
        <v>31.840000000000003</v>
      </c>
    </row>
    <row r="18" spans="1:2" x14ac:dyDescent="0.3">
      <c r="A18" t="s">
        <v>9</v>
      </c>
      <c r="B18">
        <f>LN(102450)</f>
        <v>11.537130153667047</v>
      </c>
    </row>
    <row r="19" spans="1:2" x14ac:dyDescent="0.3">
      <c r="A19" t="s">
        <v>10</v>
      </c>
      <c r="B19">
        <f>LN(800)</f>
        <v>6.6846117276679271</v>
      </c>
    </row>
    <row r="20" spans="1:2" x14ac:dyDescent="0.3">
      <c r="A20" t="s">
        <v>8</v>
      </c>
      <c r="B20" s="1">
        <f>B18-B19</f>
        <v>4.8525184259991194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zoomScaleNormal="100" workbookViewId="0">
      <selection activeCell="G5" sqref="G5"/>
    </sheetView>
  </sheetViews>
  <sheetFormatPr defaultRowHeight="14.4" x14ac:dyDescent="0.3"/>
  <cols>
    <col min="1" max="1" width="11.109375" customWidth="1"/>
    <col min="8" max="8" width="12.21875" customWidth="1"/>
    <col min="10" max="10" width="15.21875" bestFit="1" customWidth="1"/>
    <col min="11" max="11" width="11.109375" customWidth="1"/>
    <col min="18" max="18" width="12.21875" customWidth="1"/>
  </cols>
  <sheetData>
    <row r="1" spans="1:27" x14ac:dyDescent="0.3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8" t="s">
        <v>44</v>
      </c>
      <c r="I1" s="8" t="s">
        <v>45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44</v>
      </c>
      <c r="R1" t="s">
        <v>45</v>
      </c>
    </row>
    <row r="2" spans="1:27" x14ac:dyDescent="0.3">
      <c r="A2" s="21" t="s">
        <v>36</v>
      </c>
      <c r="B2" s="6"/>
      <c r="C2" s="6"/>
      <c r="D2" s="6">
        <v>1</v>
      </c>
      <c r="E2" s="6">
        <v>2</v>
      </c>
      <c r="F2" s="6">
        <f>D2-E2</f>
        <v>-1</v>
      </c>
      <c r="G2" s="6">
        <f>F2*F2</f>
        <v>1</v>
      </c>
      <c r="H2" s="6">
        <f>SUM(G2:G13)</f>
        <v>24</v>
      </c>
      <c r="I2" s="1">
        <f>1-((6*H2)/(12*(12*12-1)))</f>
        <v>0.91608391608391604</v>
      </c>
      <c r="J2" s="9" t="s">
        <v>36</v>
      </c>
      <c r="M2">
        <v>1</v>
      </c>
      <c r="N2">
        <v>1</v>
      </c>
      <c r="O2">
        <f>M2-N2</f>
        <v>0</v>
      </c>
      <c r="P2">
        <f>O2*O2</f>
        <v>0</v>
      </c>
      <c r="Q2">
        <f>SUM(P2:P13)</f>
        <v>10</v>
      </c>
      <c r="R2" s="1">
        <f>1-((6*Q2)/(12*(12*12-1)))</f>
        <v>0.965034965034965</v>
      </c>
    </row>
    <row r="3" spans="1:27" x14ac:dyDescent="0.3">
      <c r="A3" s="22" t="s">
        <v>35</v>
      </c>
      <c r="B3" s="6"/>
      <c r="C3" s="6"/>
      <c r="D3" s="6">
        <v>2</v>
      </c>
      <c r="E3" s="6">
        <v>1</v>
      </c>
      <c r="F3" s="6">
        <f t="shared" ref="F3:F13" si="0">D3-E3</f>
        <v>1</v>
      </c>
      <c r="G3" s="6">
        <f t="shared" ref="G3:G13" si="1">F3*F3</f>
        <v>1</v>
      </c>
      <c r="H3" s="6"/>
      <c r="J3" s="10" t="s">
        <v>24</v>
      </c>
      <c r="M3">
        <v>2</v>
      </c>
      <c r="N3">
        <v>4</v>
      </c>
      <c r="O3">
        <f t="shared" ref="O3:O13" si="2">M3-N3</f>
        <v>-2</v>
      </c>
      <c r="P3">
        <f t="shared" ref="P3:P13" si="3">O3*O3</f>
        <v>4</v>
      </c>
    </row>
    <row r="4" spans="1:27" x14ac:dyDescent="0.3">
      <c r="A4" s="21" t="s">
        <v>22</v>
      </c>
      <c r="B4" s="6"/>
      <c r="C4" s="6"/>
      <c r="D4" s="6">
        <v>3</v>
      </c>
      <c r="E4" s="6">
        <v>3</v>
      </c>
      <c r="F4" s="6">
        <f t="shared" si="0"/>
        <v>0</v>
      </c>
      <c r="G4" s="6">
        <f t="shared" si="1"/>
        <v>0</v>
      </c>
      <c r="H4" s="6"/>
      <c r="J4" s="9" t="s">
        <v>22</v>
      </c>
      <c r="M4">
        <v>3</v>
      </c>
      <c r="N4">
        <v>2</v>
      </c>
      <c r="O4">
        <f t="shared" si="2"/>
        <v>1</v>
      </c>
      <c r="P4">
        <f t="shared" si="3"/>
        <v>1</v>
      </c>
    </row>
    <row r="5" spans="1:27" x14ac:dyDescent="0.3">
      <c r="A5" s="22" t="s">
        <v>23</v>
      </c>
      <c r="B5" s="6"/>
      <c r="C5" s="6"/>
      <c r="D5" s="8">
        <v>4</v>
      </c>
      <c r="E5" s="8">
        <v>5</v>
      </c>
      <c r="F5" s="6">
        <f t="shared" si="0"/>
        <v>-1</v>
      </c>
      <c r="G5" s="6">
        <f t="shared" si="1"/>
        <v>1</v>
      </c>
      <c r="H5" s="6"/>
      <c r="J5" s="10" t="s">
        <v>25</v>
      </c>
      <c r="M5">
        <v>4</v>
      </c>
      <c r="N5">
        <v>3</v>
      </c>
      <c r="O5">
        <f t="shared" si="2"/>
        <v>1</v>
      </c>
      <c r="P5">
        <f t="shared" si="3"/>
        <v>1</v>
      </c>
    </row>
    <row r="6" spans="1:27" x14ac:dyDescent="0.3">
      <c r="A6" s="21" t="s">
        <v>34</v>
      </c>
      <c r="B6" s="6"/>
      <c r="C6" s="6"/>
      <c r="D6" s="8">
        <v>5</v>
      </c>
      <c r="E6" s="8">
        <v>6</v>
      </c>
      <c r="F6" s="6">
        <f t="shared" si="0"/>
        <v>-1</v>
      </c>
      <c r="G6" s="6">
        <f t="shared" si="1"/>
        <v>1</v>
      </c>
      <c r="H6" s="6"/>
      <c r="J6" s="9" t="s">
        <v>28</v>
      </c>
      <c r="M6">
        <v>5</v>
      </c>
      <c r="N6">
        <v>5</v>
      </c>
      <c r="O6">
        <f t="shared" si="2"/>
        <v>0</v>
      </c>
      <c r="P6">
        <f t="shared" si="3"/>
        <v>0</v>
      </c>
    </row>
    <row r="7" spans="1:27" x14ac:dyDescent="0.3">
      <c r="A7" s="22" t="s">
        <v>21</v>
      </c>
      <c r="B7" s="6"/>
      <c r="C7" s="6"/>
      <c r="D7" s="8">
        <v>6</v>
      </c>
      <c r="E7" s="8">
        <v>4</v>
      </c>
      <c r="F7" s="6">
        <f t="shared" si="0"/>
        <v>2</v>
      </c>
      <c r="G7" s="6">
        <f t="shared" si="1"/>
        <v>4</v>
      </c>
      <c r="H7" s="6"/>
      <c r="J7" s="10" t="s">
        <v>32</v>
      </c>
      <c r="M7">
        <v>6</v>
      </c>
      <c r="N7">
        <v>7</v>
      </c>
      <c r="O7">
        <f t="shared" si="2"/>
        <v>-1</v>
      </c>
      <c r="P7">
        <f t="shared" si="3"/>
        <v>1</v>
      </c>
    </row>
    <row r="8" spans="1:27" x14ac:dyDescent="0.3">
      <c r="A8" s="21" t="s">
        <v>30</v>
      </c>
      <c r="B8" s="6"/>
      <c r="C8" s="6"/>
      <c r="D8" s="8">
        <v>7</v>
      </c>
      <c r="E8" s="8">
        <v>9</v>
      </c>
      <c r="F8" s="6">
        <f t="shared" si="0"/>
        <v>-2</v>
      </c>
      <c r="G8" s="6">
        <f t="shared" si="1"/>
        <v>4</v>
      </c>
      <c r="H8" s="6"/>
      <c r="J8" s="9" t="s">
        <v>33</v>
      </c>
      <c r="M8">
        <v>7</v>
      </c>
      <c r="N8">
        <v>6</v>
      </c>
      <c r="O8">
        <f t="shared" si="2"/>
        <v>1</v>
      </c>
      <c r="P8">
        <f t="shared" si="3"/>
        <v>1</v>
      </c>
    </row>
    <row r="9" spans="1:27" x14ac:dyDescent="0.3">
      <c r="A9" s="22" t="s">
        <v>37</v>
      </c>
      <c r="B9" s="6"/>
      <c r="C9" s="6"/>
      <c r="D9" s="8">
        <v>8</v>
      </c>
      <c r="E9" s="8">
        <v>8</v>
      </c>
      <c r="F9" s="6">
        <f t="shared" si="0"/>
        <v>0</v>
      </c>
      <c r="G9" s="6">
        <f t="shared" si="1"/>
        <v>0</v>
      </c>
      <c r="H9" s="6"/>
      <c r="J9" s="10" t="s">
        <v>37</v>
      </c>
      <c r="M9">
        <v>8</v>
      </c>
      <c r="N9">
        <v>8</v>
      </c>
      <c r="O9">
        <f t="shared" si="2"/>
        <v>0</v>
      </c>
      <c r="P9">
        <f t="shared" si="3"/>
        <v>0</v>
      </c>
    </row>
    <row r="10" spans="1:27" x14ac:dyDescent="0.3">
      <c r="A10" s="21" t="s">
        <v>26</v>
      </c>
      <c r="B10" s="6"/>
      <c r="C10" s="6"/>
      <c r="D10" s="8">
        <v>9</v>
      </c>
      <c r="E10" s="8">
        <v>10</v>
      </c>
      <c r="F10" s="6">
        <f t="shared" si="0"/>
        <v>-1</v>
      </c>
      <c r="G10" s="6">
        <f t="shared" si="1"/>
        <v>1</v>
      </c>
      <c r="H10" s="6"/>
      <c r="J10" s="9" t="s">
        <v>27</v>
      </c>
      <c r="M10">
        <v>9</v>
      </c>
      <c r="N10">
        <v>10</v>
      </c>
      <c r="O10">
        <f t="shared" si="2"/>
        <v>-1</v>
      </c>
      <c r="P10">
        <f t="shared" si="3"/>
        <v>1</v>
      </c>
    </row>
    <row r="11" spans="1:27" x14ac:dyDescent="0.3">
      <c r="A11" s="22" t="s">
        <v>38</v>
      </c>
      <c r="B11" s="6"/>
      <c r="C11" s="6"/>
      <c r="D11" s="8">
        <v>10</v>
      </c>
      <c r="E11" s="6">
        <v>7</v>
      </c>
      <c r="F11" s="6">
        <f t="shared" si="0"/>
        <v>3</v>
      </c>
      <c r="G11" s="6">
        <f t="shared" si="1"/>
        <v>9</v>
      </c>
      <c r="H11" s="6"/>
      <c r="J11" s="10" t="s">
        <v>41</v>
      </c>
      <c r="M11">
        <v>10</v>
      </c>
      <c r="N11">
        <v>9</v>
      </c>
      <c r="O11">
        <f t="shared" si="2"/>
        <v>1</v>
      </c>
      <c r="P11">
        <f t="shared" si="3"/>
        <v>1</v>
      </c>
    </row>
    <row r="12" spans="1:27" x14ac:dyDescent="0.3">
      <c r="A12" s="21" t="s">
        <v>31</v>
      </c>
      <c r="B12" s="6"/>
      <c r="C12" s="6"/>
      <c r="D12" s="8">
        <v>11</v>
      </c>
      <c r="E12" s="6">
        <v>12</v>
      </c>
      <c r="F12" s="6">
        <f t="shared" si="0"/>
        <v>-1</v>
      </c>
      <c r="G12" s="6">
        <f t="shared" si="1"/>
        <v>1</v>
      </c>
      <c r="H12" s="6"/>
      <c r="J12" s="9" t="s">
        <v>29</v>
      </c>
      <c r="M12">
        <v>11</v>
      </c>
      <c r="N12">
        <v>11</v>
      </c>
      <c r="O12">
        <f t="shared" si="2"/>
        <v>0</v>
      </c>
      <c r="P12">
        <f t="shared" si="3"/>
        <v>0</v>
      </c>
    </row>
    <row r="13" spans="1:27" x14ac:dyDescent="0.3">
      <c r="A13" s="22" t="s">
        <v>39</v>
      </c>
      <c r="B13" s="6"/>
      <c r="C13" s="6"/>
      <c r="D13" s="8">
        <v>12</v>
      </c>
      <c r="E13" s="6">
        <v>11</v>
      </c>
      <c r="F13" s="6">
        <f t="shared" si="0"/>
        <v>1</v>
      </c>
      <c r="G13" s="6">
        <f t="shared" si="1"/>
        <v>1</v>
      </c>
      <c r="H13" s="6"/>
      <c r="J13" s="10" t="s">
        <v>40</v>
      </c>
      <c r="M13">
        <v>12</v>
      </c>
      <c r="N13">
        <v>12</v>
      </c>
      <c r="O13">
        <f t="shared" si="2"/>
        <v>0</v>
      </c>
      <c r="P13">
        <f t="shared" si="3"/>
        <v>0</v>
      </c>
    </row>
    <row r="14" spans="1:27" x14ac:dyDescent="0.3">
      <c r="A14" s="13" t="s">
        <v>43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14" t="s">
        <v>42</v>
      </c>
      <c r="Y14" s="1"/>
      <c r="Z14" s="1"/>
      <c r="AA14" s="1"/>
    </row>
    <row r="15" spans="1:27" x14ac:dyDescent="0.3">
      <c r="A15" s="11" t="s">
        <v>35</v>
      </c>
      <c r="B15" s="2">
        <v>51690</v>
      </c>
      <c r="C15" s="2">
        <v>81.75</v>
      </c>
      <c r="D15" s="2">
        <v>0.89100000000000001</v>
      </c>
      <c r="E15" s="3">
        <f>(LN(B15)-LN($E$28))/($C$33)</f>
        <v>0.85901948732196631</v>
      </c>
      <c r="F15" s="3">
        <f>(C15-$C$28)/($C$29)</f>
        <v>0.90986180904522596</v>
      </c>
      <c r="G15" s="4">
        <f>(D15*E15*F15)^(1/3)</f>
        <v>0.88637749076697847</v>
      </c>
      <c r="H15" s="12">
        <v>0.08</v>
      </c>
      <c r="J15" s="13" t="s">
        <v>43</v>
      </c>
      <c r="K15" s="5" t="s">
        <v>0</v>
      </c>
      <c r="L15" s="5" t="s">
        <v>1</v>
      </c>
      <c r="M15" s="5" t="s">
        <v>2</v>
      </c>
      <c r="N15" s="5" t="s">
        <v>3</v>
      </c>
      <c r="O15" s="5" t="s">
        <v>4</v>
      </c>
      <c r="P15" s="5" t="s">
        <v>5</v>
      </c>
      <c r="Q15" s="14" t="s">
        <v>42</v>
      </c>
      <c r="Y15" s="1"/>
      <c r="Z15" s="1"/>
      <c r="AA15" s="1"/>
    </row>
    <row r="16" spans="1:27" x14ac:dyDescent="0.3">
      <c r="A16" s="11" t="s">
        <v>36</v>
      </c>
      <c r="B16" s="2">
        <v>55290</v>
      </c>
      <c r="C16" s="2">
        <v>83.2</v>
      </c>
      <c r="D16" s="2">
        <v>0.92300000000000004</v>
      </c>
      <c r="E16" s="3">
        <f>(LN(B16)-LN($E$28))/($C$33)</f>
        <v>0.87289428700972449</v>
      </c>
      <c r="F16" s="3">
        <f>(C16-$C$28)/($C$29)</f>
        <v>0.95540201005025116</v>
      </c>
      <c r="G16" s="4">
        <f>(D16*E16*F16)^(1/3)</f>
        <v>0.91646630225296988</v>
      </c>
      <c r="H16" s="12">
        <v>9.7000000000000003E-2</v>
      </c>
      <c r="J16" s="11" t="s">
        <v>36</v>
      </c>
      <c r="K16" s="2">
        <v>55290</v>
      </c>
      <c r="L16" s="2">
        <v>83.2</v>
      </c>
      <c r="M16" s="3">
        <v>0.92300000000000004</v>
      </c>
      <c r="N16" s="3">
        <f>(LN(K16)-LN($E$28))/($C$33)</f>
        <v>0.87289428700972449</v>
      </c>
      <c r="O16" s="3">
        <f>(L16-$C$28)/($C$29)</f>
        <v>0.95540201005025116</v>
      </c>
      <c r="P16" s="7">
        <f>(M16*N16*O16)^(1/3)</f>
        <v>0.91646630225296988</v>
      </c>
      <c r="Q16" s="12">
        <v>9.7000000000000003E-2</v>
      </c>
      <c r="Y16" s="1"/>
      <c r="Z16" s="1"/>
      <c r="AA16" s="1"/>
    </row>
    <row r="17" spans="1:27" x14ac:dyDescent="0.3">
      <c r="A17" s="11" t="s">
        <v>22</v>
      </c>
      <c r="B17" s="2">
        <v>35830</v>
      </c>
      <c r="C17" s="2">
        <v>76.599999999999994</v>
      </c>
      <c r="D17" s="2">
        <v>0.86599999999999999</v>
      </c>
      <c r="E17" s="3">
        <f>(LN(B17)-LN($E$28))/($C$33)</f>
        <v>0.78349606304653363</v>
      </c>
      <c r="F17" s="3">
        <f>(C17-$C$28)/($C$29)</f>
        <v>0.74811557788944694</v>
      </c>
      <c r="G17" s="4">
        <f>(D17*E17*F17)^(1/3)</f>
        <v>0.79770283628025684</v>
      </c>
      <c r="H17" s="12">
        <v>0.115</v>
      </c>
      <c r="J17" s="11" t="s">
        <v>22</v>
      </c>
      <c r="K17" s="2">
        <v>35830</v>
      </c>
      <c r="L17" s="2">
        <v>76.599999999999994</v>
      </c>
      <c r="M17" s="3">
        <v>0.86599999999999999</v>
      </c>
      <c r="N17" s="3">
        <f>(LN(K17)-LN($E$28))/($C$33)</f>
        <v>0.78349606304653363</v>
      </c>
      <c r="O17" s="3">
        <f>(L17-$C$28)/($C$29)</f>
        <v>0.74811557788944694</v>
      </c>
      <c r="P17" s="7">
        <f>(M17*N17*O17)^(1/3)</f>
        <v>0.79770283628025684</v>
      </c>
      <c r="Q17" s="12">
        <v>0.115</v>
      </c>
      <c r="Y17" s="1"/>
      <c r="Z17" s="1"/>
      <c r="AA17" s="1"/>
    </row>
    <row r="18" spans="1:27" x14ac:dyDescent="0.3">
      <c r="A18" s="11" t="s">
        <v>21</v>
      </c>
      <c r="B18" s="2">
        <v>20870</v>
      </c>
      <c r="C18" s="2">
        <v>74.23</v>
      </c>
      <c r="D18" s="2">
        <v>0.83699999999999997</v>
      </c>
      <c r="E18" s="3">
        <f>(LN(B18)-LN($E$28))/($C$33)</f>
        <v>0.67211620566526653</v>
      </c>
      <c r="F18" s="3">
        <f>(C18-$C$28)/($C$29)</f>
        <v>0.67368090452261309</v>
      </c>
      <c r="G18" s="4">
        <f>(D18*E18*F18)^(1/3)</f>
        <v>0.72367130801646418</v>
      </c>
      <c r="H18" s="12">
        <v>0.11799999999999999</v>
      </c>
      <c r="J18" s="11" t="s">
        <v>25</v>
      </c>
      <c r="K18" s="2">
        <v>41250</v>
      </c>
      <c r="L18" s="2">
        <v>74.930000000000007</v>
      </c>
      <c r="M18" s="3">
        <v>0.89</v>
      </c>
      <c r="N18" s="3">
        <f>(LN(K18)-LN($E$28))/($C$33)</f>
        <v>0.81252543894938223</v>
      </c>
      <c r="O18" s="3">
        <f>(L18-$C$28)/($C$29)</f>
        <v>0.69566582914572872</v>
      </c>
      <c r="P18" s="7">
        <f>(M18*N18*O18)^(1/3)</f>
        <v>0.79532118032032728</v>
      </c>
      <c r="Q18" s="12">
        <v>0.124</v>
      </c>
      <c r="Y18" s="1"/>
      <c r="Z18" s="1"/>
      <c r="AA18" s="1"/>
    </row>
    <row r="19" spans="1:27" x14ac:dyDescent="0.3">
      <c r="A19" s="11" t="s">
        <v>23</v>
      </c>
      <c r="B19" s="2">
        <v>33790</v>
      </c>
      <c r="C19" s="2">
        <v>75.39</v>
      </c>
      <c r="D19" s="2">
        <v>0.871</v>
      </c>
      <c r="E19" s="3">
        <f>(LN(B19)-LN($E$28))/($C$33)</f>
        <v>0.77141560802413078</v>
      </c>
      <c r="F19" s="3">
        <f>(C19-$C$28)/($C$29)</f>
        <v>0.7101130653266331</v>
      </c>
      <c r="G19" s="4">
        <f>(D19*E19*F19)^(1/3)</f>
        <v>0.78140831211589346</v>
      </c>
      <c r="H19" s="12">
        <v>0.17599999999999999</v>
      </c>
      <c r="J19" s="11" t="s">
        <v>24</v>
      </c>
      <c r="K19" s="2">
        <v>42560</v>
      </c>
      <c r="L19" s="2">
        <v>78.23</v>
      </c>
      <c r="M19" s="3">
        <v>0.89200000000000002</v>
      </c>
      <c r="N19" s="3">
        <f>(LN(K19)-LN($E$28))/($C$33)</f>
        <v>0.81896822381037149</v>
      </c>
      <c r="O19" s="3">
        <f>(L19-$C$28)/($C$29)</f>
        <v>0.79930904522613067</v>
      </c>
      <c r="P19" s="7">
        <f>(M19*N19*O19)^(1/3)</f>
        <v>0.83582536075075498</v>
      </c>
      <c r="Q19" s="12">
        <v>0.13600000000000001</v>
      </c>
      <c r="Y19" s="1"/>
      <c r="Z19" s="1"/>
      <c r="AA19" s="1"/>
    </row>
    <row r="20" spans="1:27" x14ac:dyDescent="0.3">
      <c r="A20" s="11" t="s">
        <v>34</v>
      </c>
      <c r="B20" s="2">
        <v>23150</v>
      </c>
      <c r="C20" s="2">
        <v>75.89</v>
      </c>
      <c r="D20" s="2">
        <v>0.84199999999999997</v>
      </c>
      <c r="E20" s="3">
        <f>(LN(B20)-LN($E$28))/($C$33)</f>
        <v>0.69348285496795026</v>
      </c>
      <c r="F20" s="3">
        <f>(C20-$C$28)/($C$29)</f>
        <v>0.72581658291457274</v>
      </c>
      <c r="G20" s="4">
        <f>(D20*E20*F20)^(1/3)</f>
        <v>0.75114693956820855</v>
      </c>
      <c r="H20" s="12">
        <v>0.32800000000000001</v>
      </c>
      <c r="J20" s="11" t="s">
        <v>28</v>
      </c>
      <c r="K20" s="2">
        <v>19170</v>
      </c>
      <c r="L20" s="2">
        <v>78.08</v>
      </c>
      <c r="M20" s="3">
        <v>0.64900000000000002</v>
      </c>
      <c r="N20" s="3">
        <f>(LN(K20)-LN($E$28))/($C$33)</f>
        <v>0.65460650110107177</v>
      </c>
      <c r="O20" s="3">
        <f>(L20-$C$28)/($C$29)</f>
        <v>0.79459798994974862</v>
      </c>
      <c r="P20" s="7">
        <f>(M20*N20*O20)^(1/3)</f>
        <v>0.69629106839109844</v>
      </c>
      <c r="Q20" s="12">
        <v>0.16800000000000001</v>
      </c>
      <c r="Y20" s="1"/>
      <c r="Z20" s="1"/>
      <c r="AA20" s="1"/>
    </row>
    <row r="21" spans="1:27" x14ac:dyDescent="0.3">
      <c r="A21" s="11" t="s">
        <v>38</v>
      </c>
      <c r="B21" s="2">
        <v>14140</v>
      </c>
      <c r="C21" s="2">
        <v>62.25</v>
      </c>
      <c r="D21" s="2">
        <v>0.72099999999999997</v>
      </c>
      <c r="E21" s="3">
        <f>(LN(B21)-LN($E$28))/($C$33)</f>
        <v>0.59188878014229684</v>
      </c>
      <c r="F21" s="3">
        <f>(C21-$C$28)/($C$29)</f>
        <v>0.29742462311557782</v>
      </c>
      <c r="G21" s="4">
        <f>(D21*E21*F21)^(1/3)</f>
        <v>0.50255557765405146</v>
      </c>
      <c r="H21" s="12">
        <v>0.40600000000000003</v>
      </c>
      <c r="J21" s="11" t="s">
        <v>33</v>
      </c>
      <c r="K21" s="2">
        <v>19540</v>
      </c>
      <c r="L21" s="2">
        <v>70.13</v>
      </c>
      <c r="M21" s="3">
        <v>0.68400000000000005</v>
      </c>
      <c r="N21" s="3">
        <f>(LN(K21)-LN($E$28))/($C$33)</f>
        <v>0.65854612335055285</v>
      </c>
      <c r="O21" s="3">
        <f>(L21-$C$28)/($C$29)</f>
        <v>0.5449120603015073</v>
      </c>
      <c r="P21" s="7">
        <f>(M21*N21*O21)^(1/3)</f>
        <v>0.62611807275238041</v>
      </c>
      <c r="Q21" s="12">
        <v>0.32200000000000001</v>
      </c>
      <c r="Y21" s="1"/>
      <c r="Z21" s="1"/>
      <c r="AA21" s="1"/>
    </row>
    <row r="22" spans="1:27" x14ac:dyDescent="0.3">
      <c r="A22" s="11" t="s">
        <v>37</v>
      </c>
      <c r="B22" s="2">
        <v>12910</v>
      </c>
      <c r="C22" s="2">
        <v>70.989999999999995</v>
      </c>
      <c r="D22" s="2">
        <v>0.60799999999999998</v>
      </c>
      <c r="E22" s="3">
        <f>(LN(B22)-LN($E$28))/($C$33)</f>
        <v>0.57313450707817382</v>
      </c>
      <c r="F22" s="3">
        <f>(C22-$C$28)/($C$29)</f>
        <v>0.57192211055276354</v>
      </c>
      <c r="G22" s="4">
        <f>(D22*E22*F22)^(1/3)</f>
        <v>0.58411587246859853</v>
      </c>
      <c r="H22" s="12">
        <v>0.44900000000000001</v>
      </c>
      <c r="J22" s="11" t="s">
        <v>32</v>
      </c>
      <c r="K22" s="2">
        <v>15550</v>
      </c>
      <c r="L22" s="2">
        <v>74.010000000000005</v>
      </c>
      <c r="M22" s="3">
        <v>0.68899999999999995</v>
      </c>
      <c r="N22" s="3">
        <f>(LN(K22)-LN($E$28))/($C$33)</f>
        <v>0.61147716081645043</v>
      </c>
      <c r="O22" s="3">
        <f>(L22-$C$28)/($C$29)</f>
        <v>0.66677135678391963</v>
      </c>
      <c r="P22" s="7">
        <f>(M22*N22*O22)^(1/3)</f>
        <v>0.65492585007916282</v>
      </c>
      <c r="Q22" s="12">
        <v>0.40799999999999997</v>
      </c>
      <c r="Y22" s="1"/>
      <c r="Z22" s="1"/>
      <c r="AA22" s="1"/>
    </row>
    <row r="23" spans="1:27" x14ac:dyDescent="0.3">
      <c r="A23" s="11" t="s">
        <v>30</v>
      </c>
      <c r="B23" s="2">
        <v>15760</v>
      </c>
      <c r="C23" s="2">
        <v>74.83</v>
      </c>
      <c r="D23" s="2">
        <v>0.74299999999999999</v>
      </c>
      <c r="E23" s="3">
        <f>(LN(B23)-LN($E$28))/($C$33)</f>
        <v>0.61424159046449012</v>
      </c>
      <c r="F23" s="3">
        <f>(C23-$C$28)/($C$29)</f>
        <v>0.6925251256281405</v>
      </c>
      <c r="G23" s="4">
        <f>(D23*E23*F23)^(1/3)</f>
        <v>0.68116844727906978</v>
      </c>
      <c r="H23" s="12">
        <v>0.45900000000000002</v>
      </c>
      <c r="J23" s="11" t="s">
        <v>37</v>
      </c>
      <c r="K23" s="2">
        <v>12910</v>
      </c>
      <c r="L23" s="2">
        <v>70.989999999999995</v>
      </c>
      <c r="M23" s="2">
        <v>0.60799999999999998</v>
      </c>
      <c r="N23" s="3">
        <f>(LN(K23)-LN($E$28))/($C$33)</f>
        <v>0.57313450707817382</v>
      </c>
      <c r="O23" s="3">
        <f>(L23-$C$28)/($C$29)</f>
        <v>0.57192211055276354</v>
      </c>
      <c r="P23" s="7">
        <f>(M23*N23*O23)^(1/3)</f>
        <v>0.58411587246859853</v>
      </c>
      <c r="Q23" s="12">
        <v>0.44900000000000001</v>
      </c>
    </row>
    <row r="24" spans="1:27" x14ac:dyDescent="0.3">
      <c r="A24" s="11" t="s">
        <v>26</v>
      </c>
      <c r="B24" s="2">
        <v>12560</v>
      </c>
      <c r="C24" s="2">
        <v>68.81</v>
      </c>
      <c r="D24" s="2">
        <v>0.625</v>
      </c>
      <c r="E24" s="3">
        <f>(LN(B24)-LN($E$28))/($C$33)</f>
        <v>0.56747042888091481</v>
      </c>
      <c r="F24" s="3">
        <f>(C24-$C$28)/($C$29)</f>
        <v>0.50345477386934667</v>
      </c>
      <c r="G24" s="4">
        <f>(D24*E24*F24)^(1/3)</f>
        <v>0.56311172722041147</v>
      </c>
      <c r="H24" s="12">
        <v>0.48</v>
      </c>
      <c r="J24" s="11" t="s">
        <v>41</v>
      </c>
      <c r="K24" s="2">
        <v>8020</v>
      </c>
      <c r="L24" s="2">
        <v>73.92</v>
      </c>
      <c r="M24" s="3">
        <v>0.54700000000000004</v>
      </c>
      <c r="N24" s="3">
        <f>(LN(K24)-LN($E$28))/($C$33)</f>
        <v>0.47502796915562934</v>
      </c>
      <c r="O24" s="3">
        <f>(L24-$C$28)/($C$29)</f>
        <v>0.66394472361809043</v>
      </c>
      <c r="P24" s="7">
        <f>(M24*N24*O24)^(1/3)</f>
        <v>0.55668921868768784</v>
      </c>
      <c r="Q24" s="12">
        <v>0.45400000000000001</v>
      </c>
    </row>
    <row r="25" spans="1:27" x14ac:dyDescent="0.3">
      <c r="A25" s="11" t="s">
        <v>39</v>
      </c>
      <c r="B25" s="2">
        <v>5250</v>
      </c>
      <c r="C25" s="2">
        <v>52.89</v>
      </c>
      <c r="D25" s="2">
        <v>0.48599999999999999</v>
      </c>
      <c r="E25" s="3">
        <f>(LN(B25)-LN($E$28))/($C$33)</f>
        <v>0.38771035218281991</v>
      </c>
      <c r="F25" s="3">
        <f>(C25-$C$28)/($C$29)</f>
        <v>3.4547738693467152E-3</v>
      </c>
      <c r="G25" s="4">
        <f>(D25*E25*F25)^(1/3)</f>
        <v>8.6667133151947073E-2</v>
      </c>
      <c r="H25" s="12">
        <v>0.63500000000000001</v>
      </c>
      <c r="J25" s="11" t="s">
        <v>27</v>
      </c>
      <c r="K25" s="2">
        <v>12560</v>
      </c>
      <c r="L25" s="2">
        <v>68.81</v>
      </c>
      <c r="M25" s="3">
        <v>0.625</v>
      </c>
      <c r="N25" s="3">
        <f>(LN(K25)-LN($E$28))/($C$33)</f>
        <v>0.56747042888091481</v>
      </c>
      <c r="O25" s="3">
        <f>(L25-$C$28)/($C$29)</f>
        <v>0.50345477386934667</v>
      </c>
      <c r="P25" s="7">
        <f>(M25*N25*O25)^(1/3)</f>
        <v>0.56311172722041147</v>
      </c>
      <c r="Q25" s="12">
        <v>0.48</v>
      </c>
    </row>
    <row r="26" spans="1:27" x14ac:dyDescent="0.3">
      <c r="A26" s="15" t="s">
        <v>31</v>
      </c>
      <c r="B26" s="16">
        <v>2100</v>
      </c>
      <c r="C26" s="16">
        <v>62.58</v>
      </c>
      <c r="D26" s="16">
        <v>0.41299999999999998</v>
      </c>
      <c r="E26" s="17">
        <f>(LN(B26)-LN($E$28))/($C$33)</f>
        <v>0.1988824794302311</v>
      </c>
      <c r="F26" s="17">
        <f>(C26-$C$28)/($C$29)</f>
        <v>0.30778894472361795</v>
      </c>
      <c r="G26" s="18">
        <f>(D26*E26*F26)^(1/3)</f>
        <v>0.29349443074260329</v>
      </c>
      <c r="H26" s="19">
        <v>0.65500000000000003</v>
      </c>
      <c r="J26" s="11" t="s">
        <v>29</v>
      </c>
      <c r="K26" s="2">
        <v>7220</v>
      </c>
      <c r="L26" s="2">
        <v>70.150000000000006</v>
      </c>
      <c r="M26" s="3">
        <v>0.55800000000000005</v>
      </c>
      <c r="N26" s="3">
        <f>(LN(K26)-LN($E$28))/($C$33)</f>
        <v>0.45337251939769241</v>
      </c>
      <c r="O26" s="3">
        <f>(L26-$C$28)/($C$29)</f>
        <v>0.5455402010050252</v>
      </c>
      <c r="P26" s="7">
        <f>(M26*N26*O26)^(1/3)</f>
        <v>0.51677962632116781</v>
      </c>
      <c r="Q26" s="12">
        <v>0.48799999999999999</v>
      </c>
    </row>
    <row r="27" spans="1:27" x14ac:dyDescent="0.3">
      <c r="B27" t="s">
        <v>6</v>
      </c>
      <c r="C27">
        <v>84.62</v>
      </c>
      <c r="D27" t="s">
        <v>11</v>
      </c>
      <c r="E27">
        <v>102450</v>
      </c>
      <c r="J27" s="15" t="s">
        <v>40</v>
      </c>
      <c r="K27" s="16">
        <v>4950</v>
      </c>
      <c r="L27" s="16">
        <v>62.67</v>
      </c>
      <c r="M27" s="17">
        <v>0.52600000000000002</v>
      </c>
      <c r="N27" s="17">
        <f>(LN(K27)-LN($E$28))/($C$33)</f>
        <v>0.37558458678486201</v>
      </c>
      <c r="O27" s="17">
        <f>(L27-$C$28)/($C$29)</f>
        <v>0.31061557788944721</v>
      </c>
      <c r="P27" s="20">
        <f>(M27*N27*O27)^(1/3)</f>
        <v>0.39443209474284247</v>
      </c>
      <c r="Q27" s="19">
        <v>0.51800000000000002</v>
      </c>
    </row>
    <row r="28" spans="1:27" x14ac:dyDescent="0.3">
      <c r="B28" t="s">
        <v>7</v>
      </c>
      <c r="C28">
        <v>52.78</v>
      </c>
      <c r="D28" t="s">
        <v>12</v>
      </c>
      <c r="E28">
        <v>800</v>
      </c>
    </row>
    <row r="29" spans="1:27" x14ac:dyDescent="0.3">
      <c r="B29" t="s">
        <v>8</v>
      </c>
      <c r="C29">
        <f>C27-C28</f>
        <v>31.840000000000003</v>
      </c>
    </row>
    <row r="31" spans="1:27" x14ac:dyDescent="0.3">
      <c r="B31" t="s">
        <v>9</v>
      </c>
      <c r="C31">
        <f>LN(102450)</f>
        <v>11.537130153667047</v>
      </c>
    </row>
    <row r="32" spans="1:27" x14ac:dyDescent="0.3">
      <c r="B32" t="s">
        <v>10</v>
      </c>
      <c r="C32">
        <f>LN(800)</f>
        <v>6.6846117276679271</v>
      </c>
    </row>
    <row r="33" spans="2:3" x14ac:dyDescent="0.3">
      <c r="B33" t="s">
        <v>8</v>
      </c>
      <c r="C33" s="1">
        <f>C31-C32</f>
        <v>4.8525184259991194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2023-11-17T19:23:33Z</dcterms:modified>
</cp:coreProperties>
</file>