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at\OneDrive\Рабочий стол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0" i="1"/>
  <c r="B19" i="1"/>
  <c r="K16" i="1"/>
  <c r="C13" i="1"/>
  <c r="C16" i="1"/>
  <c r="H16" i="1"/>
  <c r="B16" i="1"/>
  <c r="I16" i="1"/>
  <c r="B28" i="1" l="1"/>
  <c r="B18" i="1"/>
  <c r="B22" i="1" l="1"/>
  <c r="B21" i="1"/>
  <c r="B23" i="1" l="1"/>
  <c r="B25" i="1" s="1"/>
  <c r="B26" i="1" s="1"/>
  <c r="B27" i="1" l="1"/>
  <c r="B29" i="1" s="1"/>
</calcChain>
</file>

<file path=xl/sharedStrings.xml><?xml version="1.0" encoding="utf-8"?>
<sst xmlns="http://schemas.openxmlformats.org/spreadsheetml/2006/main" count="50" uniqueCount="45">
  <si>
    <t>Содержание работ</t>
  </si>
  <si>
    <t>Исполнитель</t>
  </si>
  <si>
    <t>Трудозатраты, часов</t>
  </si>
  <si>
    <t>Специалист</t>
  </si>
  <si>
    <t>Основная заработная плата, руб</t>
  </si>
  <si>
    <t>Дополнительная заработная плата, руб</t>
  </si>
  <si>
    <t>Прочие прямые затраты, руб</t>
  </si>
  <si>
    <t>Накладные расходы, руб</t>
  </si>
  <si>
    <t>Итого</t>
  </si>
  <si>
    <t>Себестоимость разработки программного средства, руб</t>
  </si>
  <si>
    <t>Полная себестоимость, руб</t>
  </si>
  <si>
    <t>Чистая прибыль</t>
  </si>
  <si>
    <t>Цена</t>
  </si>
  <si>
    <t>Рентабельность</t>
  </si>
  <si>
    <t>Всего</t>
  </si>
  <si>
    <t>Часовая ставка, руб/ч</t>
  </si>
  <si>
    <t>Расходы на сопровождение и адаптацию, руб</t>
  </si>
  <si>
    <t>QA</t>
  </si>
  <si>
    <t>BA</t>
  </si>
  <si>
    <t>Отчисления в ФСЗН и БГС, руб</t>
  </si>
  <si>
    <t>Сбор и анализ требований</t>
  </si>
  <si>
    <t>Проектирование архитектуры</t>
  </si>
  <si>
    <t>Тестирование системы</t>
  </si>
  <si>
    <t>Реализация модулей</t>
  </si>
  <si>
    <t>Публикация и запуск</t>
  </si>
  <si>
    <t>Планирование разработки</t>
  </si>
  <si>
    <t>Внедрение согласования</t>
  </si>
  <si>
    <t>Настройка CI/CD</t>
  </si>
  <si>
    <t>Конфигурация среды</t>
  </si>
  <si>
    <t>Тестирование в боевом режиме</t>
  </si>
  <si>
    <t>Разработка и реализация макета приложения</t>
  </si>
  <si>
    <t>BA, PM, SA</t>
  </si>
  <si>
    <t>SA, BD, FD, DD, QA</t>
  </si>
  <si>
    <t>SA, DD</t>
  </si>
  <si>
    <t>PM, SA</t>
  </si>
  <si>
    <t>DD, BD, FD, QA, LQA, BA, PM, DevOps</t>
  </si>
  <si>
    <t>QA, DD, LQA, BA</t>
  </si>
  <si>
    <t>DevOps, PM</t>
  </si>
  <si>
    <t>DevOps</t>
  </si>
  <si>
    <t>PM</t>
  </si>
  <si>
    <t>SA</t>
  </si>
  <si>
    <t>BD</t>
  </si>
  <si>
    <t>FD</t>
  </si>
  <si>
    <t>DD</t>
  </si>
  <si>
    <t>LQA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</si>
</sst>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Br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0" fontId="0" fillId="5" borderId="1" xfId="0" applyFont="1" applyFill="1" applyBorder="1"/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78" workbookViewId="0">
      <selection activeCell="B30" sqref="B30"/>
    </sheetView>
  </sheetViews>
  <sheetFormatPr defaultRowHeight="14.4" x14ac:dyDescent="0.3"/>
  <cols>
    <col min="1" max="1" width="49.109375" style="5" bestFit="1" customWidth="1"/>
    <col min="2" max="2" width="32.5546875" bestFit="1" customWidth="1"/>
    <col min="3" max="3" width="20.109375" customWidth="1"/>
  </cols>
  <sheetData>
    <row r="1" spans="1:11" s="5" customFormat="1" x14ac:dyDescent="0.3">
      <c r="A1" s="11" t="s">
        <v>0</v>
      </c>
      <c r="B1" s="11" t="s">
        <v>1</v>
      </c>
      <c r="C1" s="11" t="s">
        <v>2</v>
      </c>
    </row>
    <row r="2" spans="1:11" x14ac:dyDescent="0.3">
      <c r="A2" s="13" t="s">
        <v>20</v>
      </c>
      <c r="B2" s="6" t="s">
        <v>31</v>
      </c>
      <c r="C2" s="6">
        <v>102</v>
      </c>
      <c r="D2">
        <v>1</v>
      </c>
    </row>
    <row r="3" spans="1:11" x14ac:dyDescent="0.3">
      <c r="A3" s="14" t="s">
        <v>21</v>
      </c>
      <c r="B3" s="6" t="s">
        <v>32</v>
      </c>
      <c r="C3" s="6">
        <v>132</v>
      </c>
      <c r="D3">
        <v>1</v>
      </c>
    </row>
    <row r="4" spans="1:11" x14ac:dyDescent="0.3">
      <c r="A4" s="14" t="s">
        <v>30</v>
      </c>
      <c r="B4" s="6" t="s">
        <v>33</v>
      </c>
      <c r="C4" s="6">
        <v>60</v>
      </c>
      <c r="D4">
        <v>1</v>
      </c>
    </row>
    <row r="5" spans="1:11" x14ac:dyDescent="0.3">
      <c r="A5" s="14" t="s">
        <v>25</v>
      </c>
      <c r="B5" s="6" t="s">
        <v>34</v>
      </c>
      <c r="C5" s="6">
        <v>44</v>
      </c>
      <c r="D5">
        <v>1</v>
      </c>
    </row>
    <row r="6" spans="1:11" x14ac:dyDescent="0.3">
      <c r="A6" s="14" t="s">
        <v>23</v>
      </c>
      <c r="B6" s="6" t="s">
        <v>35</v>
      </c>
      <c r="C6" s="6">
        <v>140</v>
      </c>
      <c r="D6">
        <v>1</v>
      </c>
    </row>
    <row r="7" spans="1:11" x14ac:dyDescent="0.3">
      <c r="A7" s="14" t="s">
        <v>22</v>
      </c>
      <c r="B7" s="6" t="s">
        <v>36</v>
      </c>
      <c r="C7" s="6">
        <v>124</v>
      </c>
      <c r="D7">
        <v>1</v>
      </c>
    </row>
    <row r="8" spans="1:11" x14ac:dyDescent="0.3">
      <c r="A8" s="14" t="s">
        <v>26</v>
      </c>
      <c r="B8" s="6" t="s">
        <v>37</v>
      </c>
      <c r="C8" s="6">
        <v>24</v>
      </c>
      <c r="D8">
        <v>1</v>
      </c>
    </row>
    <row r="9" spans="1:11" x14ac:dyDescent="0.3">
      <c r="A9" s="14" t="s">
        <v>27</v>
      </c>
      <c r="B9" s="6" t="s">
        <v>38</v>
      </c>
      <c r="C9" s="6">
        <v>16</v>
      </c>
      <c r="D9">
        <v>1</v>
      </c>
    </row>
    <row r="10" spans="1:11" x14ac:dyDescent="0.3">
      <c r="A10" s="14" t="s">
        <v>28</v>
      </c>
      <c r="B10" s="6" t="s">
        <v>38</v>
      </c>
      <c r="C10" s="6">
        <v>16</v>
      </c>
      <c r="D10">
        <v>1</v>
      </c>
    </row>
    <row r="11" spans="1:11" x14ac:dyDescent="0.3">
      <c r="A11" s="14" t="s">
        <v>29</v>
      </c>
      <c r="B11" s="6" t="s">
        <v>17</v>
      </c>
      <c r="C11" s="6">
        <v>24</v>
      </c>
      <c r="D11">
        <v>1</v>
      </c>
    </row>
    <row r="12" spans="1:11" x14ac:dyDescent="0.3">
      <c r="A12" s="14" t="s">
        <v>24</v>
      </c>
      <c r="B12" s="6" t="s">
        <v>37</v>
      </c>
      <c r="C12" s="6">
        <v>16</v>
      </c>
    </row>
    <row r="13" spans="1:11" x14ac:dyDescent="0.3">
      <c r="A13" s="15" t="s">
        <v>14</v>
      </c>
      <c r="B13" s="6"/>
      <c r="C13" s="6">
        <f>SUM(C2:C12)</f>
        <v>698</v>
      </c>
    </row>
    <row r="14" spans="1:11" s="2" customFormat="1" x14ac:dyDescent="0.3">
      <c r="A14" s="4"/>
    </row>
    <row r="15" spans="1:11" x14ac:dyDescent="0.3">
      <c r="A15" s="10" t="s">
        <v>3</v>
      </c>
      <c r="B15" s="12" t="s">
        <v>18</v>
      </c>
      <c r="C15" s="12" t="s">
        <v>39</v>
      </c>
      <c r="D15" s="12" t="s">
        <v>40</v>
      </c>
      <c r="E15" s="12" t="s">
        <v>41</v>
      </c>
      <c r="F15" s="12" t="s">
        <v>42</v>
      </c>
      <c r="G15" s="12" t="s">
        <v>43</v>
      </c>
      <c r="H15" s="12" t="s">
        <v>17</v>
      </c>
      <c r="I15" s="12" t="s">
        <v>44</v>
      </c>
      <c r="J15" s="12" t="s">
        <v>38</v>
      </c>
    </row>
    <row r="16" spans="1:11" x14ac:dyDescent="0.3">
      <c r="A16" s="10" t="s">
        <v>2</v>
      </c>
      <c r="B16" s="1">
        <f>34+20+20</f>
        <v>74</v>
      </c>
      <c r="C16" s="1">
        <f>34+22+20+12+8</f>
        <v>96</v>
      </c>
      <c r="D16" s="1">
        <v>70</v>
      </c>
      <c r="E16" s="1">
        <v>72</v>
      </c>
      <c r="F16" s="1">
        <v>72</v>
      </c>
      <c r="G16" s="1">
        <v>72</v>
      </c>
      <c r="H16" s="1">
        <f>12+20+64+24</f>
        <v>120</v>
      </c>
      <c r="I16" s="1">
        <f>20+20</f>
        <v>40</v>
      </c>
      <c r="J16" s="1">
        <v>82</v>
      </c>
      <c r="K16">
        <f>SUM(B16:J16)</f>
        <v>698</v>
      </c>
    </row>
    <row r="17" spans="1:10" x14ac:dyDescent="0.3">
      <c r="A17" s="10" t="s">
        <v>15</v>
      </c>
      <c r="B17" s="9">
        <v>16</v>
      </c>
      <c r="C17" s="1">
        <v>17</v>
      </c>
      <c r="D17" s="1">
        <v>19</v>
      </c>
      <c r="E17" s="1">
        <v>15</v>
      </c>
      <c r="F17" s="1">
        <v>12</v>
      </c>
      <c r="G17" s="1">
        <v>10</v>
      </c>
      <c r="H17" s="1">
        <v>15</v>
      </c>
      <c r="I17" s="1">
        <v>9</v>
      </c>
      <c r="J17" s="1">
        <v>12</v>
      </c>
    </row>
    <row r="18" spans="1:10" x14ac:dyDescent="0.3">
      <c r="A18" s="10" t="s">
        <v>4</v>
      </c>
      <c r="B18" s="8">
        <f>SUMPRODUCT(B16:J16,B17:J17)</f>
        <v>9954</v>
      </c>
    </row>
    <row r="19" spans="1:10" ht="28.8" x14ac:dyDescent="0.3">
      <c r="A19" s="10" t="s">
        <v>5</v>
      </c>
      <c r="B19" s="8">
        <f>B18*0.9</f>
        <v>8958.6</v>
      </c>
    </row>
    <row r="20" spans="1:10" x14ac:dyDescent="0.3">
      <c r="A20" s="10" t="s">
        <v>19</v>
      </c>
      <c r="B20" s="8">
        <f>(B18+B19)*(0.34+0.006)</f>
        <v>6543.7596000000003</v>
      </c>
    </row>
    <row r="21" spans="1:10" x14ac:dyDescent="0.3">
      <c r="A21" s="10" t="s">
        <v>6</v>
      </c>
      <c r="B21" s="8">
        <f>0.2*B18</f>
        <v>1990.8000000000002</v>
      </c>
    </row>
    <row r="22" spans="1:10" x14ac:dyDescent="0.3">
      <c r="A22" s="10" t="s">
        <v>7</v>
      </c>
      <c r="B22" s="8">
        <f>B18*0.5</f>
        <v>4977</v>
      </c>
    </row>
    <row r="23" spans="1:10" x14ac:dyDescent="0.3">
      <c r="A23" s="16" t="s">
        <v>8</v>
      </c>
      <c r="B23" s="8">
        <f>B18+B19+B20+B21+B22</f>
        <v>32424.159599999999</v>
      </c>
    </row>
    <row r="24" spans="1:10" s="2" customFormat="1" x14ac:dyDescent="0.3">
      <c r="A24" s="3"/>
    </row>
    <row r="25" spans="1:10" ht="28.8" x14ac:dyDescent="0.3">
      <c r="A25" s="10" t="s">
        <v>9</v>
      </c>
      <c r="B25" s="8">
        <f>B23</f>
        <v>32424.159599999999</v>
      </c>
    </row>
    <row r="26" spans="1:10" ht="28.8" x14ac:dyDescent="0.3">
      <c r="A26" s="10" t="s">
        <v>16</v>
      </c>
      <c r="B26" s="8">
        <f>B25*0.1</f>
        <v>3242.4159600000003</v>
      </c>
    </row>
    <row r="27" spans="1:10" x14ac:dyDescent="0.3">
      <c r="A27" s="10" t="s">
        <v>10</v>
      </c>
      <c r="B27" s="8">
        <f>B25+B26</f>
        <v>35666.575559999997</v>
      </c>
    </row>
    <row r="28" spans="1:10" x14ac:dyDescent="0.3">
      <c r="A28" s="10" t="s">
        <v>13</v>
      </c>
      <c r="B28" s="7">
        <f>0.2</f>
        <v>0.2</v>
      </c>
    </row>
    <row r="29" spans="1:10" x14ac:dyDescent="0.3">
      <c r="A29" s="16" t="s">
        <v>11</v>
      </c>
      <c r="B29" s="8">
        <f>B27*B28</f>
        <v>7133.3151120000002</v>
      </c>
    </row>
    <row r="30" spans="1:10" x14ac:dyDescent="0.3">
      <c r="A30" s="16" t="s">
        <v>12</v>
      </c>
      <c r="B30" s="8">
        <f>(B27+B29)*(1+0.2)</f>
        <v>51359.868806399994</v>
      </c>
    </row>
    <row r="32" spans="1:10" s="2" customFormat="1" x14ac:dyDescent="0.3">
      <c r="A32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Aliaksiej Ramanchuk</dc:creator>
  <cp:lastModifiedBy>Дима Трубач</cp:lastModifiedBy>
  <dcterms:created xsi:type="dcterms:W3CDTF">2024-12-10T05:05:55Z</dcterms:created>
  <dcterms:modified xsi:type="dcterms:W3CDTF">2024-12-15T16:49:11Z</dcterms:modified>
</cp:coreProperties>
</file>