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Report!$A$31</definedName>
    <definedName name="AfterPlus">Report!$A$19</definedName>
    <definedName name="_xlnm.Print_Titles" localSheetId="0">Report!$3:$3</definedName>
    <definedName name="_xlnm.Print_Area" localSheetId="0">Report!$A$1:$O$44</definedName>
  </definedNames>
  <calcPr calcId="125725" fullCalcOnLoad="1"/>
</workbook>
</file>

<file path=xl/calcChain.xml><?xml version="1.0" encoding="utf-8"?>
<calcChain xmlns="http://schemas.openxmlformats.org/spreadsheetml/2006/main">
  <c r="O30" i="1"/>
  <c r="O28"/>
  <c r="O27"/>
  <c r="O26"/>
  <c r="O25"/>
  <c r="O22"/>
  <c r="O23"/>
  <c r="O18"/>
  <c r="O29"/>
  <c r="O24"/>
  <c r="N42"/>
  <c r="M42"/>
  <c r="L42"/>
  <c r="K42"/>
  <c r="J42"/>
  <c r="I42"/>
  <c r="H42"/>
  <c r="G42"/>
  <c r="F42"/>
  <c r="E42"/>
  <c r="D42"/>
  <c r="N53"/>
  <c r="M53"/>
  <c r="L53"/>
  <c r="K53"/>
  <c r="J53"/>
  <c r="I53"/>
  <c r="H53"/>
  <c r="G53"/>
  <c r="F53"/>
  <c r="E53"/>
  <c r="D53"/>
  <c r="O40"/>
  <c r="O43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39" s="1"/>
  <c r="C10"/>
  <c r="O10" s="1"/>
  <c r="D10"/>
  <c r="E10"/>
  <c r="E33" s="1"/>
  <c r="F10"/>
  <c r="F33" s="1"/>
  <c r="G10"/>
  <c r="H10"/>
  <c r="I10"/>
  <c r="I33" s="1"/>
  <c r="J10"/>
  <c r="K10"/>
  <c r="L10"/>
  <c r="L33" s="1"/>
  <c r="M10"/>
  <c r="M33" s="1"/>
  <c r="N10"/>
  <c r="N33" s="1"/>
  <c r="O11"/>
  <c r="O12"/>
  <c r="O13"/>
  <c r="O14"/>
  <c r="C16"/>
  <c r="D16"/>
  <c r="D33" s="1"/>
  <c r="D47" s="1"/>
  <c r="E16"/>
  <c r="F16"/>
  <c r="G16"/>
  <c r="H16"/>
  <c r="I16"/>
  <c r="J16"/>
  <c r="K16"/>
  <c r="K33"/>
  <c r="K46" s="1"/>
  <c r="L16"/>
  <c r="M16"/>
  <c r="N16"/>
  <c r="O17"/>
  <c r="O41" s="1"/>
  <c r="O19"/>
  <c r="C21"/>
  <c r="D21"/>
  <c r="E21"/>
  <c r="F21"/>
  <c r="G21"/>
  <c r="G33"/>
  <c r="H21"/>
  <c r="I21"/>
  <c r="J21"/>
  <c r="K21"/>
  <c r="L21"/>
  <c r="M21"/>
  <c r="N21"/>
  <c r="O31"/>
  <c r="O34"/>
  <c r="O35"/>
  <c r="O36"/>
  <c r="O37"/>
  <c r="C39"/>
  <c r="D39"/>
  <c r="E39"/>
  <c r="F39"/>
  <c r="G39"/>
  <c r="H39"/>
  <c r="I39"/>
  <c r="J39"/>
  <c r="K39"/>
  <c r="L39"/>
  <c r="M39"/>
  <c r="N39"/>
  <c r="C41"/>
  <c r="C42" s="1"/>
  <c r="D41"/>
  <c r="E41"/>
  <c r="F41"/>
  <c r="G41"/>
  <c r="H41"/>
  <c r="I41"/>
  <c r="J41"/>
  <c r="K41"/>
  <c r="L41"/>
  <c r="M41"/>
  <c r="N41"/>
  <c r="O44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J33"/>
  <c r="J47" s="1"/>
  <c r="H33"/>
  <c r="J46"/>
  <c r="H47"/>
  <c r="H46"/>
  <c r="G47"/>
  <c r="G46"/>
  <c r="O21" l="1"/>
  <c r="O16"/>
  <c r="O42"/>
  <c r="L46"/>
  <c r="L47"/>
  <c r="M46"/>
  <c r="M47"/>
  <c r="E47"/>
  <c r="E46"/>
  <c r="F46"/>
  <c r="F47"/>
  <c r="N46"/>
  <c r="O33"/>
  <c r="I47"/>
  <c r="I46"/>
  <c r="D46"/>
  <c r="O46"/>
  <c r="C33"/>
  <c r="K47"/>
  <c r="C46" l="1"/>
  <c r="C47"/>
</calcChain>
</file>

<file path=xl/comments1.xml><?xml version="1.0" encoding="utf-8"?>
<comments xmlns="http://schemas.openxmlformats.org/spreadsheetml/2006/main">
  <authors>
    <author>Dima</author>
  </authors>
  <commentList>
    <comment ref="C22" authorId="0">
      <text>
        <r>
          <rPr>
            <sz val="10"/>
            <color indexed="81"/>
            <rFont val="Courier"/>
            <family val="3"/>
          </rPr>
          <t>06.01.2025 КП "КВПВ" (КВБО) 1225,54_x000D_
Вивіз ТПВ за грудень 2024 Дог АРЖК8 / 1 від 01.09.2023 ЖК АВАНГАРД в т.ч. ПДВ 20% 204,26 грн.</t>
        </r>
      </text>
    </comment>
    <comment ref="D22" authorId="0">
      <text>
        <r>
          <rPr>
            <sz val="10"/>
            <color indexed="81"/>
            <rFont val="Courier"/>
            <family val="3"/>
          </rPr>
          <t>10.02.2025 КП "КВПВ" (КВБО) 1126,38_x000D_
Вивіз ТПВ за січень 2025 Дог АРЖК8/1 від 01.12.2024 ЖК АВАНГАРД в т.ч. ПДВ 20% 187,73 грн.Вивіз ТПВ за січень 2025 Дог АРЖК8 / 1 від 01.09.2023 ЖК АВАНГАРД в т.ч. ПДВ 20% 187,73 грн.</t>
        </r>
      </text>
    </comment>
    <comment ref="D23" authorId="0">
      <text>
        <r>
          <rPr>
            <sz val="10"/>
            <color indexed="81"/>
            <rFont val="Courier"/>
            <family val="3"/>
          </rPr>
          <t>11.02.2025 ПРАТ "ХАРКІВЕНЕРГОЗБУТ" 250_x000D_
Сплата за електроенергію за січень 2025 р. згідно договору 1-1617С від 01.01.2019 р. у тому числі ПДВ 20% 41,67 грн.</t>
        </r>
      </text>
    </comment>
    <comment ref="C24" authorId="0">
      <text>
        <r>
          <rPr>
            <sz val="10"/>
            <color indexed="81"/>
            <rFont val="Courier"/>
            <family val="3"/>
          </rPr>
          <t>06.01.2025 КП "КВПВ" (КВБО) 120_x000D_
утрим євроконтейнера грудень 2024 Дог ВВ 54 от 19,03,2011 У тому числі ПДВ 20% 20,00 грн.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27.01.2025 Податок на доходи фізичних осіб 1869,63_x000D_
101*ПДФО за січень 2025 утр із зарпл найм прац;;;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25.02.2025 Податок на доходи фізичних осіб 1813,46_x000D_
101*ПДФО за лютий 2025 утр із зарпл найм прац;;;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27.01.2025 Єдиний соціальний внесок 2285,1_x000D_
101*ЄСВ 22% за січень 2025 нарах на ФОП найманих працівн.;;;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25.02.2025 Єдиний соціальний внесок 2216,46_x000D_
101*ЄСВ 22% за лютий 2025 нарах на ФОП найманих працівн.;;;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27.01.2025 Військоввий збір 519,35_x000D_
101*військовий збір 5% за січень 2025, утр із зарп найм прац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25.02.2025 Військоввий збір 203,74_x000D_
101*військовий збір 5% за лютий 2025, утр із зарп найм прац_x000D_
26.02.2025 Військоввий збір 300_x000D_
101*військовий збір 5% за лютий 2025, утр із зарп найм прац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27.01.2025 Виплата заробітної плати із банку 240,24_x000D_
Зарах.кошт на картку рах 26202737528162 Винагорода за договором ЦПХ за січень 2025 р._x000D_
27.01.2025 Виплата заробітної плати із банку 6259,09_x000D_
Зарахування коштів на картку № 262026400951312523 Івлєва О.С. іпн: 2975119743 зарплата за січень 2025 р._x000D_
27.01.2025 Виплата заробітної плати із банку 1498,49_x000D_
Зарахування коштів на картку № 26207305486202 зарплата за січень 2024 р.Зарахування коштів на картку № 26207305486202 зарплата за січень 2025 р.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25.02.2025 Виплата заробітної плати із банку 1555,38_x000D_
Зарахування коштів на картку № 26207305486202 зарплата за лютий 2025 р.Зарахування коштів на картку № 26207305486202 зарплата за лютий 2025 р._x000D_
25.02.2025 Виплата заробітної плати із банку 6202,22_x000D_
Зарахування коштів на картку № 262026400951312523 Івлєва О.С. іпн: 2975119743 зарплата за лютий 2025 р.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27.01.2025 Господарчи витрати 216_x000D_
Зарах.кошт на картку рах 26202737528162 Кравченко О.В. іпн2830400723 Госп витрати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27.01.2025 Банк Грант 11,43_x000D_
Оплата  послуг РКО(без ПДВ) згідно договору №803/ОТД-22 від 07.06.2022_x000D_
27.01.2025 Банк Грант 80_x000D_
Оплата  послуг РКО(без ПДВ) за СКБ з 01.01.2025 по 31.01.2025 згідно договору №309/від-22  від 12.06.2023_x000D_
27.01.2025 Банк Грант 31,3_x000D_
Оплата  послуг РКО(без ПДВ) згідно договору №803/ОТД-22 від 07.06.2022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25.02.2025 Банк Грант 80_x000D_
Оплата  послуг РКО(без ПДВ) за СКБ з 01.02.2025 по 28.02.2025 згідно договору №309/від-22  від 12.06.2023_x000D_
25.02.2025 Банк Грант 11,08_x000D_
Оплата  послуг РКО(без ПДВ) згідно договору №803/ОТД-22 від 07.06.2022_x000D_
25.02.2025 Банк Грант 31,01_x000D_
Оплата  послуг РКО(без ПДВ) згідно договору №803/ОТД-22 від 07.06.2022</t>
        </r>
      </text>
    </comment>
  </commentList>
</comments>
</file>

<file path=xl/sharedStrings.xml><?xml version="1.0" encoding="utf-8"?>
<sst xmlns="http://schemas.openxmlformats.org/spreadsheetml/2006/main" count="96" uniqueCount="86">
  <si>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</si>
  <si>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</si>
  <si>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</si>
  <si>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</si>
  <si>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</si>
  <si>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</si>
  <si>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</si>
  <si>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</si>
  <si>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</si>
  <si>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</si>
  <si>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</si>
  <si>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</si>
  <si>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</si>
  <si>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</si>
  <si>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</si>
  <si>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</si>
  <si>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</si>
  <si>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</si>
  <si>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</si>
  <si>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</si>
  <si>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</si>
  <si>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</si>
  <si>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</si>
  <si>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</si>
  <si>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</si>
  <si>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</si>
  <si>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</si>
  <si>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</si>
  <si>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</si>
  <si>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</si>
  <si>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</si>
  <si>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</si>
  <si>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</si>
  <si>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</si>
  <si>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</si>
  <si>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</si>
  <si>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</si>
  <si>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</si>
  <si>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</si>
  <si>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</si>
  <si>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</si>
  <si>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</si>
  <si>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</si>
  <si>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</si>
  <si>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</si>
  <si>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</si>
  <si>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</si>
  <si>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</si>
  <si>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</si>
  <si>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</si>
  <si>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</si>
  <si>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</si>
  <si>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</si>
  <si>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</si>
  <si>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</si>
  <si>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</si>
  <si>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"Авангард"</t>
  </si>
  <si>
    <t>2 місяців 2025 р.</t>
  </si>
  <si>
    <t>Звіт про використання коштів</t>
  </si>
  <si>
    <t>Вивіз сміття</t>
  </si>
  <si>
    <t>Електроенергія</t>
  </si>
  <si>
    <t>Оренда євроконтейнеру для ТПВ</t>
  </si>
  <si>
    <t>ПДФО</t>
  </si>
  <si>
    <t>ЄСВ</t>
  </si>
  <si>
    <t>ВС</t>
  </si>
  <si>
    <t>Зарплата</t>
  </si>
  <si>
    <t>Госп.витрати</t>
  </si>
  <si>
    <t>Комісія банку</t>
  </si>
  <si>
    <t>Банк Грант</t>
  </si>
  <si>
    <t>06.01.2025 КП "КВПВ" (КВБО) 1225,54&lt;br&gt;Вивіз ТПВ за грудень 2024 Дог АРЖК8 / 1 від 01.09.2023 ЖК АВАНГАРД в т.ч. ПДВ 20% 204,26 грн.</t>
  </si>
  <si>
    <t>06.01.2025 КП "КВПВ" (КВБО) 120&lt;br&gt;утрим євроконтейнера грудень 2024 Дог ВВ 54 от 19,03,2011 У тому числі ПДВ 20% 20,00 грн.</t>
  </si>
  <si>
    <t>27.01.2025 Податок на доходи фізичних осіб 1869,63&lt;br&gt;101*ПДФО за січень 2025 утр із зарпл найм прац;;;</t>
  </si>
  <si>
    <t>27.01.2025 Єдиний соціальний внесок 2285,1&lt;br&gt;101*ЄСВ 22% за січень 2025 нарах на ФОП найманих працівн.;;;</t>
  </si>
  <si>
    <t>27.01.2025 Військоввий збір 519,35&lt;br&gt;101*військовий збір 5% за січень 2025, утр із зарп найм прац</t>
  </si>
  <si>
    <t>27.01.2025 Виплата заробітної плати із банку 240,24&lt;br&gt;Зарах.кошт на картку рах 26202737528162 Винагорода за договором ЦПХ за січень 2025 р.&lt;hr&gt;27.01.2025 Виплата заробітної плати із банку 6259,09&lt;br&gt;Зарахування коштів на картку № 262026400951312523 Івлєва О.С. іпн: 2975119743 зарплата за січень 2025 р.&lt;hr&gt;27.01.2025 Виплата заробітної плати із банку 1498,49&lt;br&gt;Зарахування коштів на картку № 26207305486202 зарплата за січень 2024 р.Зарахування коштів на картку № 26207305486202 зарплата за січень 2025 р.</t>
  </si>
  <si>
    <t>27.01.2025 Господарчи витрати 216&lt;br&gt;Зарах.кошт на картку рах 26202737528162 Кравченко О.В. іпн2830400723 Госп витрати</t>
  </si>
  <si>
    <t>06.01.2025 Банк Грант 6,13&lt;hr&gt;06.01.2025 Банк Грант 3&lt;hr&gt;27.01.2025 Банк Грант 11,43&lt;br&gt;Оплата  послуг РКО(без ПДВ) згідно договору №803/ОТД-22 від 07.06.2022&lt;hr&gt;27.01.2025 Банк Грант 80&lt;br&gt;Оплата  послуг РКО(без ПДВ) за СКБ з 01.01.2025 по 31.01.2025 згідно договору №309/від-22  від 12.06.2023&lt;hr&gt;27.01.2025 Банк Грант 9,35&lt;hr&gt;27.01.2025 Банк Грант 3&lt;hr&gt;27.01.2025 Банк Грант 3&lt;hr&gt;27.01.2025 Банк Грант 31,3&lt;br&gt;Оплата  послуг РКО(без ПДВ) згідно договору №803/ОТД-22 від 07.06.2022&lt;hr&gt;27.01.2025 Банк Грант 7,49&lt;hr&gt;27.01.2025 Банк Грант 3</t>
  </si>
  <si>
    <t>0, 6, 1</t>
  </si>
  <si>
    <t>Борг на 01.01.25: 57180,14</t>
  </si>
  <si>
    <t>11.02.2025 ПРАТ "ХАРКІВЕНЕРГОЗБУТ" 250&lt;br&gt;Сплата за електроенергію за січень 2025 р. згідно договору 1-1617С від 01.01.2019 р. у тому числі ПДВ 20% 41,67 грн.</t>
  </si>
  <si>
    <t>10.02.2025 КП "КВПВ" (КВБО) 1126,38&lt;br&gt;Вивіз ТПВ за січень 2025 Дог АРЖК8/1 від 01.12.2024 ЖК АВАНГАРД в т.ч. ПДВ 20% 187,73 грн.Вивіз ТПВ за січень 2025 Дог АРЖК8 / 1 від 01.09.2023 ЖК АВАНГАРД в т.ч. ПДВ 20% 187,73 грн.</t>
  </si>
  <si>
    <t>25.02.2025 Податок на доходи фізичних осіб 1813,46&lt;br&gt;101*ПДФО за лютий 2025 утр із зарпл найм прац;;;</t>
  </si>
  <si>
    <t>25.02.2025 Єдиний соціальний внесок 2216,46&lt;br&gt;101*ЄСВ 22% за лютий 2025 нарах на ФОП найманих працівн.;;;</t>
  </si>
  <si>
    <t>25.02.2025 Військоввий збір 203,74&lt;br&gt;101*військовий збір 5% за лютий 2025, утр із зарп найм прац&lt;hr&gt;26.02.2025 Військоввий збір 300&lt;br&gt;101*військовий збір 5% за лютий 2025, утр із зарп найм прац</t>
  </si>
  <si>
    <t>25.02.2025 Виплата заробітної плати із банку 1555,38&lt;br&gt;Зарахування коштів на картку № 26207305486202 зарплата за лютий 2025 р.Зарахування коштів на картку № 26207305486202 зарплата за лютий 2025 р.&lt;hr&gt;25.02.2025 Виплата заробітної плати із банку 6202,22&lt;br&gt;Зарахування коштів на картку № 262026400951312523 Івлєва О.С. іпн: 2975119743 зарплата за лютий 2025 р.</t>
  </si>
  <si>
    <t>10.02.2025 Банк Грант 5,63&lt;hr&gt;11.02.2025 Банк Грант 3&lt;hr&gt;25.02.2025 Банк Грант 9,07&lt;hr&gt;25.02.2025 Банк Грант 80&lt;br&gt;Оплата  послуг РКО(без ПДВ) за СКБ з 01.02.2025 по 28.02.2025 згідно договору №309/від-22  від 12.06.2023&lt;hr&gt;25.02.2025 Банк Грант 7,78&lt;hr&gt;25.02.2025 Банк Грант 11,08&lt;br&gt;Оплата  послуг РКО(без ПДВ) згідно договору №803/ОТД-22 від 07.06.2022&lt;hr&gt;25.02.2025 Банк Грант 3&lt;hr&gt;25.02.2025 Банк Грант 31,01&lt;br&gt;Оплата  послуг РКО(без ПДВ) згідно договору №803/ОТД-22 від 07.06.2022&lt;hr&gt;26.02.2025 Банк Грант 3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</si>
</sst>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3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1" t="s">
        <v>56</v>
      </c>
      <c r="B1" s="61"/>
      <c r="C1" s="61"/>
      <c r="D1" s="62" t="s">
        <v>57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6.5" thickBot="1">
      <c r="A2" s="63" t="s">
        <v>58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15.75" thickBot="1">
      <c r="A3" s="68" t="s">
        <v>14</v>
      </c>
      <c r="B3" s="69"/>
      <c r="C3" s="23" t="s">
        <v>15</v>
      </c>
      <c r="D3" s="53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0" t="s">
        <v>28</v>
      </c>
      <c r="B4" s="71"/>
      <c r="C4" s="24">
        <v>3380.6799869537354</v>
      </c>
      <c r="D4" s="18">
        <v>3380.6799869537354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2" t="s">
        <v>34</v>
      </c>
      <c r="B5" s="73"/>
      <c r="C5" s="2" t="s">
        <v>77</v>
      </c>
      <c r="D5" s="3" t="s">
        <v>77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2" t="s">
        <v>29</v>
      </c>
      <c r="B6" s="73"/>
      <c r="C6" s="5">
        <v>80</v>
      </c>
      <c r="D6" s="6">
        <v>80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2" t="s">
        <v>30</v>
      </c>
      <c r="B7" s="73"/>
      <c r="C7" s="5">
        <v>84</v>
      </c>
      <c r="D7" s="6">
        <v>84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6" t="s">
        <v>31</v>
      </c>
      <c r="B8" s="67"/>
      <c r="C8" s="103">
        <v>20008.079999999998</v>
      </c>
      <c r="D8" s="104">
        <v>20095.079999999998</v>
      </c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27">
        <f>SUM(C8:N8)</f>
        <v>40103.159999999996</v>
      </c>
    </row>
    <row r="9" spans="1:15" s="1" customFormat="1" ht="15" hidden="1" customHeight="1" thickBot="1">
      <c r="A9" s="76"/>
      <c r="B9" s="77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78"/>
    </row>
    <row r="10" spans="1:15" s="1" customFormat="1" ht="19.5" thickBot="1">
      <c r="A10" s="64" t="s">
        <v>55</v>
      </c>
      <c r="B10" s="65"/>
      <c r="C10" s="107">
        <f>C11-C12-C13-C14</f>
        <v>49734.859999999055</v>
      </c>
      <c r="D10" s="108">
        <f t="shared" ref="D10:N10" si="0">D11-D12-D13-D14</f>
        <v>59221.159999999451</v>
      </c>
      <c r="E10" s="108">
        <f t="shared" si="0"/>
        <v>0</v>
      </c>
      <c r="F10" s="108">
        <f t="shared" si="0"/>
        <v>0</v>
      </c>
      <c r="G10" s="108">
        <f t="shared" si="0"/>
        <v>0</v>
      </c>
      <c r="H10" s="108">
        <f t="shared" si="0"/>
        <v>0</v>
      </c>
      <c r="I10" s="108">
        <f t="shared" si="0"/>
        <v>0</v>
      </c>
      <c r="J10" s="108">
        <f t="shared" si="0"/>
        <v>0</v>
      </c>
      <c r="K10" s="108">
        <f t="shared" si="0"/>
        <v>0</v>
      </c>
      <c r="L10" s="108">
        <f t="shared" si="0"/>
        <v>0</v>
      </c>
      <c r="M10" s="108">
        <f t="shared" si="0"/>
        <v>0</v>
      </c>
      <c r="N10" s="109">
        <f t="shared" si="0"/>
        <v>0</v>
      </c>
      <c r="O10" s="28">
        <f>C10</f>
        <v>49734.859999999055</v>
      </c>
    </row>
    <row r="11" spans="1:15" s="1" customFormat="1" hidden="1">
      <c r="A11" s="74" t="s">
        <v>35</v>
      </c>
      <c r="B11" s="75"/>
      <c r="C11" s="110">
        <v>49734.859999999055</v>
      </c>
      <c r="D11" s="111">
        <v>59221.159999999451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29">
        <f>C11</f>
        <v>49734.859999999055</v>
      </c>
    </row>
    <row r="12" spans="1:15" s="1" customFormat="1" hidden="1">
      <c r="A12" s="54" t="s">
        <v>48</v>
      </c>
      <c r="B12" s="55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5"/>
      <c r="O12" s="33">
        <f>C12</f>
        <v>0</v>
      </c>
    </row>
    <row r="13" spans="1:15" s="1" customFormat="1" hidden="1">
      <c r="A13" s="54" t="s">
        <v>49</v>
      </c>
      <c r="B13" s="55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  <c r="O13" s="33">
        <f>C13</f>
        <v>0</v>
      </c>
    </row>
    <row r="14" spans="1:15" s="1" customFormat="1" ht="15.75" hidden="1" thickBot="1">
      <c r="A14" s="79" t="s">
        <v>50</v>
      </c>
      <c r="B14" s="80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8"/>
      <c r="O14" s="34">
        <f>C14</f>
        <v>0</v>
      </c>
    </row>
    <row r="15" spans="1:15" s="1" customFormat="1" ht="7.15" hidden="1" customHeight="1" thickBot="1">
      <c r="A15" s="82"/>
      <c r="B15" s="83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84"/>
    </row>
    <row r="16" spans="1:15" s="1" customFormat="1" ht="18.75">
      <c r="A16" s="64" t="s">
        <v>44</v>
      </c>
      <c r="B16" s="65"/>
      <c r="C16" s="120">
        <f>SUM(C17:C19)</f>
        <v>23877.439999999995</v>
      </c>
      <c r="D16" s="108">
        <f>SUM(D17:D19)</f>
        <v>16619.030000000002</v>
      </c>
      <c r="E16" s="108">
        <f>SUM(E17:E19)</f>
        <v>0</v>
      </c>
      <c r="F16" s="108">
        <f t="shared" ref="F16:M16" si="1">SUM(F17:F19)</f>
        <v>0</v>
      </c>
      <c r="G16" s="108">
        <f t="shared" si="1"/>
        <v>0</v>
      </c>
      <c r="H16" s="108">
        <f t="shared" si="1"/>
        <v>0</v>
      </c>
      <c r="I16" s="108">
        <f t="shared" si="1"/>
        <v>0</v>
      </c>
      <c r="J16" s="108">
        <f t="shared" si="1"/>
        <v>0</v>
      </c>
      <c r="K16" s="108">
        <f t="shared" si="1"/>
        <v>0</v>
      </c>
      <c r="L16" s="108">
        <f t="shared" si="1"/>
        <v>0</v>
      </c>
      <c r="M16" s="108">
        <f t="shared" si="1"/>
        <v>0</v>
      </c>
      <c r="N16" s="121">
        <f>SUM(N17:N19)</f>
        <v>0</v>
      </c>
      <c r="O16" s="28">
        <f>SUM(C16:N16)</f>
        <v>40496.47</v>
      </c>
    </row>
    <row r="17" spans="1:15">
      <c r="A17" s="145">
        <v>1</v>
      </c>
      <c r="B17" s="146" t="s">
        <v>32</v>
      </c>
      <c r="C17" s="147">
        <v>23872.379999999994</v>
      </c>
      <c r="D17" s="148">
        <v>16614.160000000003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50">
        <f>SUM(C17:N17)</f>
        <v>40486.539999999994</v>
      </c>
    </row>
    <row r="18" spans="1:15" ht="15.75" thickBot="1">
      <c r="A18" s="49">
        <v>2</v>
      </c>
      <c r="B18" s="52" t="s">
        <v>68</v>
      </c>
      <c r="C18" s="122">
        <v>5.0599999999999996</v>
      </c>
      <c r="D18" s="104">
        <v>4.87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23"/>
      <c r="O18" s="27">
        <f>SUM(C18:N18)</f>
        <v>9.93</v>
      </c>
    </row>
    <row r="19" spans="1:15" ht="15.75" hidden="1" thickBot="1">
      <c r="A19" s="38"/>
      <c r="B19" s="39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40">
        <f>SUM(C19:N19)</f>
        <v>0</v>
      </c>
    </row>
    <row r="20" spans="1:15" s="1" customFormat="1" ht="7.5" customHeight="1" thickBot="1">
      <c r="A20" s="58"/>
      <c r="B20" s="59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60"/>
    </row>
    <row r="21" spans="1:15" s="1" customFormat="1" ht="18.75">
      <c r="A21" s="56" t="s">
        <v>33</v>
      </c>
      <c r="B21" s="57"/>
      <c r="C21" s="128">
        <f t="shared" ref="C21:N21" si="2">SUM(C22:C31)</f>
        <v>14391.140000000001</v>
      </c>
      <c r="D21" s="129">
        <f t="shared" si="2"/>
        <v>13821.21</v>
      </c>
      <c r="E21" s="129">
        <f t="shared" si="2"/>
        <v>0</v>
      </c>
      <c r="F21" s="129">
        <f t="shared" si="2"/>
        <v>0</v>
      </c>
      <c r="G21" s="129">
        <f t="shared" si="2"/>
        <v>0</v>
      </c>
      <c r="H21" s="129">
        <f t="shared" si="2"/>
        <v>0</v>
      </c>
      <c r="I21" s="129">
        <f t="shared" si="2"/>
        <v>0</v>
      </c>
      <c r="J21" s="129">
        <f t="shared" si="2"/>
        <v>0</v>
      </c>
      <c r="K21" s="129">
        <f t="shared" si="2"/>
        <v>0</v>
      </c>
      <c r="L21" s="129">
        <f t="shared" si="2"/>
        <v>0</v>
      </c>
      <c r="M21" s="129">
        <f t="shared" si="2"/>
        <v>0</v>
      </c>
      <c r="N21" s="130">
        <f t="shared" si="2"/>
        <v>0</v>
      </c>
      <c r="O21" s="35">
        <f>SUM(C21:N21)</f>
        <v>28212.35</v>
      </c>
    </row>
    <row r="22" spans="1:15" s="1" customFormat="1">
      <c r="A22" s="50">
        <v>1</v>
      </c>
      <c r="B22" s="51" t="s">
        <v>59</v>
      </c>
      <c r="C22" s="157">
        <v>1225.54</v>
      </c>
      <c r="D22" s="158">
        <v>1126.3800000000001</v>
      </c>
      <c r="E22" s="158">
        <v>0</v>
      </c>
      <c r="F22" s="158">
        <v>0</v>
      </c>
      <c r="G22" s="158">
        <v>0</v>
      </c>
      <c r="H22" s="158"/>
      <c r="I22" s="158"/>
      <c r="J22" s="158"/>
      <c r="K22" s="158"/>
      <c r="L22" s="158"/>
      <c r="M22" s="158"/>
      <c r="N22" s="159"/>
      <c r="O22" s="160">
        <f>SUM(C22:N22)</f>
        <v>2351.92</v>
      </c>
    </row>
    <row r="23" spans="1:15" s="1" customFormat="1">
      <c r="A23" s="50">
        <v>2</v>
      </c>
      <c r="B23" s="51" t="s">
        <v>60</v>
      </c>
      <c r="C23" s="157">
        <v>0</v>
      </c>
      <c r="D23" s="158">
        <v>250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O23" s="160">
        <f>SUM(C23:N23)</f>
        <v>250</v>
      </c>
    </row>
    <row r="24" spans="1:15" s="1" customFormat="1">
      <c r="A24" s="151">
        <v>3</v>
      </c>
      <c r="B24" s="152" t="s">
        <v>61</v>
      </c>
      <c r="C24" s="153">
        <v>120</v>
      </c>
      <c r="D24" s="154">
        <v>0</v>
      </c>
      <c r="E24" s="154"/>
      <c r="F24" s="154"/>
      <c r="G24" s="154"/>
      <c r="H24" s="154"/>
      <c r="I24" s="154"/>
      <c r="J24" s="154"/>
      <c r="K24" s="154"/>
      <c r="L24" s="154"/>
      <c r="M24" s="154"/>
      <c r="N24" s="155"/>
      <c r="O24" s="156">
        <f>SUM(C24:N24)</f>
        <v>120</v>
      </c>
    </row>
    <row r="25" spans="1:15" s="1" customFormat="1">
      <c r="A25" s="50">
        <v>4</v>
      </c>
      <c r="B25" s="51" t="s">
        <v>62</v>
      </c>
      <c r="C25" s="157">
        <v>1869.63</v>
      </c>
      <c r="D25" s="158">
        <v>1813.46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9"/>
      <c r="O25" s="160">
        <f>SUM(C25:N25)</f>
        <v>3683.09</v>
      </c>
    </row>
    <row r="26" spans="1:15" s="1" customFormat="1">
      <c r="A26" s="50">
        <v>5</v>
      </c>
      <c r="B26" s="51" t="s">
        <v>63</v>
      </c>
      <c r="C26" s="157">
        <v>2285.1</v>
      </c>
      <c r="D26" s="158">
        <v>2216.46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9"/>
      <c r="O26" s="160">
        <f>SUM(C26:N26)</f>
        <v>4501.5599999999995</v>
      </c>
    </row>
    <row r="27" spans="1:15" s="1" customFormat="1">
      <c r="A27" s="50">
        <v>6</v>
      </c>
      <c r="B27" s="51" t="s">
        <v>64</v>
      </c>
      <c r="C27" s="157">
        <v>519.35</v>
      </c>
      <c r="D27" s="158">
        <v>503.74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9"/>
      <c r="O27" s="160">
        <f>SUM(C27:N27)</f>
        <v>1023.09</v>
      </c>
    </row>
    <row r="28" spans="1:15" s="1" customFormat="1">
      <c r="A28" s="50">
        <v>7</v>
      </c>
      <c r="B28" s="51" t="s">
        <v>65</v>
      </c>
      <c r="C28" s="157">
        <v>7997.82</v>
      </c>
      <c r="D28" s="158">
        <v>7757.6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9"/>
      <c r="O28" s="160">
        <f>SUM(C28:N28)</f>
        <v>15755.42</v>
      </c>
    </row>
    <row r="29" spans="1:15" s="1" customFormat="1">
      <c r="A29" s="151">
        <v>8</v>
      </c>
      <c r="B29" s="152" t="s">
        <v>66</v>
      </c>
      <c r="C29" s="153">
        <v>216</v>
      </c>
      <c r="D29" s="154">
        <v>0</v>
      </c>
      <c r="E29" s="154"/>
      <c r="F29" s="154"/>
      <c r="G29" s="154"/>
      <c r="H29" s="154"/>
      <c r="I29" s="154"/>
      <c r="J29" s="154"/>
      <c r="K29" s="154"/>
      <c r="L29" s="154"/>
      <c r="M29" s="154"/>
      <c r="N29" s="155"/>
      <c r="O29" s="156">
        <f>SUM(C29:N29)</f>
        <v>216</v>
      </c>
    </row>
    <row r="30" spans="1:15" s="1" customFormat="1">
      <c r="A30" s="151">
        <v>9</v>
      </c>
      <c r="B30" s="152" t="s">
        <v>67</v>
      </c>
      <c r="C30" s="153">
        <v>157.70000000000002</v>
      </c>
      <c r="D30" s="154">
        <v>153.57</v>
      </c>
      <c r="E30" s="154"/>
      <c r="F30" s="154"/>
      <c r="G30" s="154"/>
      <c r="H30" s="154"/>
      <c r="I30" s="154"/>
      <c r="J30" s="154"/>
      <c r="K30" s="154"/>
      <c r="L30" s="154"/>
      <c r="M30" s="154"/>
      <c r="N30" s="155"/>
      <c r="O30" s="156">
        <f>SUM(C30:N30)</f>
        <v>311.27</v>
      </c>
    </row>
    <row r="31" spans="1:15" s="1" customFormat="1" hidden="1">
      <c r="A31" s="41"/>
      <c r="B31" s="42"/>
      <c r="C31" s="131">
        <v>0</v>
      </c>
      <c r="D31" s="132">
        <v>0</v>
      </c>
      <c r="E31" s="132">
        <v>0</v>
      </c>
      <c r="F31" s="132">
        <v>0</v>
      </c>
      <c r="G31" s="132">
        <v>0</v>
      </c>
      <c r="H31" s="132"/>
      <c r="I31" s="132"/>
      <c r="J31" s="132"/>
      <c r="K31" s="132"/>
      <c r="L31" s="132"/>
      <c r="M31" s="132"/>
      <c r="N31" s="133"/>
      <c r="O31" s="43">
        <f>SUM(C31:N31)</f>
        <v>0</v>
      </c>
    </row>
    <row r="32" spans="1:15" s="1" customFormat="1" ht="1.1499999999999999" customHeight="1" thickBot="1">
      <c r="A32" s="87"/>
      <c r="B32" s="88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89"/>
    </row>
    <row r="33" spans="1:15" s="1" customFormat="1" ht="19.5" thickBot="1">
      <c r="A33" s="64" t="s">
        <v>54</v>
      </c>
      <c r="B33" s="86"/>
      <c r="C33" s="135">
        <f>C10+C16-C21</f>
        <v>59221.159999999058</v>
      </c>
      <c r="D33" s="136">
        <f t="shared" ref="D33:N33" si="3">D10+D16-D21</f>
        <v>62018.97999999945</v>
      </c>
      <c r="E33" s="136">
        <f t="shared" si="3"/>
        <v>0</v>
      </c>
      <c r="F33" s="136">
        <f t="shared" si="3"/>
        <v>0</v>
      </c>
      <c r="G33" s="136">
        <f t="shared" si="3"/>
        <v>0</v>
      </c>
      <c r="H33" s="136">
        <f t="shared" si="3"/>
        <v>0</v>
      </c>
      <c r="I33" s="136">
        <f t="shared" si="3"/>
        <v>0</v>
      </c>
      <c r="J33" s="136">
        <f t="shared" si="3"/>
        <v>0</v>
      </c>
      <c r="K33" s="136">
        <f t="shared" si="3"/>
        <v>0</v>
      </c>
      <c r="L33" s="136">
        <f t="shared" si="3"/>
        <v>0</v>
      </c>
      <c r="M33" s="136">
        <f t="shared" si="3"/>
        <v>0</v>
      </c>
      <c r="N33" s="137">
        <f t="shared" si="3"/>
        <v>0</v>
      </c>
      <c r="O33" s="31">
        <f>N33</f>
        <v>0</v>
      </c>
    </row>
    <row r="34" spans="1:15" s="1" customFormat="1" hidden="1">
      <c r="A34" s="74" t="s">
        <v>35</v>
      </c>
      <c r="B34" s="75"/>
      <c r="C34" s="110">
        <v>59221.159999999451</v>
      </c>
      <c r="D34" s="111">
        <v>62018.979999999516</v>
      </c>
      <c r="E34" s="111"/>
      <c r="F34" s="111"/>
      <c r="G34" s="111"/>
      <c r="H34" s="111"/>
      <c r="I34" s="111"/>
      <c r="J34" s="111"/>
      <c r="K34" s="111"/>
      <c r="L34" s="111"/>
      <c r="M34" s="111"/>
      <c r="N34" s="112"/>
      <c r="O34" s="30">
        <f>N34</f>
        <v>0</v>
      </c>
    </row>
    <row r="35" spans="1:15" s="1" customFormat="1" hidden="1">
      <c r="A35" s="54" t="s">
        <v>51</v>
      </c>
      <c r="B35" s="55"/>
      <c r="C35" s="113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5"/>
      <c r="O35" s="36">
        <f>N35</f>
        <v>0</v>
      </c>
    </row>
    <row r="36" spans="1:15" s="1" customFormat="1" hidden="1">
      <c r="A36" s="54" t="s">
        <v>49</v>
      </c>
      <c r="B36" s="55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5"/>
      <c r="O36" s="36">
        <f>N36</f>
        <v>0</v>
      </c>
    </row>
    <row r="37" spans="1:15" s="1" customFormat="1" ht="15.75" hidden="1" thickBot="1">
      <c r="A37" s="79" t="s">
        <v>50</v>
      </c>
      <c r="B37" s="80"/>
      <c r="C37" s="116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8"/>
      <c r="O37" s="37">
        <f>N37</f>
        <v>0</v>
      </c>
    </row>
    <row r="38" spans="1:15" s="1" customFormat="1" ht="7.5" customHeight="1" thickBot="1">
      <c r="A38" s="82"/>
      <c r="B38" s="83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84"/>
    </row>
    <row r="39" spans="1:15">
      <c r="A39" s="70" t="s">
        <v>52</v>
      </c>
      <c r="B39" s="81"/>
      <c r="C39" s="138">
        <f>C8</f>
        <v>20008.079999999998</v>
      </c>
      <c r="D39" s="139">
        <f t="shared" ref="D39:O39" si="4">D8</f>
        <v>20095.079999999998</v>
      </c>
      <c r="E39" s="139">
        <f t="shared" si="4"/>
        <v>0</v>
      </c>
      <c r="F39" s="139">
        <f t="shared" si="4"/>
        <v>0</v>
      </c>
      <c r="G39" s="139">
        <f t="shared" si="4"/>
        <v>0</v>
      </c>
      <c r="H39" s="139">
        <f t="shared" si="4"/>
        <v>0</v>
      </c>
      <c r="I39" s="139">
        <f t="shared" si="4"/>
        <v>0</v>
      </c>
      <c r="J39" s="139">
        <f t="shared" si="4"/>
        <v>0</v>
      </c>
      <c r="K39" s="139">
        <f t="shared" si="4"/>
        <v>0</v>
      </c>
      <c r="L39" s="139">
        <f t="shared" si="4"/>
        <v>0</v>
      </c>
      <c r="M39" s="139">
        <f t="shared" si="4"/>
        <v>0</v>
      </c>
      <c r="N39" s="140">
        <f t="shared" si="4"/>
        <v>0</v>
      </c>
      <c r="O39" s="44">
        <f t="shared" si="4"/>
        <v>40103.159999999996</v>
      </c>
    </row>
    <row r="40" spans="1:15">
      <c r="A40" s="72" t="s">
        <v>47</v>
      </c>
      <c r="B40" s="85"/>
      <c r="C40" s="141">
        <v>0</v>
      </c>
      <c r="D40" s="142">
        <v>0</v>
      </c>
      <c r="E40" s="142"/>
      <c r="F40" s="142"/>
      <c r="G40" s="142"/>
      <c r="H40" s="142"/>
      <c r="I40" s="142"/>
      <c r="J40" s="142"/>
      <c r="K40" s="142"/>
      <c r="L40" s="142"/>
      <c r="M40" s="142"/>
      <c r="N40" s="143"/>
      <c r="O40" s="47">
        <f>SUM(C40:N40)</f>
        <v>0</v>
      </c>
    </row>
    <row r="41" spans="1:15">
      <c r="A41" s="72" t="s">
        <v>53</v>
      </c>
      <c r="B41" s="85"/>
      <c r="C41" s="141">
        <f>C17</f>
        <v>23872.379999999994</v>
      </c>
      <c r="D41" s="142">
        <f t="shared" ref="D41:O41" si="5">D17</f>
        <v>16614.160000000003</v>
      </c>
      <c r="E41" s="142">
        <f t="shared" si="5"/>
        <v>0</v>
      </c>
      <c r="F41" s="142">
        <f t="shared" si="5"/>
        <v>0</v>
      </c>
      <c r="G41" s="142">
        <f t="shared" si="5"/>
        <v>0</v>
      </c>
      <c r="H41" s="142">
        <f t="shared" si="5"/>
        <v>0</v>
      </c>
      <c r="I41" s="142">
        <f t="shared" si="5"/>
        <v>0</v>
      </c>
      <c r="J41" s="142">
        <f t="shared" si="5"/>
        <v>0</v>
      </c>
      <c r="K41" s="142">
        <f t="shared" si="5"/>
        <v>0</v>
      </c>
      <c r="L41" s="142">
        <f t="shared" si="5"/>
        <v>0</v>
      </c>
      <c r="M41" s="142">
        <f t="shared" si="5"/>
        <v>0</v>
      </c>
      <c r="N41" s="143">
        <f t="shared" si="5"/>
        <v>0</v>
      </c>
      <c r="O41" s="45">
        <f t="shared" si="5"/>
        <v>40486.539999999994</v>
      </c>
    </row>
    <row r="42" spans="1:15" hidden="1">
      <c r="A42" s="72" t="s">
        <v>45</v>
      </c>
      <c r="B42" s="85"/>
      <c r="C42" s="141">
        <f>IF((C39+C40)&lt;&gt;0,C41/(C39+C40),0)</f>
        <v>1.1931369726630439</v>
      </c>
      <c r="D42" s="142">
        <f t="shared" ref="D42:O42" si="6">IF((D39+D40)&lt;&gt;0,D41/(D39+D40),0)</f>
        <v>0.82677749976611214</v>
      </c>
      <c r="E42" s="142">
        <f t="shared" si="6"/>
        <v>0</v>
      </c>
      <c r="F42" s="142">
        <f t="shared" si="6"/>
        <v>0</v>
      </c>
      <c r="G42" s="142">
        <f t="shared" si="6"/>
        <v>0</v>
      </c>
      <c r="H42" s="142">
        <f t="shared" si="6"/>
        <v>0</v>
      </c>
      <c r="I42" s="142">
        <f t="shared" si="6"/>
        <v>0</v>
      </c>
      <c r="J42" s="142">
        <f t="shared" si="6"/>
        <v>0</v>
      </c>
      <c r="K42" s="142">
        <f t="shared" si="6"/>
        <v>0</v>
      </c>
      <c r="L42" s="142">
        <f t="shared" si="6"/>
        <v>0</v>
      </c>
      <c r="M42" s="142">
        <f t="shared" si="6"/>
        <v>0</v>
      </c>
      <c r="N42" s="143">
        <f t="shared" si="6"/>
        <v>0</v>
      </c>
      <c r="O42" s="48">
        <f t="shared" si="6"/>
        <v>1.0095598451593339</v>
      </c>
    </row>
    <row r="43" spans="1:15">
      <c r="A43" s="72" t="s">
        <v>78</v>
      </c>
      <c r="B43" s="85"/>
      <c r="C43" s="141">
        <v>53315.840000000018</v>
      </c>
      <c r="D43" s="142">
        <v>56796.76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45">
        <f>N43</f>
        <v>0</v>
      </c>
    </row>
    <row r="44" spans="1:15" ht="15.75" thickBot="1">
      <c r="A44" s="66" t="s">
        <v>43</v>
      </c>
      <c r="B44" s="90"/>
      <c r="C44" s="122">
        <v>-12658.249999999998</v>
      </c>
      <c r="D44" s="104">
        <v>-11517.940000000002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23"/>
      <c r="O44" s="46">
        <f>N44</f>
        <v>0</v>
      </c>
    </row>
    <row r="45" spans="1:15"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</row>
    <row r="46" spans="1:15">
      <c r="B46" t="s">
        <v>36</v>
      </c>
      <c r="C46" s="144">
        <f>C34-C35-C36-C37-C33</f>
        <v>3.92901711165905E-10</v>
      </c>
      <c r="D46" s="144">
        <f t="shared" ref="D46:O46" si="7">D34-D35-D36-D37-D33</f>
        <v>6.5483618527650833E-11</v>
      </c>
      <c r="E46" s="144">
        <f t="shared" si="7"/>
        <v>0</v>
      </c>
      <c r="F46" s="144">
        <f t="shared" si="7"/>
        <v>0</v>
      </c>
      <c r="G46" s="144">
        <f t="shared" si="7"/>
        <v>0</v>
      </c>
      <c r="H46" s="144">
        <f t="shared" si="7"/>
        <v>0</v>
      </c>
      <c r="I46" s="144">
        <f t="shared" si="7"/>
        <v>0</v>
      </c>
      <c r="J46" s="144">
        <f t="shared" si="7"/>
        <v>0</v>
      </c>
      <c r="K46" s="144">
        <f t="shared" si="7"/>
        <v>0</v>
      </c>
      <c r="L46" s="144">
        <f t="shared" si="7"/>
        <v>0</v>
      </c>
      <c r="M46" s="144">
        <f t="shared" si="7"/>
        <v>0</v>
      </c>
      <c r="N46" s="144">
        <f t="shared" si="7"/>
        <v>0</v>
      </c>
      <c r="O46" s="32">
        <f t="shared" si="7"/>
        <v>0</v>
      </c>
    </row>
    <row r="47" spans="1:15">
      <c r="B47" t="s">
        <v>37</v>
      </c>
      <c r="C47" s="32">
        <f>C33-D10</f>
        <v>-3.92901711165905E-10</v>
      </c>
      <c r="D47" s="32">
        <f t="shared" ref="D47:M47" si="8">D33-E10</f>
        <v>62018.97999999945</v>
      </c>
      <c r="E47" s="32">
        <f t="shared" si="8"/>
        <v>0</v>
      </c>
      <c r="F47" s="32">
        <f t="shared" si="8"/>
        <v>0</v>
      </c>
      <c r="G47" s="32">
        <f t="shared" si="8"/>
        <v>0</v>
      </c>
      <c r="H47" s="32">
        <f t="shared" si="8"/>
        <v>0</v>
      </c>
      <c r="I47" s="32">
        <f t="shared" si="8"/>
        <v>0</v>
      </c>
      <c r="J47" s="32">
        <f t="shared" si="8"/>
        <v>0</v>
      </c>
      <c r="K47" s="32">
        <f t="shared" si="8"/>
        <v>0</v>
      </c>
      <c r="L47" s="32">
        <f t="shared" si="8"/>
        <v>0</v>
      </c>
      <c r="M47" s="32">
        <f t="shared" si="8"/>
        <v>0</v>
      </c>
      <c r="N47" s="32"/>
    </row>
    <row r="48" spans="1:15">
      <c r="B48" t="s">
        <v>38</v>
      </c>
      <c r="C48" s="32">
        <f>C34-D11</f>
        <v>0</v>
      </c>
      <c r="D48" s="32">
        <f>D34-E11</f>
        <v>62018.979999999516</v>
      </c>
      <c r="E48" s="32">
        <f>E34-F11</f>
        <v>0</v>
      </c>
      <c r="F48" s="32">
        <f>F34-G11</f>
        <v>0</v>
      </c>
      <c r="G48" s="32">
        <f>G34-H11</f>
        <v>0</v>
      </c>
      <c r="H48" s="32">
        <f>H34-I11</f>
        <v>0</v>
      </c>
      <c r="I48" s="32">
        <f>I34-J11</f>
        <v>0</v>
      </c>
      <c r="J48" s="32">
        <f>J34-K11</f>
        <v>0</v>
      </c>
      <c r="K48" s="32">
        <f>K34-L11</f>
        <v>0</v>
      </c>
      <c r="L48" s="32">
        <f>L34-M11</f>
        <v>0</v>
      </c>
      <c r="M48" s="32">
        <f>M34-N11</f>
        <v>0</v>
      </c>
      <c r="N48" s="32"/>
    </row>
    <row r="49" spans="2:14">
      <c r="B49" t="s">
        <v>39</v>
      </c>
      <c r="C49" s="32">
        <f>C35-D12</f>
        <v>0</v>
      </c>
      <c r="D49" s="32">
        <f>D35-E12</f>
        <v>0</v>
      </c>
      <c r="E49" s="32">
        <f>E35-F12</f>
        <v>0</v>
      </c>
      <c r="F49" s="32">
        <f>F35-G12</f>
        <v>0</v>
      </c>
      <c r="G49" s="32">
        <f>G35-H12</f>
        <v>0</v>
      </c>
      <c r="H49" s="32">
        <f>H35-I12</f>
        <v>0</v>
      </c>
      <c r="I49" s="32">
        <f>I35-J12</f>
        <v>0</v>
      </c>
      <c r="J49" s="32">
        <f>J35-K12</f>
        <v>0</v>
      </c>
      <c r="K49" s="32">
        <f>K35-L12</f>
        <v>0</v>
      </c>
      <c r="L49" s="32">
        <f>L35-M12</f>
        <v>0</v>
      </c>
      <c r="M49" s="32">
        <f>M35-N12</f>
        <v>0</v>
      </c>
      <c r="N49" s="32"/>
    </row>
    <row r="50" spans="2:14">
      <c r="B50" t="s">
        <v>40</v>
      </c>
      <c r="C50" s="32">
        <f>C36-D13</f>
        <v>0</v>
      </c>
      <c r="D50" s="32">
        <f>D36-E13</f>
        <v>0</v>
      </c>
      <c r="E50" s="32">
        <f>E36-F13</f>
        <v>0</v>
      </c>
      <c r="F50" s="32">
        <f>F36-G13</f>
        <v>0</v>
      </c>
      <c r="G50" s="32">
        <f>G36-H13</f>
        <v>0</v>
      </c>
      <c r="H50" s="32">
        <f>H36-I13</f>
        <v>0</v>
      </c>
      <c r="I50" s="32">
        <f>I36-J13</f>
        <v>0</v>
      </c>
      <c r="J50" s="32">
        <f>J36-K13</f>
        <v>0</v>
      </c>
      <c r="K50" s="32">
        <f>K36-L13</f>
        <v>0</v>
      </c>
      <c r="L50" s="32">
        <f>L36-M13</f>
        <v>0</v>
      </c>
      <c r="M50" s="32">
        <f>M36-N13</f>
        <v>0</v>
      </c>
      <c r="N50" s="32"/>
    </row>
    <row r="51" spans="2:14">
      <c r="B51" t="s">
        <v>41</v>
      </c>
      <c r="C51" s="32">
        <f>C37-D14</f>
        <v>0</v>
      </c>
      <c r="D51" s="32">
        <f>D37-E14</f>
        <v>0</v>
      </c>
      <c r="E51" s="32">
        <f>E37-F14</f>
        <v>0</v>
      </c>
      <c r="F51" s="32">
        <f>F37-G14</f>
        <v>0</v>
      </c>
      <c r="G51" s="32">
        <f>G37-H14</f>
        <v>0</v>
      </c>
      <c r="H51" s="32">
        <f>H37-I14</f>
        <v>0</v>
      </c>
      <c r="I51" s="32">
        <f>I37-J14</f>
        <v>0</v>
      </c>
      <c r="J51" s="32">
        <f>J37-K14</f>
        <v>0</v>
      </c>
      <c r="K51" s="32">
        <f>K37-L14</f>
        <v>0</v>
      </c>
      <c r="L51" s="32">
        <f>L37-M14</f>
        <v>0</v>
      </c>
      <c r="M51" s="32">
        <f>M37-N14</f>
        <v>0</v>
      </c>
      <c r="N51" s="32"/>
    </row>
    <row r="52" spans="2:14">
      <c r="B52" t="s">
        <v>42</v>
      </c>
      <c r="C52" s="32" t="b">
        <f>C8=D8</f>
        <v>0</v>
      </c>
      <c r="D52" s="32" t="b">
        <f t="shared" ref="D52:M52" si="9">D8=E8</f>
        <v>0</v>
      </c>
      <c r="E52" s="32" t="b">
        <f t="shared" si="9"/>
        <v>1</v>
      </c>
      <c r="F52" s="32" t="b">
        <f t="shared" si="9"/>
        <v>1</v>
      </c>
      <c r="G52" s="32" t="b">
        <f t="shared" si="9"/>
        <v>1</v>
      </c>
      <c r="H52" s="32" t="b">
        <f t="shared" si="9"/>
        <v>1</v>
      </c>
      <c r="I52" s="32" t="b">
        <f t="shared" si="9"/>
        <v>1</v>
      </c>
      <c r="J52" s="32" t="b">
        <f t="shared" si="9"/>
        <v>1</v>
      </c>
      <c r="K52" s="32" t="b">
        <f t="shared" si="9"/>
        <v>1</v>
      </c>
      <c r="L52" s="32" t="b">
        <f t="shared" si="9"/>
        <v>1</v>
      </c>
      <c r="M52" s="32" t="b">
        <f t="shared" si="9"/>
        <v>1</v>
      </c>
    </row>
    <row r="53" spans="2:14">
      <c r="B53" t="s">
        <v>46</v>
      </c>
      <c r="D53" s="32">
        <f>C43+D39+D40-D41-D43</f>
        <v>0</v>
      </c>
      <c r="E53" s="32">
        <f t="shared" ref="E53:N53" si="10">D43+E39+E40-E41-E43</f>
        <v>56796.76</v>
      </c>
      <c r="F53" s="32">
        <f t="shared" si="10"/>
        <v>0</v>
      </c>
      <c r="G53" s="32">
        <f t="shared" si="10"/>
        <v>0</v>
      </c>
      <c r="H53" s="32">
        <f t="shared" si="10"/>
        <v>0</v>
      </c>
      <c r="I53" s="32">
        <f t="shared" si="10"/>
        <v>0</v>
      </c>
      <c r="J53" s="32">
        <f t="shared" si="10"/>
        <v>0</v>
      </c>
      <c r="K53" s="32">
        <f t="shared" si="10"/>
        <v>0</v>
      </c>
      <c r="L53" s="32">
        <f t="shared" si="10"/>
        <v>0</v>
      </c>
      <c r="M53" s="32">
        <f t="shared" si="10"/>
        <v>0</v>
      </c>
      <c r="N53" s="32">
        <f t="shared" si="10"/>
        <v>0</v>
      </c>
    </row>
  </sheetData>
  <mergeCells count="32">
    <mergeCell ref="A44:B44"/>
    <mergeCell ref="A34:B34"/>
    <mergeCell ref="A35:B35"/>
    <mergeCell ref="A36:B36"/>
    <mergeCell ref="A37:B37"/>
    <mergeCell ref="A40:B40"/>
    <mergeCell ref="A14:B14"/>
    <mergeCell ref="A39:B39"/>
    <mergeCell ref="A38:O38"/>
    <mergeCell ref="A43:B43"/>
    <mergeCell ref="A33:B33"/>
    <mergeCell ref="A15:O15"/>
    <mergeCell ref="A42:B42"/>
    <mergeCell ref="A41:B41"/>
    <mergeCell ref="A32:O32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1:B21"/>
    <mergeCell ref="A20:O20"/>
    <mergeCell ref="A1:C1"/>
    <mergeCell ref="D1:O1"/>
    <mergeCell ref="A2:O2"/>
    <mergeCell ref="A10:B10"/>
    <mergeCell ref="A16:B16"/>
    <mergeCell ref="A8:B8"/>
  </mergeCells>
  <conditionalFormatting sqref="C42:O42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2:D30"/>
  <sheetViews>
    <sheetView workbookViewId="0">
      <selection activeCell="L21" sqref="L21"/>
    </sheetView>
  </sheetViews>
  <sheetFormatPr defaultRowHeight="15"/>
  <sheetData>
    <row r="22" spans="3:4">
      <c r="C22" t="s">
        <v>69</v>
      </c>
      <c r="D22" t="s">
        <v>80</v>
      </c>
    </row>
    <row r="23" spans="3:4">
      <c r="D23" t="s">
        <v>79</v>
      </c>
    </row>
    <row r="24" spans="3:4">
      <c r="C24" t="s">
        <v>70</v>
      </c>
    </row>
    <row r="25" spans="3:4">
      <c r="C25" t="s">
        <v>71</v>
      </c>
      <c r="D25" t="s">
        <v>81</v>
      </c>
    </row>
    <row r="26" spans="3:4">
      <c r="C26" t="s">
        <v>72</v>
      </c>
      <c r="D26" t="s">
        <v>82</v>
      </c>
    </row>
    <row r="27" spans="3:4">
      <c r="C27" t="s">
        <v>73</v>
      </c>
      <c r="D27" t="s">
        <v>83</v>
      </c>
    </row>
    <row r="28" spans="3:4">
      <c r="C28" t="s">
        <v>74</v>
      </c>
      <c r="D28" t="s">
        <v>84</v>
      </c>
    </row>
    <row r="29" spans="3:4">
      <c r="C29" t="s">
        <v>75</v>
      </c>
    </row>
    <row r="30" spans="3:4">
      <c r="C30" t="s">
        <v>76</v>
      </c>
      <c r="D30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">
        <v>13</v>
      </c>
      <c r="B1" s="95"/>
      <c r="C1" s="95"/>
      <c r="D1" s="95"/>
      <c r="E1" s="95"/>
      <c r="F1" s="95"/>
      <c r="G1" s="95"/>
    </row>
    <row r="2" spans="1:7" ht="15.75" thickBot="1">
      <c r="A2" s="96" t="s">
        <v>0</v>
      </c>
      <c r="B2" s="96"/>
      <c r="C2" s="96"/>
      <c r="D2" s="96"/>
      <c r="E2" s="96"/>
      <c r="F2" s="96"/>
      <c r="G2" s="96"/>
    </row>
    <row r="3" spans="1:7">
      <c r="A3" s="97" t="s">
        <v>1</v>
      </c>
      <c r="B3" s="98"/>
      <c r="C3" s="98" t="s">
        <v>2</v>
      </c>
      <c r="D3" s="98"/>
      <c r="E3" s="98"/>
      <c r="F3" s="98" t="s">
        <v>3</v>
      </c>
      <c r="G3" s="101" t="s">
        <v>4</v>
      </c>
    </row>
    <row r="4" spans="1:7" ht="29.25" customHeight="1">
      <c r="A4" s="99"/>
      <c r="B4" s="100"/>
      <c r="C4" s="8" t="s">
        <v>5</v>
      </c>
      <c r="D4" s="8" t="s">
        <v>6</v>
      </c>
      <c r="E4" s="8" t="s">
        <v>7</v>
      </c>
      <c r="F4" s="100"/>
      <c r="G4" s="102"/>
    </row>
    <row r="5" spans="1:7" ht="15.75" thickBot="1">
      <c r="A5" s="91"/>
      <c r="B5" s="92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tr">
        <f>Rep!A1</f>
        <v xml:space="preserve">Отчет ОСМД </v>
      </c>
      <c r="B1" s="95"/>
      <c r="C1" s="95"/>
      <c r="D1" s="95"/>
      <c r="E1" s="95"/>
      <c r="F1" s="95"/>
      <c r="G1" s="95"/>
    </row>
    <row r="2" spans="1:7" ht="15.75" thickBot="1">
      <c r="A2" s="96" t="str">
        <f>Rep!A2</f>
        <v>за период с по</v>
      </c>
      <c r="B2" s="96"/>
      <c r="C2" s="96"/>
      <c r="D2" s="96"/>
      <c r="E2" s="96"/>
      <c r="F2" s="96"/>
      <c r="G2" s="96"/>
    </row>
    <row r="3" spans="1:7" ht="15" customHeight="1">
      <c r="A3" s="97" t="str">
        <f>Rep!A3</f>
        <v>Остаток на начало отчетного периода</v>
      </c>
      <c r="B3" s="98">
        <f>Rep!B3</f>
        <v>0</v>
      </c>
      <c r="C3" s="98" t="str">
        <f>Rep!C3</f>
        <v>Поступление средств
в т.ч.</v>
      </c>
      <c r="D3" s="98">
        <f>Rep!D3</f>
        <v>0</v>
      </c>
      <c r="E3" s="98">
        <f>Rep!E3</f>
        <v>0</v>
      </c>
      <c r="F3" s="98" t="str">
        <f>Rep!F3</f>
        <v>Расходы</v>
      </c>
      <c r="G3" s="101" t="s">
        <v>4</v>
      </c>
    </row>
    <row r="4" spans="1:7" ht="29.25" customHeight="1">
      <c r="A4" s="99">
        <f>Rep!A4</f>
        <v>0</v>
      </c>
      <c r="B4" s="100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0">
        <f>Rep!F4</f>
        <v>0</v>
      </c>
      <c r="G4" s="102"/>
    </row>
    <row r="5" spans="1:7" ht="15.75" thickBot="1">
      <c r="A5" s="91">
        <f>Rep!A5</f>
        <v>0</v>
      </c>
      <c r="B5" s="92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2025-03-02T11:02:54Z</dcterms:modified>
</cp:coreProperties>
</file>