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ky\Dropbox\Learning\MOOCs\Udacity\Data Analysis NanoDegree\P6 - Inferential Statistics\Data\"/>
    </mc:Choice>
  </mc:AlternateContent>
  <bookViews>
    <workbookView xWindow="0" yWindow="0" windowWidth="28800" windowHeight="12350" xr2:uid="{00000000-000D-0000-FFFF-FFFF00000000}"/>
  </bookViews>
  <sheets>
    <sheet name="stroopdata" sheetId="1" r:id="rId1"/>
    <sheet name="L8" sheetId="2" r:id="rId2"/>
    <sheet name="l9" sheetId="3" r:id="rId3"/>
    <sheet name="l10" sheetId="4" r:id="rId4"/>
    <sheet name="Sheet4" sheetId="5" r:id="rId5"/>
  </sheets>
  <definedNames>
    <definedName name="_xlchart.v1.0" hidden="1">Sheet4!$A$49</definedName>
    <definedName name="_xlchart.v1.1" hidden="1">Sheet4!$B$1:$B$48</definedName>
    <definedName name="_xlchart.v1.2" hidden="1">Sheet4!$B$49</definedName>
    <definedName name="_xlchart.v1.3" hidden="1">Sheet4!$A$49</definedName>
    <definedName name="_xlchart.v1.4" hidden="1">Sheet4!$B$1:$B$48</definedName>
    <definedName name="_xlchart.v1.5" hidden="1">Sheet4!$B$49</definedName>
  </definedNames>
  <calcPr calcId="171027"/>
</workbook>
</file>

<file path=xl/calcChain.xml><?xml version="1.0" encoding="utf-8"?>
<calcChain xmlns="http://schemas.openxmlformats.org/spreadsheetml/2006/main">
  <c r="H14" i="1" l="1"/>
  <c r="I5" i="1"/>
  <c r="I10" i="1"/>
  <c r="H10" i="1"/>
  <c r="I9" i="1"/>
  <c r="H9" i="1"/>
  <c r="I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I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I41" i="4" l="1"/>
  <c r="G40" i="4"/>
  <c r="H37" i="4"/>
  <c r="I34" i="4"/>
  <c r="I33" i="4"/>
  <c r="I32" i="4"/>
  <c r="I27" i="4" l="1"/>
  <c r="I26" i="4"/>
  <c r="I23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2" i="4"/>
  <c r="G23" i="4"/>
  <c r="G24" i="4" s="1"/>
  <c r="I22" i="4"/>
  <c r="H24" i="4"/>
  <c r="H23" i="4"/>
  <c r="H22" i="4"/>
  <c r="G22" i="4"/>
  <c r="G14" i="4" l="1"/>
  <c r="F14" i="4"/>
  <c r="B18" i="4"/>
  <c r="B17" i="4"/>
  <c r="B16" i="4"/>
  <c r="E7" i="4"/>
  <c r="F5" i="4"/>
  <c r="F4" i="4"/>
  <c r="F3" i="4"/>
  <c r="H27" i="3"/>
  <c r="H28" i="3" s="1"/>
  <c r="E27" i="3"/>
  <c r="E28" i="3" s="1"/>
  <c r="B28" i="3"/>
  <c r="B27" i="3"/>
  <c r="B18" i="3"/>
  <c r="B19" i="3" s="1"/>
  <c r="B20" i="3" s="1"/>
  <c r="D8" i="3"/>
  <c r="B2" i="3"/>
  <c r="B3" i="3"/>
  <c r="B4" i="3"/>
  <c r="B1" i="3"/>
  <c r="M11" i="2"/>
  <c r="M10" i="2"/>
  <c r="K10" i="2"/>
  <c r="J10" i="2"/>
  <c r="J12" i="2"/>
  <c r="J11" i="2"/>
  <c r="J9" i="2"/>
  <c r="G18" i="2"/>
  <c r="F18" i="2"/>
  <c r="G17" i="2"/>
  <c r="F17" i="2"/>
  <c r="G14" i="2"/>
  <c r="F14" i="2"/>
  <c r="E7" i="2"/>
  <c r="F7" i="2"/>
  <c r="F5" i="2"/>
  <c r="B29" i="2"/>
  <c r="A29" i="2"/>
  <c r="B21" i="2"/>
  <c r="A21" i="2"/>
  <c r="A13" i="2"/>
  <c r="B13" i="2"/>
  <c r="B7" i="2"/>
  <c r="A7" i="2"/>
  <c r="H14" i="4" l="1"/>
  <c r="H15" i="4" s="1"/>
</calcChain>
</file>

<file path=xl/sharedStrings.xml><?xml version="1.0" encoding="utf-8"?>
<sst xmlns="http://schemas.openxmlformats.org/spreadsheetml/2006/main" count="157" uniqueCount="55">
  <si>
    <t>Congruent</t>
  </si>
  <si>
    <t>Incongruent</t>
  </si>
  <si>
    <t>Mean</t>
  </si>
  <si>
    <t>SE</t>
  </si>
  <si>
    <t>Diff</t>
  </si>
  <si>
    <t>xbar</t>
  </si>
  <si>
    <t>sigma</t>
  </si>
  <si>
    <t>n</t>
  </si>
  <si>
    <t>Conf Intervals bounds</t>
  </si>
  <si>
    <t>Exact z-scores</t>
  </si>
  <si>
    <t>95% with exact z scores</t>
  </si>
  <si>
    <t>CI when N = 250</t>
  </si>
  <si>
    <t>conf</t>
  </si>
  <si>
    <t>Standard Error (22)</t>
  </si>
  <si>
    <t>Sampling dist 29</t>
  </si>
  <si>
    <t>zscore</t>
  </si>
  <si>
    <t>prob</t>
  </si>
  <si>
    <t>mean</t>
  </si>
  <si>
    <t>z score of sample</t>
  </si>
  <si>
    <t>mu</t>
  </si>
  <si>
    <t>p-val</t>
  </si>
  <si>
    <t>QUIZ 2</t>
  </si>
  <si>
    <t xml:space="preserve">xbar </t>
  </si>
  <si>
    <t>z</t>
  </si>
  <si>
    <t>QUIZ 12</t>
  </si>
  <si>
    <t>QUIZ 13</t>
  </si>
  <si>
    <t>sample</t>
  </si>
  <si>
    <t>s</t>
  </si>
  <si>
    <t>t</t>
  </si>
  <si>
    <t>Santa Clara Rents</t>
  </si>
  <si>
    <t>p</t>
  </si>
  <si>
    <t>Cohens D</t>
  </si>
  <si>
    <t>LCI</t>
  </si>
  <si>
    <t>UCI</t>
  </si>
  <si>
    <t>QWERTY errors</t>
  </si>
  <si>
    <t>Alphabetical errors</t>
  </si>
  <si>
    <t>Xbar</t>
  </si>
  <si>
    <t>Q</t>
  </si>
  <si>
    <t>A</t>
  </si>
  <si>
    <t>S</t>
  </si>
  <si>
    <t>sdDiff</t>
  </si>
  <si>
    <t>T Stat</t>
  </si>
  <si>
    <t>Cohen's D</t>
  </si>
  <si>
    <t>4YO</t>
  </si>
  <si>
    <t>8YO</t>
  </si>
  <si>
    <t>sd</t>
  </si>
  <si>
    <t>t stat</t>
  </si>
  <si>
    <t>Type</t>
  </si>
  <si>
    <t>Result</t>
  </si>
  <si>
    <t>stdDev</t>
  </si>
  <si>
    <t>sd^2</t>
  </si>
  <si>
    <t>pop1</t>
  </si>
  <si>
    <t>pop2</t>
  </si>
  <si>
    <t>DF</t>
  </si>
  <si>
    <t>Test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</si>
</sst>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0" fontId="0" fillId="0" borderId="0" xfId="0" applyAlignment="1">
      <alignment wrapText="1"/>
    </xf>
    <xf numFmtId="2" fontId="0" fillId="0" borderId="0" xfId="0" applyNumberFormat="1"/>
    <xf numFmtId="166" fontId="0" fillId="0" borderId="0" xfId="1" applyNumberFormat="1" applyFont="1"/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right" wrapText="1"/>
    </xf>
    <xf numFmtId="0" fontId="19" fillId="0" borderId="0" xfId="0" applyFont="1" applyBorder="1" applyAlignment="1">
      <alignment wrapText="1"/>
    </xf>
    <xf numFmtId="0" fontId="19" fillId="0" borderId="0" xfId="0" applyFont="1" applyBorder="1" applyAlignment="1">
      <alignment horizontal="right" wrapText="1"/>
    </xf>
    <xf numFmtId="0" fontId="16" fillId="0" borderId="0" xfId="0" applyFont="1"/>
    <xf numFmtId="0" fontId="20" fillId="0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7" zoomScale="70" zoomScaleNormal="70" workbookViewId="0">
      <selection activeCell="F29" sqref="F29"/>
    </sheetView>
  </sheetViews>
  <sheetFormatPr defaultRowHeight="14.5" x14ac:dyDescent="0.35"/>
  <cols>
    <col min="1" max="1" width="9.7265625" bestFit="1" customWidth="1"/>
    <col min="2" max="3" width="11.81640625" bestFit="1" customWidth="1"/>
    <col min="5" max="6" width="15" customWidth="1"/>
    <col min="7" max="7" width="8.54296875" customWidth="1"/>
  </cols>
  <sheetData>
    <row r="1" spans="2:9" x14ac:dyDescent="0.35">
      <c r="B1" s="16" t="s">
        <v>0</v>
      </c>
      <c r="C1" s="16" t="s">
        <v>1</v>
      </c>
      <c r="D1" s="16" t="s">
        <v>4</v>
      </c>
      <c r="E1" s="16" t="s">
        <v>50</v>
      </c>
    </row>
    <row r="2" spans="2:9" x14ac:dyDescent="0.35">
      <c r="B2">
        <v>12.079000000000001</v>
      </c>
      <c r="C2">
        <v>19.277999999999999</v>
      </c>
      <c r="D2" s="17">
        <f>C2-B2</f>
        <v>7.1989999999999981</v>
      </c>
      <c r="E2" s="17">
        <f>(D2-$I$3)^2</f>
        <v>0.58643687673611011</v>
      </c>
    </row>
    <row r="3" spans="2:9" x14ac:dyDescent="0.35">
      <c r="B3">
        <v>16.791</v>
      </c>
      <c r="C3">
        <v>18.741</v>
      </c>
      <c r="D3" s="17">
        <f t="shared" ref="D3:D25" si="0">C3-B3</f>
        <v>1.9499999999999993</v>
      </c>
      <c r="E3" s="17">
        <f t="shared" ref="E3:E25" si="1">(D3-$I$3)^2</f>
        <v>36.177718793402754</v>
      </c>
      <c r="H3" s="16" t="s">
        <v>2</v>
      </c>
      <c r="I3">
        <f>AVERAGE(D2:D25)</f>
        <v>7.964791666666664</v>
      </c>
    </row>
    <row r="4" spans="2:9" x14ac:dyDescent="0.35">
      <c r="B4">
        <v>9.5640000000000001</v>
      </c>
      <c r="C4">
        <v>21.213999999999999</v>
      </c>
      <c r="D4" s="17">
        <f t="shared" si="0"/>
        <v>11.649999999999999</v>
      </c>
      <c r="E4" s="17">
        <f t="shared" si="1"/>
        <v>13.580760460069452</v>
      </c>
      <c r="H4" s="16" t="s">
        <v>49</v>
      </c>
      <c r="I4">
        <f>SQRT(SUM(E2:E25)/23)</f>
        <v>4.8648269103590538</v>
      </c>
    </row>
    <row r="5" spans="2:9" x14ac:dyDescent="0.35">
      <c r="B5">
        <v>8.6300000000000008</v>
      </c>
      <c r="C5">
        <v>15.686999999999999</v>
      </c>
      <c r="D5" s="17">
        <f t="shared" si="0"/>
        <v>7.0569999999999986</v>
      </c>
      <c r="E5" s="17">
        <f t="shared" si="1"/>
        <v>0.8240857100694422</v>
      </c>
      <c r="H5" s="16" t="s">
        <v>3</v>
      </c>
      <c r="I5">
        <f>SQRT((H10^2 +I10^2)/24)</f>
        <v>1.2193028422505077</v>
      </c>
    </row>
    <row r="6" spans="2:9" x14ac:dyDescent="0.35">
      <c r="B6">
        <v>14.669</v>
      </c>
      <c r="C6">
        <v>22.803000000000001</v>
      </c>
      <c r="D6" s="17">
        <f t="shared" si="0"/>
        <v>8.1340000000000003</v>
      </c>
      <c r="E6" s="17">
        <f t="shared" si="1"/>
        <v>2.8631460069445447E-2</v>
      </c>
      <c r="H6" s="16" t="s">
        <v>53</v>
      </c>
      <c r="I6">
        <v>23</v>
      </c>
    </row>
    <row r="7" spans="2:9" x14ac:dyDescent="0.35">
      <c r="B7">
        <v>12.238</v>
      </c>
      <c r="C7">
        <v>20.878</v>
      </c>
      <c r="D7" s="17">
        <f t="shared" si="0"/>
        <v>8.64</v>
      </c>
      <c r="E7" s="17">
        <f t="shared" si="1"/>
        <v>0.4559062934027821</v>
      </c>
    </row>
    <row r="8" spans="2:9" x14ac:dyDescent="0.35">
      <c r="B8">
        <v>14.692</v>
      </c>
      <c r="C8">
        <v>24.571999999999999</v>
      </c>
      <c r="D8" s="17">
        <f t="shared" si="0"/>
        <v>9.879999999999999</v>
      </c>
      <c r="E8" s="17">
        <f t="shared" si="1"/>
        <v>3.6680229600694507</v>
      </c>
      <c r="H8" s="16" t="s">
        <v>51</v>
      </c>
      <c r="I8" s="16" t="s">
        <v>52</v>
      </c>
    </row>
    <row r="9" spans="2:9" x14ac:dyDescent="0.35">
      <c r="B9">
        <v>8.9870000000000001</v>
      </c>
      <c r="C9">
        <v>17.393999999999998</v>
      </c>
      <c r="D9" s="17">
        <f t="shared" si="0"/>
        <v>8.4069999999999983</v>
      </c>
      <c r="E9" s="17">
        <f t="shared" si="1"/>
        <v>0.1955482100694452</v>
      </c>
      <c r="G9" s="16" t="s">
        <v>17</v>
      </c>
      <c r="H9">
        <f>AVERAGE(B2:B25)</f>
        <v>14.051125000000001</v>
      </c>
      <c r="I9">
        <f>AVERAGE(C2:C25)</f>
        <v>22.015916666666669</v>
      </c>
    </row>
    <row r="10" spans="2:9" x14ac:dyDescent="0.35">
      <c r="B10">
        <v>9.4009999999999998</v>
      </c>
      <c r="C10">
        <v>20.762</v>
      </c>
      <c r="D10" s="17">
        <f t="shared" si="0"/>
        <v>11.361000000000001</v>
      </c>
      <c r="E10" s="17">
        <f t="shared" si="1"/>
        <v>11.5342310434028</v>
      </c>
      <c r="G10" s="16" t="s">
        <v>49</v>
      </c>
      <c r="H10">
        <f>_xlfn.STDEV.S(B2:B25)</f>
        <v>3.559357957645187</v>
      </c>
      <c r="I10">
        <f>_xlfn.STDEV.S(C2:C25)</f>
        <v>4.7970571224691367</v>
      </c>
    </row>
    <row r="11" spans="2:9" x14ac:dyDescent="0.35">
      <c r="B11">
        <v>14.48</v>
      </c>
      <c r="C11">
        <v>26.282</v>
      </c>
      <c r="D11" s="17">
        <f t="shared" si="0"/>
        <v>11.802</v>
      </c>
      <c r="E11" s="17">
        <f t="shared" si="1"/>
        <v>14.724167793402795</v>
      </c>
    </row>
    <row r="12" spans="2:9" x14ac:dyDescent="0.35">
      <c r="B12">
        <v>22.327999999999999</v>
      </c>
      <c r="C12">
        <v>24.524000000000001</v>
      </c>
      <c r="D12" s="17">
        <f t="shared" si="0"/>
        <v>2.1960000000000015</v>
      </c>
      <c r="E12" s="17">
        <f t="shared" si="1"/>
        <v>33.278957293402733</v>
      </c>
    </row>
    <row r="13" spans="2:9" x14ac:dyDescent="0.35">
      <c r="B13">
        <v>15.298</v>
      </c>
      <c r="C13">
        <v>18.643999999999998</v>
      </c>
      <c r="D13" s="17">
        <f t="shared" si="0"/>
        <v>3.3459999999999983</v>
      </c>
      <c r="E13" s="17">
        <f t="shared" si="1"/>
        <v>21.333236460069436</v>
      </c>
    </row>
    <row r="14" spans="2:9" x14ac:dyDescent="0.35">
      <c r="B14">
        <v>15.073</v>
      </c>
      <c r="C14">
        <v>17.510000000000002</v>
      </c>
      <c r="D14" s="17">
        <f t="shared" si="0"/>
        <v>2.4370000000000012</v>
      </c>
      <c r="E14" s="17">
        <f t="shared" si="1"/>
        <v>30.556480710069401</v>
      </c>
      <c r="G14" s="16" t="s">
        <v>54</v>
      </c>
      <c r="H14">
        <f>I3/I5</f>
        <v>6.5322505539032321</v>
      </c>
    </row>
    <row r="15" spans="2:9" x14ac:dyDescent="0.35">
      <c r="B15">
        <v>16.928999999999998</v>
      </c>
      <c r="C15">
        <v>20.329999999999998</v>
      </c>
      <c r="D15" s="17">
        <f t="shared" si="0"/>
        <v>3.4009999999999998</v>
      </c>
      <c r="E15" s="17">
        <f t="shared" si="1"/>
        <v>20.828194376736089</v>
      </c>
    </row>
    <row r="16" spans="2:9" x14ac:dyDescent="0.35">
      <c r="B16">
        <v>18.2</v>
      </c>
      <c r="C16">
        <v>35.255000000000003</v>
      </c>
      <c r="D16" s="17">
        <f t="shared" si="0"/>
        <v>17.055000000000003</v>
      </c>
      <c r="E16" s="17">
        <f t="shared" si="1"/>
        <v>82.631887543402897</v>
      </c>
    </row>
    <row r="17" spans="2:5" x14ac:dyDescent="0.35">
      <c r="B17">
        <v>12.13</v>
      </c>
      <c r="C17">
        <v>22.158000000000001</v>
      </c>
      <c r="D17" s="17">
        <f t="shared" si="0"/>
        <v>10.028</v>
      </c>
      <c r="E17" s="17">
        <f t="shared" si="1"/>
        <v>4.2568286267361239</v>
      </c>
    </row>
    <row r="18" spans="2:5" x14ac:dyDescent="0.35">
      <c r="B18">
        <v>18.495000000000001</v>
      </c>
      <c r="C18">
        <v>25.138999999999999</v>
      </c>
      <c r="D18" s="17">
        <f t="shared" si="0"/>
        <v>6.6439999999999984</v>
      </c>
      <c r="E18" s="17">
        <f t="shared" si="1"/>
        <v>1.7444906267361087</v>
      </c>
    </row>
    <row r="19" spans="2:5" x14ac:dyDescent="0.35">
      <c r="B19">
        <v>10.638999999999999</v>
      </c>
      <c r="C19">
        <v>20.428999999999998</v>
      </c>
      <c r="D19" s="17">
        <f t="shared" si="0"/>
        <v>9.7899999999999991</v>
      </c>
      <c r="E19" s="17">
        <f t="shared" si="1"/>
        <v>3.331385460069451</v>
      </c>
    </row>
    <row r="20" spans="2:5" x14ac:dyDescent="0.35">
      <c r="B20">
        <v>11.343999999999999</v>
      </c>
      <c r="C20">
        <v>17.425000000000001</v>
      </c>
      <c r="D20" s="17">
        <f t="shared" si="0"/>
        <v>6.0810000000000013</v>
      </c>
      <c r="E20" s="17">
        <f t="shared" si="1"/>
        <v>3.5486710434027628</v>
      </c>
    </row>
    <row r="21" spans="2:5" x14ac:dyDescent="0.35">
      <c r="B21">
        <v>12.369</v>
      </c>
      <c r="C21">
        <v>34.287999999999997</v>
      </c>
      <c r="D21" s="17">
        <f t="shared" si="0"/>
        <v>21.918999999999997</v>
      </c>
      <c r="E21" s="17">
        <f t="shared" si="1"/>
        <v>194.71993021006946</v>
      </c>
    </row>
    <row r="22" spans="2:5" x14ac:dyDescent="0.35">
      <c r="B22">
        <v>12.944000000000001</v>
      </c>
      <c r="C22">
        <v>23.893999999999998</v>
      </c>
      <c r="D22" s="17">
        <f t="shared" si="0"/>
        <v>10.949999999999998</v>
      </c>
      <c r="E22" s="17">
        <f t="shared" si="1"/>
        <v>8.9114687934027792</v>
      </c>
    </row>
    <row r="23" spans="2:5" x14ac:dyDescent="0.35">
      <c r="B23">
        <v>14.233000000000001</v>
      </c>
      <c r="C23">
        <v>17.96</v>
      </c>
      <c r="D23" s="17">
        <f t="shared" si="0"/>
        <v>3.7270000000000003</v>
      </c>
      <c r="E23" s="17">
        <f t="shared" si="1"/>
        <v>17.958878210069418</v>
      </c>
    </row>
    <row r="24" spans="2:5" x14ac:dyDescent="0.35">
      <c r="B24">
        <v>19.71</v>
      </c>
      <c r="C24">
        <v>22.058</v>
      </c>
      <c r="D24" s="17">
        <f t="shared" si="0"/>
        <v>2.347999999999999</v>
      </c>
      <c r="E24" s="17">
        <f t="shared" si="1"/>
        <v>31.548348626736093</v>
      </c>
    </row>
    <row r="25" spans="2:5" x14ac:dyDescent="0.35">
      <c r="B25">
        <v>16.004000000000001</v>
      </c>
      <c r="C25">
        <v>21.157</v>
      </c>
      <c r="D25" s="17">
        <f t="shared" si="0"/>
        <v>5.1529999999999987</v>
      </c>
      <c r="E25" s="17">
        <f t="shared" si="1"/>
        <v>7.9061723767361034</v>
      </c>
    </row>
    <row r="28" spans="2:5" x14ac:dyDescent="0.35">
      <c r="B28" s="3"/>
      <c r="C28" s="3"/>
      <c r="D28" s="3"/>
    </row>
    <row r="29" spans="2:5" x14ac:dyDescent="0.35">
      <c r="B29" s="3"/>
      <c r="C29" s="3"/>
      <c r="D29" s="3"/>
    </row>
    <row r="30" spans="2:5" x14ac:dyDescent="0.35">
      <c r="B30" s="4"/>
      <c r="C30" s="4"/>
      <c r="D30" s="3"/>
    </row>
    <row r="31" spans="2:5" x14ac:dyDescent="0.35">
      <c r="B31" s="4"/>
      <c r="C31" s="4"/>
      <c r="D31" s="3"/>
    </row>
    <row r="32" spans="2:5" x14ac:dyDescent="0.35">
      <c r="B32" s="4"/>
      <c r="C32" s="4"/>
      <c r="D32" s="3"/>
    </row>
    <row r="33" spans="1:4" x14ac:dyDescent="0.35">
      <c r="B33" s="4"/>
      <c r="C33" s="4"/>
      <c r="D33" s="3"/>
    </row>
    <row r="34" spans="1:4" x14ac:dyDescent="0.35">
      <c r="B34" s="4"/>
      <c r="C34" s="4"/>
      <c r="D34" s="3"/>
    </row>
    <row r="35" spans="1:4" x14ac:dyDescent="0.35">
      <c r="B35" s="3"/>
      <c r="C35" s="3"/>
      <c r="D35" s="3"/>
    </row>
    <row r="36" spans="1:4" x14ac:dyDescent="0.35">
      <c r="B36" s="5"/>
      <c r="C36" s="5"/>
      <c r="D36" s="5"/>
    </row>
    <row r="37" spans="1:4" x14ac:dyDescent="0.35">
      <c r="A37" s="1"/>
      <c r="B37" s="6"/>
      <c r="C37" s="6"/>
      <c r="D37" s="6"/>
    </row>
    <row r="38" spans="1:4" x14ac:dyDescent="0.35">
      <c r="A38" s="1"/>
      <c r="B38" s="6"/>
      <c r="C38" s="6"/>
      <c r="D38" s="6"/>
    </row>
    <row r="39" spans="1:4" x14ac:dyDescent="0.35">
      <c r="A39" s="2"/>
      <c r="B39" s="6"/>
      <c r="C39" s="6"/>
      <c r="D39" s="6"/>
    </row>
    <row r="40" spans="1:4" x14ac:dyDescent="0.35">
      <c r="B40" s="3"/>
      <c r="C40" s="3"/>
      <c r="D40" s="7"/>
    </row>
    <row r="41" spans="1:4" x14ac:dyDescent="0.35">
      <c r="B41" s="3"/>
      <c r="C41" s="3"/>
      <c r="D4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B70-0A04-4786-A491-92F1EC3A3DED}">
  <dimension ref="A1:M29"/>
  <sheetViews>
    <sheetView workbookViewId="0">
      <selection activeCell="K10" sqref="K10"/>
    </sheetView>
  </sheetViews>
  <sheetFormatPr defaultRowHeight="14.5" x14ac:dyDescent="0.35"/>
  <cols>
    <col min="2" max="2" width="10.36328125" bestFit="1" customWidth="1"/>
    <col min="6" max="6" width="8.81640625" bestFit="1" customWidth="1"/>
    <col min="7" max="7" width="9.81640625" bestFit="1" customWidth="1"/>
  </cols>
  <sheetData>
    <row r="1" spans="1:13" x14ac:dyDescent="0.35">
      <c r="A1" t="s">
        <v>8</v>
      </c>
      <c r="E1" t="s">
        <v>13</v>
      </c>
    </row>
    <row r="2" spans="1:13" x14ac:dyDescent="0.35">
      <c r="E2" t="s">
        <v>7</v>
      </c>
      <c r="F2">
        <v>20</v>
      </c>
    </row>
    <row r="3" spans="1:13" x14ac:dyDescent="0.35">
      <c r="A3" t="s">
        <v>5</v>
      </c>
      <c r="B3">
        <v>40</v>
      </c>
      <c r="E3" t="s">
        <v>5</v>
      </c>
      <c r="F3">
        <v>0.13</v>
      </c>
    </row>
    <row r="4" spans="1:13" x14ac:dyDescent="0.35">
      <c r="A4" t="s">
        <v>6</v>
      </c>
      <c r="B4">
        <v>16.04</v>
      </c>
      <c r="E4" t="s">
        <v>6</v>
      </c>
      <c r="F4">
        <v>0.107</v>
      </c>
    </row>
    <row r="5" spans="1:13" x14ac:dyDescent="0.35">
      <c r="A5" t="s">
        <v>7</v>
      </c>
      <c r="B5">
        <v>35</v>
      </c>
      <c r="E5" t="s">
        <v>3</v>
      </c>
      <c r="F5">
        <f>F4/SQRT(F2)</f>
        <v>2.3925927359247749E-2</v>
      </c>
    </row>
    <row r="7" spans="1:13" x14ac:dyDescent="0.35">
      <c r="A7">
        <f>B3-2*(B4/SQRT(B5))</f>
        <v>34.57749030166184</v>
      </c>
      <c r="B7">
        <f>B3+2*(B4/SQRT(B5))</f>
        <v>45.42250969833816</v>
      </c>
      <c r="E7">
        <f>F3-(1.96*F5)</f>
        <v>8.3105182375874415E-2</v>
      </c>
      <c r="F7">
        <f>F3+(1.96*F5)</f>
        <v>0.17689481762412559</v>
      </c>
    </row>
    <row r="9" spans="1:13" x14ac:dyDescent="0.35">
      <c r="A9" t="s">
        <v>9</v>
      </c>
      <c r="J9">
        <f>0.1/5</f>
        <v>0.02</v>
      </c>
    </row>
    <row r="10" spans="1:13" x14ac:dyDescent="0.35">
      <c r="E10" t="s">
        <v>14</v>
      </c>
      <c r="J10">
        <f>0.75-1.96*J9</f>
        <v>0.71079999999999999</v>
      </c>
      <c r="K10">
        <f>0.75+1.96*J9</f>
        <v>0.78920000000000001</v>
      </c>
      <c r="M10">
        <f>K10-J10</f>
        <v>7.8400000000000025E-2</v>
      </c>
    </row>
    <row r="11" spans="1:13" x14ac:dyDescent="0.35">
      <c r="A11" t="s">
        <v>10</v>
      </c>
      <c r="E11" t="s">
        <v>7</v>
      </c>
      <c r="F11">
        <v>20</v>
      </c>
      <c r="G11">
        <v>20</v>
      </c>
      <c r="J11">
        <f>(0.75 - 0.68)/J9</f>
        <v>3.4999999999999973</v>
      </c>
      <c r="M11">
        <f>M10/2</f>
        <v>3.9200000000000013E-2</v>
      </c>
    </row>
    <row r="12" spans="1:13" x14ac:dyDescent="0.35">
      <c r="E12" t="s">
        <v>5</v>
      </c>
      <c r="F12">
        <v>7.5</v>
      </c>
      <c r="G12">
        <v>8.1999999999999993</v>
      </c>
      <c r="J12">
        <f>1-_xlfn.NORM.S.DIST(J11,1)</f>
        <v>2.3262907903554009E-4</v>
      </c>
    </row>
    <row r="13" spans="1:13" x14ac:dyDescent="0.35">
      <c r="A13">
        <f>B3-1.96*(B4/SQRT(B5))</f>
        <v>34.6859404956286</v>
      </c>
      <c r="B13" s="9">
        <f>B3+1.96*(B4/SQRT(B5))</f>
        <v>45.3140595043714</v>
      </c>
      <c r="E13" t="s">
        <v>6</v>
      </c>
      <c r="F13">
        <v>0.64</v>
      </c>
      <c r="G13">
        <v>0.73</v>
      </c>
    </row>
    <row r="14" spans="1:13" x14ac:dyDescent="0.35">
      <c r="E14" t="s">
        <v>3</v>
      </c>
      <c r="F14">
        <f>F13/SQRT(F11)</f>
        <v>0.14310835055998652</v>
      </c>
      <c r="G14">
        <f>G13/SQRT(G11)</f>
        <v>0.16323296235748463</v>
      </c>
    </row>
    <row r="15" spans="1:13" x14ac:dyDescent="0.35">
      <c r="A15" t="s">
        <v>11</v>
      </c>
    </row>
    <row r="16" spans="1:13" x14ac:dyDescent="0.35">
      <c r="E16" t="s">
        <v>5</v>
      </c>
      <c r="F16">
        <v>8.94</v>
      </c>
      <c r="G16">
        <v>8.35</v>
      </c>
    </row>
    <row r="17" spans="1:7" x14ac:dyDescent="0.35">
      <c r="A17" t="s">
        <v>5</v>
      </c>
      <c r="B17">
        <v>40</v>
      </c>
      <c r="E17" t="s">
        <v>15</v>
      </c>
      <c r="F17">
        <f>(F16-F12)/F14</f>
        <v>10.062305898749051</v>
      </c>
      <c r="G17">
        <f>(G16-G12)/G14</f>
        <v>0.91893204554786101</v>
      </c>
    </row>
    <row r="18" spans="1:7" x14ac:dyDescent="0.35">
      <c r="A18" t="s">
        <v>6</v>
      </c>
      <c r="B18">
        <v>16.04</v>
      </c>
      <c r="E18" t="s">
        <v>16</v>
      </c>
      <c r="F18" s="11">
        <f>1-_xlfn.NORM.S.DIST(F17,1)</f>
        <v>0</v>
      </c>
      <c r="G18" s="11">
        <f>1-_xlfn.NORM.S.DIST(G17,1)</f>
        <v>0.17906555855674156</v>
      </c>
    </row>
    <row r="19" spans="1:7" x14ac:dyDescent="0.35">
      <c r="A19" t="s">
        <v>7</v>
      </c>
      <c r="B19">
        <v>250</v>
      </c>
    </row>
    <row r="21" spans="1:7" x14ac:dyDescent="0.35">
      <c r="A21" s="10">
        <f>B17-1.96*(B18/SQRT(B19))</f>
        <v>38.011661000171252</v>
      </c>
      <c r="B21" s="10">
        <f>B17+1.96*(B18/SQRT(B19))</f>
        <v>41.988338999828748</v>
      </c>
    </row>
    <row r="24" spans="1:7" x14ac:dyDescent="0.35">
      <c r="A24" t="s">
        <v>5</v>
      </c>
      <c r="B24">
        <v>40</v>
      </c>
    </row>
    <row r="25" spans="1:7" x14ac:dyDescent="0.35">
      <c r="A25" t="s">
        <v>6</v>
      </c>
      <c r="B25">
        <v>16.04</v>
      </c>
    </row>
    <row r="26" spans="1:7" x14ac:dyDescent="0.35">
      <c r="A26" t="s">
        <v>7</v>
      </c>
      <c r="B26">
        <v>250</v>
      </c>
    </row>
    <row r="27" spans="1:7" x14ac:dyDescent="0.35">
      <c r="A27" t="s">
        <v>12</v>
      </c>
      <c r="B27">
        <v>0.98</v>
      </c>
    </row>
    <row r="29" spans="1:7" x14ac:dyDescent="0.35">
      <c r="A29" s="10">
        <f>B24-2.33*(B25/SQRT(B26))</f>
        <v>37.636311291019901</v>
      </c>
      <c r="B29" s="10">
        <f>B24+2.33*(B25/SQRT(B26))</f>
        <v>42.363688708980099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3CEA-FB22-4B0F-9548-E276A19FDD17}">
  <dimension ref="A1:H28"/>
  <sheetViews>
    <sheetView topLeftCell="A21" workbookViewId="0">
      <selection activeCell="H28" sqref="H28"/>
    </sheetView>
  </sheetViews>
  <sheetFormatPr defaultRowHeight="14.5" x14ac:dyDescent="0.35"/>
  <sheetData>
    <row r="1" spans="1:4" x14ac:dyDescent="0.35">
      <c r="A1">
        <v>3.14</v>
      </c>
      <c r="B1">
        <f>1-_xlfn.NORM.S.DIST(A1,1)</f>
        <v>8.447391734586196E-4</v>
      </c>
    </row>
    <row r="2" spans="1:4" x14ac:dyDescent="0.35">
      <c r="A2">
        <v>2.0699999999999998</v>
      </c>
      <c r="B2">
        <f t="shared" ref="B2:B4" si="0">1-_xlfn.NORM.S.DIST(A2,1)</f>
        <v>1.9226172227517324E-2</v>
      </c>
    </row>
    <row r="3" spans="1:4" x14ac:dyDescent="0.35">
      <c r="A3">
        <v>2.57</v>
      </c>
      <c r="B3">
        <f t="shared" si="0"/>
        <v>5.0849257489909983E-3</v>
      </c>
    </row>
    <row r="4" spans="1:4" x14ac:dyDescent="0.35">
      <c r="A4">
        <v>14.31</v>
      </c>
      <c r="B4">
        <f t="shared" si="0"/>
        <v>0</v>
      </c>
    </row>
    <row r="7" spans="1:4" x14ac:dyDescent="0.35">
      <c r="A7" t="s">
        <v>17</v>
      </c>
      <c r="B7">
        <v>7.5</v>
      </c>
    </row>
    <row r="8" spans="1:4" x14ac:dyDescent="0.35">
      <c r="A8" t="s">
        <v>5</v>
      </c>
      <c r="B8">
        <v>7.13</v>
      </c>
      <c r="D8">
        <f>(B8-B7)/(B9/SQRT(B10))</f>
        <v>-2.5854535989841327</v>
      </c>
    </row>
    <row r="9" spans="1:4" x14ac:dyDescent="0.35">
      <c r="A9" t="s">
        <v>6</v>
      </c>
      <c r="B9">
        <v>0.64</v>
      </c>
    </row>
    <row r="10" spans="1:4" x14ac:dyDescent="0.35">
      <c r="A10" t="s">
        <v>7</v>
      </c>
      <c r="B10">
        <v>20</v>
      </c>
    </row>
    <row r="13" spans="1:4" x14ac:dyDescent="0.35">
      <c r="A13" t="s">
        <v>18</v>
      </c>
    </row>
    <row r="14" spans="1:4" x14ac:dyDescent="0.35">
      <c r="A14" t="s">
        <v>19</v>
      </c>
      <c r="B14">
        <v>7.47</v>
      </c>
    </row>
    <row r="15" spans="1:4" x14ac:dyDescent="0.35">
      <c r="A15" t="s">
        <v>6</v>
      </c>
      <c r="B15">
        <v>2.41</v>
      </c>
    </row>
    <row r="16" spans="1:4" x14ac:dyDescent="0.35">
      <c r="A16" t="s">
        <v>5</v>
      </c>
      <c r="B16">
        <v>8.3000000000000007</v>
      </c>
    </row>
    <row r="17" spans="1:8" x14ac:dyDescent="0.35">
      <c r="A17" t="s">
        <v>7</v>
      </c>
      <c r="B17">
        <v>50</v>
      </c>
    </row>
    <row r="18" spans="1:8" x14ac:dyDescent="0.35">
      <c r="A18" t="s">
        <v>3</v>
      </c>
      <c r="B18">
        <f>B15/SQRT(B17)</f>
        <v>0.34082546853191592</v>
      </c>
    </row>
    <row r="19" spans="1:8" x14ac:dyDescent="0.35">
      <c r="A19" t="s">
        <v>15</v>
      </c>
      <c r="B19">
        <f>(B16-B14)/B18</f>
        <v>2.4352640181943364</v>
      </c>
    </row>
    <row r="20" spans="1:8" x14ac:dyDescent="0.35">
      <c r="A20" t="s">
        <v>20</v>
      </c>
      <c r="B20">
        <f>2*(1-_xlfn.NORM.S.DIST(B19,1))</f>
        <v>1.4880927459286264E-2</v>
      </c>
    </row>
    <row r="22" spans="1:8" x14ac:dyDescent="0.35">
      <c r="A22" t="s">
        <v>21</v>
      </c>
      <c r="D22" t="s">
        <v>24</v>
      </c>
      <c r="G22" t="s">
        <v>25</v>
      </c>
    </row>
    <row r="23" spans="1:8" x14ac:dyDescent="0.35">
      <c r="A23" t="s">
        <v>19</v>
      </c>
      <c r="B23">
        <v>25</v>
      </c>
      <c r="D23" t="s">
        <v>19</v>
      </c>
      <c r="E23">
        <v>22.965</v>
      </c>
      <c r="G23" t="s">
        <v>19</v>
      </c>
      <c r="H23">
        <v>7895</v>
      </c>
    </row>
    <row r="24" spans="1:8" x14ac:dyDescent="0.35">
      <c r="A24" t="s">
        <v>6</v>
      </c>
      <c r="B24">
        <v>6</v>
      </c>
      <c r="D24" t="s">
        <v>6</v>
      </c>
      <c r="E24">
        <v>0.36</v>
      </c>
      <c r="G24" t="s">
        <v>6</v>
      </c>
      <c r="H24">
        <v>230</v>
      </c>
    </row>
    <row r="25" spans="1:8" x14ac:dyDescent="0.35">
      <c r="A25" t="s">
        <v>22</v>
      </c>
      <c r="B25">
        <v>28</v>
      </c>
      <c r="D25" t="s">
        <v>22</v>
      </c>
      <c r="E25">
        <v>22.792999999999999</v>
      </c>
      <c r="G25" t="s">
        <v>22</v>
      </c>
      <c r="H25">
        <v>9640</v>
      </c>
    </row>
    <row r="26" spans="1:8" x14ac:dyDescent="0.35">
      <c r="A26" t="s">
        <v>7</v>
      </c>
      <c r="B26">
        <v>36</v>
      </c>
      <c r="D26" t="s">
        <v>7</v>
      </c>
      <c r="E26">
        <v>16</v>
      </c>
      <c r="G26" t="s">
        <v>7</v>
      </c>
      <c r="H26">
        <v>5</v>
      </c>
    </row>
    <row r="27" spans="1:8" x14ac:dyDescent="0.35">
      <c r="A27" t="s">
        <v>3</v>
      </c>
      <c r="B27">
        <f>B24/SQRT(B26)</f>
        <v>1</v>
      </c>
      <c r="D27" t="s">
        <v>3</v>
      </c>
      <c r="E27">
        <f>E24/SQRT(E26)</f>
        <v>0.09</v>
      </c>
      <c r="G27" t="s">
        <v>3</v>
      </c>
      <c r="H27">
        <f>H24/SQRT(H26)</f>
        <v>102.85912696499032</v>
      </c>
    </row>
    <row r="28" spans="1:8" x14ac:dyDescent="0.35">
      <c r="A28" t="s">
        <v>23</v>
      </c>
      <c r="B28">
        <f>(B25-B23)/B27</f>
        <v>3</v>
      </c>
      <c r="D28" t="s">
        <v>23</v>
      </c>
      <c r="E28">
        <f>(E25-E23)/E27</f>
        <v>-1.9111111111111179</v>
      </c>
      <c r="G28" t="s">
        <v>23</v>
      </c>
      <c r="H28">
        <f>(H25-H23)/H27</f>
        <v>16.964950524944058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302E-C570-4D8A-B717-B2F995ABC612}">
  <dimension ref="A1:I46"/>
  <sheetViews>
    <sheetView topLeftCell="C9" workbookViewId="0">
      <selection activeCell="H29" sqref="H29"/>
    </sheetView>
  </sheetViews>
  <sheetFormatPr defaultRowHeight="14.5" x14ac:dyDescent="0.35"/>
  <cols>
    <col min="2" max="2" width="11.81640625" bestFit="1" customWidth="1"/>
    <col min="3" max="4" width="11.81640625" customWidth="1"/>
  </cols>
  <sheetData>
    <row r="1" spans="1:8" x14ac:dyDescent="0.35">
      <c r="A1" t="s">
        <v>26</v>
      </c>
    </row>
    <row r="2" spans="1:8" x14ac:dyDescent="0.35">
      <c r="A2">
        <v>5</v>
      </c>
      <c r="E2" t="s">
        <v>19</v>
      </c>
      <c r="F2">
        <v>10</v>
      </c>
    </row>
    <row r="3" spans="1:8" x14ac:dyDescent="0.35">
      <c r="A3">
        <v>19</v>
      </c>
      <c r="E3" t="s">
        <v>5</v>
      </c>
      <c r="F3">
        <f>AVERAGE(A2:A9)</f>
        <v>12.625</v>
      </c>
    </row>
    <row r="4" spans="1:8" x14ac:dyDescent="0.35">
      <c r="A4">
        <v>11</v>
      </c>
      <c r="E4" t="s">
        <v>27</v>
      </c>
      <c r="F4">
        <f>_xlfn.STDEV.S(A2:A9)</f>
        <v>7.5958165177569006</v>
      </c>
    </row>
    <row r="5" spans="1:8" x14ac:dyDescent="0.35">
      <c r="A5">
        <v>23</v>
      </c>
      <c r="E5" t="s">
        <v>28</v>
      </c>
      <c r="F5">
        <f>(F3-F2)/(F4/SQRT(COUNT(A2:A9)))</f>
        <v>0.97746189433381603</v>
      </c>
    </row>
    <row r="6" spans="1:8" x14ac:dyDescent="0.35">
      <c r="A6">
        <v>12</v>
      </c>
    </row>
    <row r="7" spans="1:8" x14ac:dyDescent="0.35">
      <c r="A7">
        <v>7</v>
      </c>
      <c r="E7">
        <f>2*(1-_xlfn.T.DIST(F5,7,1))</f>
        <v>0.36090407456663232</v>
      </c>
    </row>
    <row r="8" spans="1:8" x14ac:dyDescent="0.35">
      <c r="A8">
        <v>3</v>
      </c>
    </row>
    <row r="9" spans="1:8" x14ac:dyDescent="0.35">
      <c r="A9">
        <v>21</v>
      </c>
    </row>
    <row r="11" spans="1:8" x14ac:dyDescent="0.35">
      <c r="A11" t="s">
        <v>29</v>
      </c>
    </row>
    <row r="12" spans="1:8" x14ac:dyDescent="0.35">
      <c r="A12" t="s">
        <v>7</v>
      </c>
      <c r="B12">
        <v>100</v>
      </c>
    </row>
    <row r="13" spans="1:8" x14ac:dyDescent="0.35">
      <c r="A13" t="s">
        <v>19</v>
      </c>
      <c r="B13">
        <v>1830</v>
      </c>
      <c r="F13" t="s">
        <v>32</v>
      </c>
      <c r="G13" t="s">
        <v>33</v>
      </c>
    </row>
    <row r="14" spans="1:8" x14ac:dyDescent="0.35">
      <c r="A14" t="s">
        <v>5</v>
      </c>
      <c r="B14">
        <v>1700</v>
      </c>
      <c r="F14">
        <f>B14-1.984*(B15/SQRT(B12))</f>
        <v>1660.32</v>
      </c>
      <c r="G14">
        <f>B14+1.984*(B15/SQRT(B12))</f>
        <v>1739.68</v>
      </c>
      <c r="H14">
        <f>G14-F14</f>
        <v>79.360000000000127</v>
      </c>
    </row>
    <row r="15" spans="1:8" x14ac:dyDescent="0.35">
      <c r="A15" t="s">
        <v>27</v>
      </c>
      <c r="B15">
        <v>200</v>
      </c>
      <c r="H15">
        <f>H14/2</f>
        <v>39.680000000000064</v>
      </c>
    </row>
    <row r="16" spans="1:8" x14ac:dyDescent="0.35">
      <c r="A16" t="s">
        <v>28</v>
      </c>
      <c r="B16">
        <f>(B14-B13)/(B15/SQRT(B12))</f>
        <v>-6.5</v>
      </c>
    </row>
    <row r="17" spans="1:9" x14ac:dyDescent="0.35">
      <c r="A17" t="s">
        <v>30</v>
      </c>
      <c r="B17">
        <f>2*(_xlfn.T.DIST(B16,B12-1,1))</f>
        <v>3.2738664636676435E-9</v>
      </c>
    </row>
    <row r="18" spans="1:9" x14ac:dyDescent="0.35">
      <c r="A18" t="s">
        <v>31</v>
      </c>
      <c r="B18">
        <f>(B14-B13)/B15</f>
        <v>-0.65</v>
      </c>
    </row>
    <row r="20" spans="1:9" ht="15" thickBot="1" x14ac:dyDescent="0.4"/>
    <row r="21" spans="1:9" ht="26.5" thickBot="1" x14ac:dyDescent="0.4">
      <c r="A21" s="12" t="s">
        <v>34</v>
      </c>
      <c r="B21" s="12" t="s">
        <v>35</v>
      </c>
      <c r="C21" s="14" t="s">
        <v>4</v>
      </c>
      <c r="D21" s="14" t="s">
        <v>40</v>
      </c>
      <c r="G21" t="s">
        <v>37</v>
      </c>
      <c r="H21" t="s">
        <v>38</v>
      </c>
      <c r="I21" t="s">
        <v>4</v>
      </c>
    </row>
    <row r="22" spans="1:9" ht="15" thickBot="1" x14ac:dyDescent="0.4">
      <c r="A22" s="13">
        <v>6</v>
      </c>
      <c r="B22" s="13">
        <v>6</v>
      </c>
      <c r="C22" s="15">
        <f>A22-B22</f>
        <v>0</v>
      </c>
      <c r="D22" s="15">
        <f>(C22-$I$22)^2</f>
        <v>7.3983999999999988</v>
      </c>
      <c r="F22" t="s">
        <v>36</v>
      </c>
      <c r="G22">
        <f>AVERAGE(A22:A46)</f>
        <v>5.08</v>
      </c>
      <c r="H22">
        <f>AVERAGE(B22:B46)</f>
        <v>7.8</v>
      </c>
      <c r="I22">
        <f>G22-H22</f>
        <v>-2.7199999999999998</v>
      </c>
    </row>
    <row r="23" spans="1:9" ht="15" thickBot="1" x14ac:dyDescent="0.4">
      <c r="A23" s="13">
        <v>6</v>
      </c>
      <c r="B23" s="13">
        <v>11</v>
      </c>
      <c r="C23" s="15">
        <f t="shared" ref="C23:C46" si="0">A23-B23</f>
        <v>-5</v>
      </c>
      <c r="D23" s="15">
        <f t="shared" ref="D23:D46" si="1">(C23-$I$22)^2</f>
        <v>5.1984000000000012</v>
      </c>
      <c r="F23" t="s">
        <v>39</v>
      </c>
      <c r="G23">
        <f>_xlfn.STDEV.P(A22:A46)</f>
        <v>2.0183161298468582</v>
      </c>
      <c r="H23">
        <f>_xlfn.STDEV.S(B22:B46)</f>
        <v>2.6457513110645907</v>
      </c>
      <c r="I23">
        <f>SQRT(SUM(D22:D46)/(COUNT(D22:D46)-1))</f>
        <v>3.6914315199752337</v>
      </c>
    </row>
    <row r="24" spans="1:9" ht="15" thickBot="1" x14ac:dyDescent="0.4">
      <c r="A24" s="13">
        <v>2</v>
      </c>
      <c r="B24" s="13">
        <v>8</v>
      </c>
      <c r="C24" s="15">
        <f t="shared" si="0"/>
        <v>-6</v>
      </c>
      <c r="D24" s="15">
        <f t="shared" si="1"/>
        <v>10.758400000000002</v>
      </c>
      <c r="F24" t="s">
        <v>3</v>
      </c>
      <c r="G24">
        <f>G23/SQRT(COUNT(A22:A46))</f>
        <v>0.40366322596937165</v>
      </c>
      <c r="H24">
        <f>H23/SQRT(COUNT(B22:B46))</f>
        <v>0.52915026221291817</v>
      </c>
    </row>
    <row r="25" spans="1:9" ht="15" thickBot="1" x14ac:dyDescent="0.4">
      <c r="A25" s="13">
        <v>7</v>
      </c>
      <c r="B25" s="13">
        <v>5</v>
      </c>
      <c r="C25" s="15">
        <f t="shared" si="0"/>
        <v>2</v>
      </c>
      <c r="D25" s="15">
        <f t="shared" si="1"/>
        <v>22.278399999999998</v>
      </c>
      <c r="F25" t="s">
        <v>7</v>
      </c>
      <c r="G25">
        <v>25</v>
      </c>
      <c r="H25">
        <v>25</v>
      </c>
    </row>
    <row r="26" spans="1:9" ht="15" thickBot="1" x14ac:dyDescent="0.4">
      <c r="A26" s="13">
        <v>8</v>
      </c>
      <c r="B26" s="13">
        <v>11</v>
      </c>
      <c r="C26" s="15">
        <f t="shared" si="0"/>
        <v>-3</v>
      </c>
      <c r="D26" s="15">
        <f t="shared" si="1"/>
        <v>7.8400000000000136E-2</v>
      </c>
      <c r="F26" t="s">
        <v>41</v>
      </c>
      <c r="I26">
        <f>I22/(I23/SQRT(G25))</f>
        <v>-3.6842075835369266</v>
      </c>
    </row>
    <row r="27" spans="1:9" ht="15" thickBot="1" x14ac:dyDescent="0.4">
      <c r="A27" s="13">
        <v>8</v>
      </c>
      <c r="B27" s="13">
        <v>8</v>
      </c>
      <c r="C27" s="15">
        <f t="shared" si="0"/>
        <v>0</v>
      </c>
      <c r="D27" s="15">
        <f t="shared" si="1"/>
        <v>7.3983999999999988</v>
      </c>
      <c r="F27" t="s">
        <v>42</v>
      </c>
      <c r="I27">
        <f>I22/I23</f>
        <v>-0.73684151670738529</v>
      </c>
    </row>
    <row r="28" spans="1:9" ht="15" thickBot="1" x14ac:dyDescent="0.4">
      <c r="A28" s="13">
        <v>2</v>
      </c>
      <c r="B28" s="13">
        <v>10</v>
      </c>
      <c r="C28" s="15">
        <f t="shared" si="0"/>
        <v>-8</v>
      </c>
      <c r="D28" s="15">
        <f t="shared" si="1"/>
        <v>27.878400000000003</v>
      </c>
    </row>
    <row r="29" spans="1:9" ht="15" thickBot="1" x14ac:dyDescent="0.4">
      <c r="A29" s="13">
        <v>3</v>
      </c>
      <c r="B29" s="13">
        <v>7</v>
      </c>
      <c r="C29" s="15">
        <f t="shared" si="0"/>
        <v>-4</v>
      </c>
      <c r="D29" s="15">
        <f t="shared" si="1"/>
        <v>1.6384000000000007</v>
      </c>
    </row>
    <row r="30" spans="1:9" ht="15" thickBot="1" x14ac:dyDescent="0.4">
      <c r="A30" s="13">
        <v>5</v>
      </c>
      <c r="B30" s="13">
        <v>4</v>
      </c>
      <c r="C30" s="15">
        <f t="shared" si="0"/>
        <v>1</v>
      </c>
      <c r="D30" s="15">
        <f t="shared" si="1"/>
        <v>13.838399999999998</v>
      </c>
      <c r="G30" t="s">
        <v>43</v>
      </c>
      <c r="H30" t="s">
        <v>44</v>
      </c>
    </row>
    <row r="31" spans="1:9" ht="15" thickBot="1" x14ac:dyDescent="0.4">
      <c r="A31" s="13">
        <v>7</v>
      </c>
      <c r="B31" s="13">
        <v>3</v>
      </c>
      <c r="C31" s="15">
        <f t="shared" si="0"/>
        <v>4</v>
      </c>
      <c r="D31" s="15">
        <f t="shared" si="1"/>
        <v>45.158399999999993</v>
      </c>
      <c r="F31" t="s">
        <v>7</v>
      </c>
      <c r="G31">
        <v>1000</v>
      </c>
      <c r="H31">
        <v>1000</v>
      </c>
    </row>
    <row r="32" spans="1:9" ht="15" thickBot="1" x14ac:dyDescent="0.4">
      <c r="A32" s="13">
        <v>10</v>
      </c>
      <c r="B32" s="13">
        <v>7</v>
      </c>
      <c r="C32" s="15">
        <f t="shared" si="0"/>
        <v>3</v>
      </c>
      <c r="D32" s="15">
        <f t="shared" si="1"/>
        <v>32.718399999999995</v>
      </c>
      <c r="F32" t="s">
        <v>5</v>
      </c>
      <c r="G32">
        <v>3</v>
      </c>
      <c r="H32">
        <v>12</v>
      </c>
      <c r="I32">
        <f>H32-G32</f>
        <v>9</v>
      </c>
    </row>
    <row r="33" spans="1:9" ht="15" thickBot="1" x14ac:dyDescent="0.4">
      <c r="A33" s="13">
        <v>5</v>
      </c>
      <c r="B33" s="13">
        <v>6</v>
      </c>
      <c r="C33" s="15">
        <f t="shared" si="0"/>
        <v>-1</v>
      </c>
      <c r="D33" s="15">
        <f t="shared" si="1"/>
        <v>2.9583999999999993</v>
      </c>
      <c r="F33" t="s">
        <v>45</v>
      </c>
      <c r="G33">
        <v>1.2</v>
      </c>
      <c r="H33">
        <v>2.7</v>
      </c>
      <c r="I33">
        <f>SQRT(G33^2 + H33^2)</f>
        <v>2.9546573405388314</v>
      </c>
    </row>
    <row r="34" spans="1:9" ht="15" thickBot="1" x14ac:dyDescent="0.4">
      <c r="A34" s="13">
        <v>4</v>
      </c>
      <c r="B34" s="13">
        <v>10</v>
      </c>
      <c r="C34" s="15">
        <f t="shared" si="0"/>
        <v>-6</v>
      </c>
      <c r="D34" s="15">
        <f t="shared" si="1"/>
        <v>10.758400000000002</v>
      </c>
      <c r="F34" t="s">
        <v>46</v>
      </c>
      <c r="I34">
        <f>I32/(I33/SQRT(H31))</f>
        <v>96.324194860190332</v>
      </c>
    </row>
    <row r="35" spans="1:9" ht="15" thickBot="1" x14ac:dyDescent="0.4">
      <c r="A35" s="13">
        <v>7</v>
      </c>
      <c r="B35" s="13">
        <v>10</v>
      </c>
      <c r="C35" s="15">
        <f t="shared" si="0"/>
        <v>-3</v>
      </c>
      <c r="D35" s="15">
        <f t="shared" si="1"/>
        <v>7.8400000000000136E-2</v>
      </c>
    </row>
    <row r="36" spans="1:9" ht="15" thickBot="1" x14ac:dyDescent="0.4">
      <c r="A36" s="13">
        <v>5</v>
      </c>
      <c r="B36" s="13">
        <v>6</v>
      </c>
      <c r="C36" s="15">
        <f t="shared" si="0"/>
        <v>-1</v>
      </c>
      <c r="D36" s="15">
        <f t="shared" si="1"/>
        <v>2.9583999999999993</v>
      </c>
    </row>
    <row r="37" spans="1:9" ht="15" thickBot="1" x14ac:dyDescent="0.4">
      <c r="A37" s="13">
        <v>7</v>
      </c>
      <c r="B37" s="13">
        <v>5</v>
      </c>
      <c r="C37" s="15">
        <f t="shared" si="0"/>
        <v>2</v>
      </c>
      <c r="D37" s="15">
        <f t="shared" si="1"/>
        <v>22.278399999999998</v>
      </c>
      <c r="F37">
        <v>2</v>
      </c>
      <c r="H37">
        <f>F37^2/(F37^2 +20)</f>
        <v>0.16666666666666666</v>
      </c>
    </row>
    <row r="38" spans="1:9" ht="15" thickBot="1" x14ac:dyDescent="0.4">
      <c r="A38" s="13">
        <v>4</v>
      </c>
      <c r="B38" s="13">
        <v>10</v>
      </c>
      <c r="C38" s="15">
        <f t="shared" si="0"/>
        <v>-6</v>
      </c>
      <c r="D38" s="15">
        <f t="shared" si="1"/>
        <v>10.758400000000002</v>
      </c>
    </row>
    <row r="39" spans="1:9" ht="15" thickBot="1" x14ac:dyDescent="0.4">
      <c r="A39" s="13">
        <v>5</v>
      </c>
      <c r="B39" s="13">
        <v>11</v>
      </c>
      <c r="C39" s="15">
        <f t="shared" si="0"/>
        <v>-6</v>
      </c>
      <c r="D39" s="15">
        <f t="shared" si="1"/>
        <v>10.758400000000002</v>
      </c>
    </row>
    <row r="40" spans="1:9" ht="15" thickBot="1" x14ac:dyDescent="0.4">
      <c r="A40" s="13">
        <v>2</v>
      </c>
      <c r="B40" s="13">
        <v>13</v>
      </c>
      <c r="C40" s="15">
        <f t="shared" si="0"/>
        <v>-11</v>
      </c>
      <c r="D40" s="15">
        <f t="shared" si="1"/>
        <v>68.55840000000002</v>
      </c>
      <c r="G40">
        <f>151/(10/SQRT( 50))</f>
        <v>106.77312395916869</v>
      </c>
    </row>
    <row r="41" spans="1:9" ht="15" thickBot="1" x14ac:dyDescent="0.4">
      <c r="A41" s="13">
        <v>5</v>
      </c>
      <c r="B41" s="13">
        <v>8</v>
      </c>
      <c r="C41" s="15">
        <f t="shared" si="0"/>
        <v>-3</v>
      </c>
      <c r="D41" s="15">
        <f t="shared" si="1"/>
        <v>7.8400000000000136E-2</v>
      </c>
      <c r="I41">
        <f>1.33/SQRT(10)</f>
        <v>0.42058292880239445</v>
      </c>
    </row>
    <row r="42" spans="1:9" ht="15" thickBot="1" x14ac:dyDescent="0.4">
      <c r="A42" s="13">
        <v>3</v>
      </c>
      <c r="B42" s="13">
        <v>5</v>
      </c>
      <c r="C42" s="15">
        <f t="shared" si="0"/>
        <v>-2</v>
      </c>
      <c r="D42" s="15">
        <f t="shared" si="1"/>
        <v>0.51839999999999964</v>
      </c>
    </row>
    <row r="43" spans="1:9" ht="15" thickBot="1" x14ac:dyDescent="0.4">
      <c r="A43" s="13">
        <v>4</v>
      </c>
      <c r="B43" s="13">
        <v>11</v>
      </c>
      <c r="C43" s="15">
        <f t="shared" si="0"/>
        <v>-7</v>
      </c>
      <c r="D43" s="15">
        <f t="shared" si="1"/>
        <v>18.3184</v>
      </c>
    </row>
    <row r="44" spans="1:9" ht="15" thickBot="1" x14ac:dyDescent="0.4">
      <c r="A44" s="13">
        <v>4</v>
      </c>
      <c r="B44" s="13">
        <v>7</v>
      </c>
      <c r="C44" s="15">
        <f t="shared" si="0"/>
        <v>-3</v>
      </c>
      <c r="D44" s="15">
        <f t="shared" si="1"/>
        <v>7.8400000000000136E-2</v>
      </c>
    </row>
    <row r="45" spans="1:9" ht="15" thickBot="1" x14ac:dyDescent="0.4">
      <c r="A45" s="13">
        <v>4</v>
      </c>
      <c r="B45" s="13">
        <v>8</v>
      </c>
      <c r="C45" s="15">
        <f t="shared" si="0"/>
        <v>-4</v>
      </c>
      <c r="D45" s="15">
        <f t="shared" si="1"/>
        <v>1.6384000000000007</v>
      </c>
    </row>
    <row r="46" spans="1:9" ht="15" thickBot="1" x14ac:dyDescent="0.4">
      <c r="A46" s="13">
        <v>4</v>
      </c>
      <c r="B46" s="13">
        <v>5</v>
      </c>
      <c r="C46" s="15">
        <f t="shared" si="0"/>
        <v>-1</v>
      </c>
      <c r="D46" s="15">
        <f t="shared" si="1"/>
        <v>2.9583999999999993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1D6A-74EC-46D0-A8C1-FB8B286B9DA8}">
  <dimension ref="A1:B49"/>
  <sheetViews>
    <sheetView workbookViewId="0">
      <selection activeCell="F10" sqref="F10"/>
    </sheetView>
  </sheetViews>
  <sheetFormatPr defaultRowHeight="14.5" x14ac:dyDescent="0.35"/>
  <sheetData>
    <row r="1" spans="1:2" x14ac:dyDescent="0.35">
      <c r="A1" t="s">
        <v>48</v>
      </c>
      <c r="B1" t="s">
        <v>47</v>
      </c>
    </row>
    <row r="2" spans="1:2" x14ac:dyDescent="0.35">
      <c r="A2">
        <v>12.079000000000001</v>
      </c>
      <c r="B2" t="s">
        <v>0</v>
      </c>
    </row>
    <row r="3" spans="1:2" x14ac:dyDescent="0.35">
      <c r="A3">
        <v>16.791</v>
      </c>
      <c r="B3" t="s">
        <v>0</v>
      </c>
    </row>
    <row r="4" spans="1:2" x14ac:dyDescent="0.35">
      <c r="A4">
        <v>9.5640000000000001</v>
      </c>
      <c r="B4" t="s">
        <v>0</v>
      </c>
    </row>
    <row r="5" spans="1:2" x14ac:dyDescent="0.35">
      <c r="A5">
        <v>8.6300000000000008</v>
      </c>
      <c r="B5" t="s">
        <v>0</v>
      </c>
    </row>
    <row r="6" spans="1:2" x14ac:dyDescent="0.35">
      <c r="A6">
        <v>14.669</v>
      </c>
      <c r="B6" t="s">
        <v>0</v>
      </c>
    </row>
    <row r="7" spans="1:2" x14ac:dyDescent="0.35">
      <c r="A7">
        <v>12.238</v>
      </c>
      <c r="B7" t="s">
        <v>0</v>
      </c>
    </row>
    <row r="8" spans="1:2" x14ac:dyDescent="0.35">
      <c r="A8">
        <v>14.692</v>
      </c>
      <c r="B8" t="s">
        <v>0</v>
      </c>
    </row>
    <row r="9" spans="1:2" x14ac:dyDescent="0.35">
      <c r="A9">
        <v>8.9870000000000001</v>
      </c>
      <c r="B9" t="s">
        <v>0</v>
      </c>
    </row>
    <row r="10" spans="1:2" x14ac:dyDescent="0.35">
      <c r="A10">
        <v>9.4009999999999998</v>
      </c>
      <c r="B10" t="s">
        <v>0</v>
      </c>
    </row>
    <row r="11" spans="1:2" x14ac:dyDescent="0.35">
      <c r="A11">
        <v>14.48</v>
      </c>
      <c r="B11" t="s">
        <v>0</v>
      </c>
    </row>
    <row r="12" spans="1:2" x14ac:dyDescent="0.35">
      <c r="A12">
        <v>22.327999999999999</v>
      </c>
      <c r="B12" t="s">
        <v>0</v>
      </c>
    </row>
    <row r="13" spans="1:2" x14ac:dyDescent="0.35">
      <c r="A13">
        <v>15.298</v>
      </c>
      <c r="B13" t="s">
        <v>0</v>
      </c>
    </row>
    <row r="14" spans="1:2" x14ac:dyDescent="0.35">
      <c r="A14">
        <v>15.073</v>
      </c>
      <c r="B14" t="s">
        <v>0</v>
      </c>
    </row>
    <row r="15" spans="1:2" x14ac:dyDescent="0.35">
      <c r="A15">
        <v>16.928999999999998</v>
      </c>
      <c r="B15" t="s">
        <v>0</v>
      </c>
    </row>
    <row r="16" spans="1:2" x14ac:dyDescent="0.35">
      <c r="A16">
        <v>18.2</v>
      </c>
      <c r="B16" t="s">
        <v>0</v>
      </c>
    </row>
    <row r="17" spans="1:2" x14ac:dyDescent="0.35">
      <c r="A17">
        <v>12.13</v>
      </c>
      <c r="B17" t="s">
        <v>0</v>
      </c>
    </row>
    <row r="18" spans="1:2" x14ac:dyDescent="0.35">
      <c r="A18">
        <v>18.495000000000001</v>
      </c>
      <c r="B18" t="s">
        <v>0</v>
      </c>
    </row>
    <row r="19" spans="1:2" x14ac:dyDescent="0.35">
      <c r="A19">
        <v>10.638999999999999</v>
      </c>
      <c r="B19" t="s">
        <v>0</v>
      </c>
    </row>
    <row r="20" spans="1:2" x14ac:dyDescent="0.35">
      <c r="A20">
        <v>11.343999999999999</v>
      </c>
      <c r="B20" t="s">
        <v>0</v>
      </c>
    </row>
    <row r="21" spans="1:2" x14ac:dyDescent="0.35">
      <c r="A21">
        <v>12.369</v>
      </c>
      <c r="B21" t="s">
        <v>0</v>
      </c>
    </row>
    <row r="22" spans="1:2" x14ac:dyDescent="0.35">
      <c r="A22">
        <v>12.944000000000001</v>
      </c>
      <c r="B22" t="s">
        <v>0</v>
      </c>
    </row>
    <row r="23" spans="1:2" x14ac:dyDescent="0.35">
      <c r="A23">
        <v>14.233000000000001</v>
      </c>
      <c r="B23" t="s">
        <v>0</v>
      </c>
    </row>
    <row r="24" spans="1:2" x14ac:dyDescent="0.35">
      <c r="A24">
        <v>19.71</v>
      </c>
      <c r="B24" t="s">
        <v>0</v>
      </c>
    </row>
    <row r="25" spans="1:2" x14ac:dyDescent="0.35">
      <c r="A25">
        <v>16.004000000000001</v>
      </c>
      <c r="B25" t="s">
        <v>0</v>
      </c>
    </row>
    <row r="26" spans="1:2" x14ac:dyDescent="0.35">
      <c r="A26">
        <v>19.277999999999999</v>
      </c>
      <c r="B26" t="s">
        <v>1</v>
      </c>
    </row>
    <row r="27" spans="1:2" x14ac:dyDescent="0.35">
      <c r="A27">
        <v>18.741</v>
      </c>
      <c r="B27" t="s">
        <v>1</v>
      </c>
    </row>
    <row r="28" spans="1:2" x14ac:dyDescent="0.35">
      <c r="A28">
        <v>21.213999999999999</v>
      </c>
      <c r="B28" t="s">
        <v>1</v>
      </c>
    </row>
    <row r="29" spans="1:2" x14ac:dyDescent="0.35">
      <c r="A29">
        <v>15.686999999999999</v>
      </c>
      <c r="B29" t="s">
        <v>1</v>
      </c>
    </row>
    <row r="30" spans="1:2" x14ac:dyDescent="0.35">
      <c r="A30">
        <v>22.803000000000001</v>
      </c>
      <c r="B30" t="s">
        <v>1</v>
      </c>
    </row>
    <row r="31" spans="1:2" x14ac:dyDescent="0.35">
      <c r="A31">
        <v>20.878</v>
      </c>
      <c r="B31" t="s">
        <v>1</v>
      </c>
    </row>
    <row r="32" spans="1:2" x14ac:dyDescent="0.35">
      <c r="A32">
        <v>24.571999999999999</v>
      </c>
      <c r="B32" t="s">
        <v>1</v>
      </c>
    </row>
    <row r="33" spans="1:2" x14ac:dyDescent="0.35">
      <c r="A33">
        <v>17.393999999999998</v>
      </c>
      <c r="B33" t="s">
        <v>1</v>
      </c>
    </row>
    <row r="34" spans="1:2" x14ac:dyDescent="0.35">
      <c r="A34">
        <v>20.762</v>
      </c>
      <c r="B34" t="s">
        <v>1</v>
      </c>
    </row>
    <row r="35" spans="1:2" x14ac:dyDescent="0.35">
      <c r="A35">
        <v>26.282</v>
      </c>
      <c r="B35" t="s">
        <v>1</v>
      </c>
    </row>
    <row r="36" spans="1:2" x14ac:dyDescent="0.35">
      <c r="A36">
        <v>24.524000000000001</v>
      </c>
      <c r="B36" t="s">
        <v>1</v>
      </c>
    </row>
    <row r="37" spans="1:2" x14ac:dyDescent="0.35">
      <c r="A37">
        <v>18.643999999999998</v>
      </c>
      <c r="B37" t="s">
        <v>1</v>
      </c>
    </row>
    <row r="38" spans="1:2" x14ac:dyDescent="0.35">
      <c r="A38">
        <v>17.510000000000002</v>
      </c>
      <c r="B38" t="s">
        <v>1</v>
      </c>
    </row>
    <row r="39" spans="1:2" x14ac:dyDescent="0.35">
      <c r="A39">
        <v>20.329999999999998</v>
      </c>
      <c r="B39" t="s">
        <v>1</v>
      </c>
    </row>
    <row r="40" spans="1:2" x14ac:dyDescent="0.35">
      <c r="A40">
        <v>35.255000000000003</v>
      </c>
      <c r="B40" t="s">
        <v>1</v>
      </c>
    </row>
    <row r="41" spans="1:2" x14ac:dyDescent="0.35">
      <c r="A41">
        <v>22.158000000000001</v>
      </c>
      <c r="B41" t="s">
        <v>1</v>
      </c>
    </row>
    <row r="42" spans="1:2" x14ac:dyDescent="0.35">
      <c r="A42">
        <v>25.138999999999999</v>
      </c>
      <c r="B42" t="s">
        <v>1</v>
      </c>
    </row>
    <row r="43" spans="1:2" x14ac:dyDescent="0.35">
      <c r="A43">
        <v>20.428999999999998</v>
      </c>
      <c r="B43" t="s">
        <v>1</v>
      </c>
    </row>
    <row r="44" spans="1:2" x14ac:dyDescent="0.35">
      <c r="A44">
        <v>17.425000000000001</v>
      </c>
      <c r="B44" t="s">
        <v>1</v>
      </c>
    </row>
    <row r="45" spans="1:2" x14ac:dyDescent="0.35">
      <c r="A45">
        <v>34.287999999999997</v>
      </c>
      <c r="B45" t="s">
        <v>1</v>
      </c>
    </row>
    <row r="46" spans="1:2" x14ac:dyDescent="0.35">
      <c r="A46">
        <v>23.893999999999998</v>
      </c>
      <c r="B46" t="s">
        <v>1</v>
      </c>
    </row>
    <row r="47" spans="1:2" x14ac:dyDescent="0.35">
      <c r="A47">
        <v>17.96</v>
      </c>
      <c r="B47" t="s">
        <v>1</v>
      </c>
    </row>
    <row r="48" spans="1:2" x14ac:dyDescent="0.35">
      <c r="A48">
        <v>22.058</v>
      </c>
      <c r="B48" t="s">
        <v>1</v>
      </c>
    </row>
    <row r="49" spans="1:2" x14ac:dyDescent="0.35">
      <c r="A49">
        <v>21.157</v>
      </c>
      <c r="B4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stroopdata</vt:lpstr>
      <vt:lpstr>L8</vt:lpstr>
      <vt:lpstr>l9</vt:lpstr>
      <vt:lpstr>l10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 Bourne</cp:lastModifiedBy>
  <dcterms:created xsi:type="dcterms:W3CDTF">2017-11-29T04:45:46Z</dcterms:created>
  <dcterms:modified xsi:type="dcterms:W3CDTF">2017-12-03T01:34:37Z</dcterms:modified>
</cp:coreProperties>
</file>