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unior\Desktop\Meus Bagulhos\Downloads firefox\"/>
    </mc:Choice>
  </mc:AlternateContent>
  <xr:revisionPtr revIDLastSave="0" documentId="13_ncr:1_{B68F60EE-9F34-4A63-A57D-7B5C1B571119}" xr6:coauthVersionLast="45" xr6:coauthVersionMax="45" xr10:uidLastSave="{00000000-0000-0000-0000-000000000000}"/>
  <bookViews>
    <workbookView xWindow="-60" yWindow="-60" windowWidth="20610" windowHeight="11220" xr2:uid="{00000000-000D-0000-FFFF-FFFF00000000}"/>
  </bookViews>
  <sheets>
    <sheet name="Ningguang example" sheetId="1" r:id="rId1"/>
    <sheet name="Empty" sheetId="2" r:id="rId2"/>
    <sheet name="testing crap" sheetId="3" r:id="rId3"/>
    <sheet name="Citation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R10" i="3"/>
  <c r="B7" i="3"/>
  <c r="B8" i="3" s="1"/>
  <c r="E10" i="3" s="1"/>
  <c r="R6" i="3"/>
  <c r="B6" i="3"/>
  <c r="E4" i="3"/>
  <c r="I26" i="2"/>
  <c r="I25" i="2"/>
  <c r="I24" i="2"/>
  <c r="B24" i="2"/>
  <c r="J21" i="2"/>
  <c r="T20" i="2"/>
  <c r="S20" i="2"/>
  <c r="B32" i="2" s="1"/>
  <c r="B40" i="2" s="1"/>
  <c r="R20" i="2"/>
  <c r="B31" i="2" s="1"/>
  <c r="Q20" i="2"/>
  <c r="B33" i="2" s="1"/>
  <c r="P20" i="2"/>
  <c r="B34" i="2" s="1"/>
  <c r="O20" i="2"/>
  <c r="B30" i="2" s="1"/>
  <c r="N20" i="2"/>
  <c r="B29" i="2" s="1"/>
  <c r="M20" i="2"/>
  <c r="B28" i="2" s="1"/>
  <c r="B43" i="2" s="1"/>
  <c r="L20" i="2"/>
  <c r="I21" i="2" s="1"/>
  <c r="K20" i="2"/>
  <c r="B26" i="2" s="1"/>
  <c r="B42" i="2" s="1"/>
  <c r="J20" i="2"/>
  <c r="B38" i="2" s="1"/>
  <c r="I20" i="2"/>
  <c r="B36" i="2" s="1"/>
  <c r="H20" i="2"/>
  <c r="B37" i="2" s="1"/>
  <c r="B38" i="1"/>
  <c r="B34" i="1"/>
  <c r="B31" i="1"/>
  <c r="I26" i="1"/>
  <c r="I25" i="1"/>
  <c r="I24" i="1"/>
  <c r="B24" i="1"/>
  <c r="J21" i="1"/>
  <c r="T20" i="1"/>
  <c r="S20" i="1"/>
  <c r="B32" i="1" s="1"/>
  <c r="B40" i="1" s="1"/>
  <c r="R20" i="1"/>
  <c r="Q20" i="1"/>
  <c r="B33" i="1" s="1"/>
  <c r="P20" i="1"/>
  <c r="O20" i="1"/>
  <c r="B30" i="1" s="1"/>
  <c r="N20" i="1"/>
  <c r="B29" i="1" s="1"/>
  <c r="M20" i="1"/>
  <c r="B28" i="1" s="1"/>
  <c r="B43" i="1" s="1"/>
  <c r="L20" i="1"/>
  <c r="I21" i="1" s="1"/>
  <c r="K20" i="1"/>
  <c r="B26" i="1" s="1"/>
  <c r="J20" i="1"/>
  <c r="I20" i="1"/>
  <c r="B36" i="1" s="1"/>
  <c r="H20" i="1"/>
  <c r="B37" i="1" s="1"/>
  <c r="B19" i="1"/>
  <c r="B42" i="1" l="1"/>
  <c r="B27" i="2"/>
  <c r="E24" i="2" s="1"/>
  <c r="B27" i="1"/>
  <c r="E24" i="1" s="1"/>
  <c r="H21" i="1"/>
  <c r="H21" i="2"/>
  <c r="E26" i="1" l="1"/>
  <c r="E44" i="1"/>
  <c r="E35" i="1"/>
  <c r="E25" i="1"/>
  <c r="E26" i="2"/>
  <c r="E44" i="2"/>
  <c r="E25" i="2"/>
  <c r="E35" i="2"/>
  <c r="E45" i="1" l="1"/>
  <c r="E36" i="1"/>
  <c r="E30" i="2"/>
  <c r="E31" i="2"/>
  <c r="E32" i="2"/>
  <c r="E45" i="2"/>
  <c r="E36" i="2"/>
  <c r="E29" i="2"/>
  <c r="E37" i="2"/>
  <c r="E46" i="2"/>
  <c r="E37" i="1"/>
  <c r="E30" i="1"/>
  <c r="E46" i="1"/>
  <c r="E31" i="1"/>
  <c r="E29" i="1"/>
  <c r="E32" i="1"/>
  <c r="E49" i="1" l="1"/>
  <c r="E40" i="1"/>
  <c r="I31" i="1"/>
  <c r="E48" i="1"/>
  <c r="E39" i="1"/>
  <c r="I30" i="1"/>
  <c r="E49" i="2"/>
  <c r="E40" i="2"/>
  <c r="I31" i="2"/>
  <c r="E41" i="2"/>
  <c r="E50" i="2"/>
  <c r="I32" i="2"/>
  <c r="E41" i="1"/>
  <c r="I32" i="1"/>
  <c r="E50" i="1"/>
  <c r="E38" i="2"/>
  <c r="E47" i="2"/>
  <c r="I29" i="2"/>
  <c r="E38" i="1"/>
  <c r="I29" i="1"/>
  <c r="E47" i="1"/>
  <c r="E48" i="2"/>
  <c r="E39" i="2"/>
  <c r="I30" i="2"/>
  <c r="I44" i="2" l="1"/>
  <c r="I35" i="2"/>
  <c r="I45" i="1"/>
  <c r="I36" i="1"/>
  <c r="I44" i="1"/>
  <c r="I35" i="1"/>
  <c r="I38" i="2"/>
  <c r="I47" i="2"/>
  <c r="I38" i="1"/>
  <c r="I47" i="1"/>
  <c r="I46" i="2"/>
  <c r="I37" i="2"/>
  <c r="I45" i="2"/>
  <c r="I36" i="2"/>
  <c r="I46" i="1"/>
  <c r="I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4" authorId="0" shapeId="0" xr:uid="{00000000-0006-0000-0000-000001000000}">
      <text>
        <r>
          <rPr>
            <sz val="10"/>
            <color rgb="FF000000"/>
            <rFont val="Arial"/>
          </rPr>
          <t>Elemental mastery</t>
        </r>
      </text>
    </comment>
    <comment ref="O4" authorId="0" shapeId="0" xr:uid="{00000000-0006-0000-0000-000002000000}">
      <text>
        <r>
          <rPr>
            <sz val="10"/>
            <color rgb="FF000000"/>
            <rFont val="Arial"/>
          </rPr>
          <t>Energy recharge bonus %</t>
        </r>
      </text>
    </comment>
    <comment ref="P4" authorId="0" shapeId="0" xr:uid="{00000000-0006-0000-0000-000003000000}">
      <text>
        <r>
          <rPr>
            <sz val="10"/>
            <color rgb="FF000000"/>
            <rFont val="Arial"/>
          </rPr>
          <t xml:space="preserve">Elemental DMG%
(the element of your character)
</t>
        </r>
      </text>
    </comment>
    <comment ref="Q4" authorId="0" shapeId="0" xr:uid="{00000000-0006-0000-0000-000004000000}">
      <text>
        <r>
          <rPr>
            <sz val="10"/>
            <color rgb="FF000000"/>
            <rFont val="Arial"/>
          </rPr>
          <t xml:space="preserve">Physical DMG%
</t>
        </r>
      </text>
    </comment>
    <comment ref="R4" authorId="0" shapeId="0" xr:uid="{00000000-0006-0000-0000-000005000000}">
      <text>
        <r>
          <rPr>
            <sz val="10"/>
            <color rgb="FF000000"/>
            <rFont val="Arial"/>
          </rPr>
          <t>Crit. rate</t>
        </r>
      </text>
    </comment>
    <comment ref="S4" authorId="0" shapeId="0" xr:uid="{00000000-0006-0000-0000-000006000000}">
      <text>
        <r>
          <rPr>
            <sz val="10"/>
            <color rgb="FF000000"/>
            <rFont val="Arial"/>
          </rPr>
          <t>Crit. DMG%</t>
        </r>
      </text>
    </comment>
    <comment ref="T4" authorId="0" shapeId="0" xr:uid="{00000000-0006-0000-0000-000007000000}">
      <text>
        <r>
          <rPr>
            <sz val="10"/>
            <color rgb="FF000000"/>
            <rFont val="Arial"/>
          </rPr>
          <t>Healing bonus %</t>
        </r>
      </text>
    </comment>
    <comment ref="A5" authorId="0" shapeId="0" xr:uid="{00000000-0006-0000-0000-000008000000}">
      <text>
        <r>
          <rPr>
            <sz val="10"/>
            <color rgb="FF000000"/>
            <rFont val="Arial"/>
          </rPr>
          <t>Character base attack as displayed in attributes details includes character base attack + weapon attack but NOT secondary stats</t>
        </r>
      </text>
    </comment>
    <comment ref="A10" authorId="0" shapeId="0" xr:uid="{00000000-0006-0000-0000-000009000000}">
      <text>
        <r>
          <rPr>
            <sz val="10"/>
            <color rgb="FF000000"/>
            <rFont val="Arial"/>
          </rPr>
          <t xml:space="preserve">For whatever element your character is
</t>
        </r>
      </text>
    </comment>
    <comment ref="A11" authorId="0" shapeId="0" xr:uid="{00000000-0006-0000-0000-00000A000000}">
      <text>
        <r>
          <rPr>
            <sz val="10"/>
            <color rgb="FF000000"/>
            <rFont val="Arial"/>
          </rPr>
          <t>This usually seems to be common for all elements</t>
        </r>
      </text>
    </comment>
    <comment ref="C15" authorId="0" shapeId="0" xr:uid="{00000000-0006-0000-0000-00000B000000}">
      <text>
        <r>
          <rPr>
            <sz val="10"/>
            <color rgb="FF000000"/>
            <rFont val="Arial"/>
          </rPr>
          <t>Is attack elemental?</t>
        </r>
      </text>
    </comment>
    <comment ref="D18" authorId="0" shapeId="0" xr:uid="{00000000-0006-0000-0000-00000C000000}">
      <text>
        <r>
          <rPr>
            <sz val="10"/>
            <color rgb="FF000000"/>
            <rFont val="Arial"/>
          </rPr>
          <t>For whichever element your character is</t>
        </r>
      </text>
    </comment>
    <comment ref="G21" authorId="0" shapeId="0" xr:uid="{00000000-0006-0000-0000-00000D000000}">
      <text>
        <r>
          <rPr>
            <sz val="10"/>
            <color rgb="FF000000"/>
            <rFont val="Arial"/>
          </rPr>
          <t>These should match the green value the game displays on the details screen</t>
        </r>
      </text>
    </comment>
    <comment ref="A24" authorId="0" shapeId="0" xr:uid="{00000000-0006-0000-0000-00000E000000}">
      <text>
        <r>
          <rPr>
            <sz val="10"/>
            <color rgb="FF000000"/>
            <rFont val="Arial"/>
          </rPr>
          <t>Character base ATK + weapon base ATK
This is used as the base value for ATK%</t>
        </r>
      </text>
    </comment>
    <comment ref="G24" authorId="0" shapeId="0" xr:uid="{00000000-0006-0000-0000-00000F000000}">
      <text>
        <r>
          <rPr>
            <sz val="10"/>
            <color rgb="FF000000"/>
            <rFont val="Arial"/>
          </rPr>
          <t>Multiplier to damage due to level differences
= (character level + 100) / ((1 - DEF reduction %) * (enemy level + 100) + character level + 100)
Cite [1]</t>
        </r>
      </text>
    </comment>
    <comment ref="G25" authorId="0" shapeId="0" xr:uid="{00000000-0006-0000-0000-000010000000}">
      <text>
        <r>
          <rPr>
            <sz val="10"/>
            <color rgb="FF000000"/>
            <rFont val="Arial"/>
          </rPr>
          <t>Enemy physical RES% damage multiplier
Cite [1]</t>
        </r>
      </text>
    </comment>
    <comment ref="G26" authorId="0" shapeId="0" xr:uid="{00000000-0006-0000-0000-000011000000}">
      <text>
        <r>
          <rPr>
            <sz val="10"/>
            <color rgb="FF000000"/>
            <rFont val="Arial"/>
          </rPr>
          <t>Enemy elemental RES% damage multiplier
Cite [1]</t>
        </r>
      </text>
    </comment>
    <comment ref="A36" authorId="0" shapeId="0" xr:uid="{00000000-0006-0000-0000-000012000000}">
      <text>
        <r>
          <rPr>
            <sz val="10"/>
            <color rgb="FF000000"/>
            <rFont val="Arial"/>
          </rPr>
          <t>Bonus attributes from artifacts, e.g. feather/flower or non-% secondary attributes</t>
        </r>
      </text>
    </comment>
    <comment ref="A40" authorId="0" shapeId="0" xr:uid="{00000000-0006-0000-0000-000013000000}">
      <text>
        <r>
          <rPr>
            <sz val="10"/>
            <color rgb="FF000000"/>
            <rFont val="Arial"/>
          </rPr>
          <t>Multiplier to get average damage including critical hits
We get (crit bonus% + 100%) damage with (crit rate)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4" authorId="0" shapeId="0" xr:uid="{00000000-0006-0000-0100-000001000000}">
      <text>
        <r>
          <rPr>
            <sz val="10"/>
            <color rgb="FF000000"/>
            <rFont val="Arial"/>
          </rPr>
          <t>Elemental mastery</t>
        </r>
      </text>
    </comment>
    <comment ref="O4" authorId="0" shapeId="0" xr:uid="{00000000-0006-0000-0100-000002000000}">
      <text>
        <r>
          <rPr>
            <sz val="10"/>
            <color rgb="FF000000"/>
            <rFont val="Arial"/>
          </rPr>
          <t>Energy recharge bonus %</t>
        </r>
      </text>
    </comment>
    <comment ref="P4" authorId="0" shapeId="0" xr:uid="{00000000-0006-0000-0100-000003000000}">
      <text>
        <r>
          <rPr>
            <sz val="10"/>
            <color rgb="FF000000"/>
            <rFont val="Arial"/>
          </rPr>
          <t xml:space="preserve">Elemental DMG%
(the element of your character)
</t>
        </r>
      </text>
    </comment>
    <comment ref="Q4" authorId="0" shapeId="0" xr:uid="{00000000-0006-0000-0100-000004000000}">
      <text>
        <r>
          <rPr>
            <sz val="10"/>
            <color rgb="FF000000"/>
            <rFont val="Arial"/>
          </rPr>
          <t xml:space="preserve">Physical DMG%
</t>
        </r>
      </text>
    </comment>
    <comment ref="R4" authorId="0" shapeId="0" xr:uid="{00000000-0006-0000-0100-000005000000}">
      <text>
        <r>
          <rPr>
            <sz val="10"/>
            <color rgb="FF000000"/>
            <rFont val="Arial"/>
          </rPr>
          <t>Crit. rate</t>
        </r>
      </text>
    </comment>
    <comment ref="S4" authorId="0" shapeId="0" xr:uid="{00000000-0006-0000-0100-000006000000}">
      <text>
        <r>
          <rPr>
            <sz val="10"/>
            <color rgb="FF000000"/>
            <rFont val="Arial"/>
          </rPr>
          <t>Crit. DMG%</t>
        </r>
      </text>
    </comment>
    <comment ref="T4" authorId="0" shapeId="0" xr:uid="{00000000-0006-0000-0100-000007000000}">
      <text>
        <r>
          <rPr>
            <sz val="10"/>
            <color rgb="FF000000"/>
            <rFont val="Arial"/>
          </rPr>
          <t>Healing bonus %</t>
        </r>
      </text>
    </comment>
    <comment ref="A5" authorId="0" shapeId="0" xr:uid="{00000000-0006-0000-0100-000008000000}">
      <text>
        <r>
          <rPr>
            <sz val="10"/>
            <color rgb="FF000000"/>
            <rFont val="Arial"/>
          </rPr>
          <t>Character base attack as displayed in attributes details includes character base attack + weapon attack but NOT secondary stats</t>
        </r>
      </text>
    </comment>
    <comment ref="A10" authorId="0" shapeId="0" xr:uid="{00000000-0006-0000-0100-000009000000}">
      <text>
        <r>
          <rPr>
            <sz val="10"/>
            <color rgb="FF000000"/>
            <rFont val="Arial"/>
          </rPr>
          <t xml:space="preserve">For whatever element your character is
</t>
        </r>
      </text>
    </comment>
    <comment ref="A11" authorId="0" shapeId="0" xr:uid="{00000000-0006-0000-0100-00000A000000}">
      <text>
        <r>
          <rPr>
            <sz val="10"/>
            <color rgb="FF000000"/>
            <rFont val="Arial"/>
          </rPr>
          <t>This usually seems to be common for all elements</t>
        </r>
      </text>
    </comment>
    <comment ref="C15" authorId="0" shapeId="0" xr:uid="{00000000-0006-0000-0100-00000B000000}">
      <text>
        <r>
          <rPr>
            <sz val="10"/>
            <color rgb="FF000000"/>
            <rFont val="Arial"/>
          </rPr>
          <t>Is attack elemental?
Use either TRUE or FALSE</t>
        </r>
      </text>
    </comment>
    <comment ref="D18" authorId="0" shapeId="0" xr:uid="{00000000-0006-0000-0100-00000C000000}">
      <text>
        <r>
          <rPr>
            <sz val="10"/>
            <color rgb="FF000000"/>
            <rFont val="Arial"/>
          </rPr>
          <t>For whichever element your character is</t>
        </r>
      </text>
    </comment>
    <comment ref="G21" authorId="0" shapeId="0" xr:uid="{00000000-0006-0000-0100-00000D000000}">
      <text>
        <r>
          <rPr>
            <sz val="10"/>
            <color rgb="FF000000"/>
            <rFont val="Arial"/>
          </rPr>
          <t>These should match the green value the game displays on the details screen</t>
        </r>
      </text>
    </comment>
    <comment ref="A24" authorId="0" shapeId="0" xr:uid="{00000000-0006-0000-0100-00000E000000}">
      <text>
        <r>
          <rPr>
            <sz val="10"/>
            <color rgb="FF000000"/>
            <rFont val="Arial"/>
          </rPr>
          <t>Character base ATK + weapon base ATK
This is used as the base value for ATK%</t>
        </r>
      </text>
    </comment>
    <comment ref="G24" authorId="0" shapeId="0" xr:uid="{00000000-0006-0000-0100-00000F000000}">
      <text>
        <r>
          <rPr>
            <sz val="10"/>
            <color rgb="FF000000"/>
            <rFont val="Arial"/>
          </rPr>
          <t>Multiplier to damage due to level differences
= (character level + 100) / ((1 - DEF reduction %) * (enemy level + 100) + character level + 100)
Cite [1]</t>
        </r>
      </text>
    </comment>
    <comment ref="G25" authorId="0" shapeId="0" xr:uid="{00000000-0006-0000-0100-000010000000}">
      <text>
        <r>
          <rPr>
            <sz val="10"/>
            <color rgb="FF000000"/>
            <rFont val="Arial"/>
          </rPr>
          <t>Enemy physical RES% damage multiplier
Cite [1]</t>
        </r>
      </text>
    </comment>
    <comment ref="G26" authorId="0" shapeId="0" xr:uid="{00000000-0006-0000-0100-000011000000}">
      <text>
        <r>
          <rPr>
            <sz val="10"/>
            <color rgb="FF000000"/>
            <rFont val="Arial"/>
          </rPr>
          <t>Enemy elemental RES% damage multiplier
Cite [1]</t>
        </r>
      </text>
    </comment>
    <comment ref="A36" authorId="0" shapeId="0" xr:uid="{00000000-0006-0000-0100-000012000000}">
      <text>
        <r>
          <rPr>
            <sz val="10"/>
            <color rgb="FF000000"/>
            <rFont val="Arial"/>
          </rPr>
          <t>Bonus attributes from artifacts, e.g. feather/flower or non-% secondary attributes</t>
        </r>
      </text>
    </comment>
    <comment ref="A40" authorId="0" shapeId="0" xr:uid="{00000000-0006-0000-0100-000013000000}">
      <text>
        <r>
          <rPr>
            <sz val="10"/>
            <color rgb="FF000000"/>
            <rFont val="Arial"/>
          </rPr>
          <t>Multiplier to get average damage including critical hits
We get (crit bonus% + 100%) damage with (crit rate)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200-000001000000}">
      <text>
        <r>
          <rPr>
            <sz val="10"/>
            <color rgb="FF000000"/>
            <rFont val="Arial"/>
          </rPr>
          <t xml:space="preserve">Cite [1]
</t>
        </r>
      </text>
    </comment>
  </commentList>
</comments>
</file>

<file path=xl/sharedStrings.xml><?xml version="1.0" encoding="utf-8"?>
<sst xmlns="http://schemas.openxmlformats.org/spreadsheetml/2006/main" count="318" uniqueCount="138">
  <si>
    <t>Provided info</t>
  </si>
  <si>
    <t>Input fields are light blue, output fields are light gray</t>
  </si>
  <si>
    <r>
      <t xml:space="preserve">License: </t>
    </r>
    <r>
      <rPr>
        <u/>
        <sz val="10"/>
        <color rgb="FF1155CC"/>
        <rFont val="Arial"/>
      </rPr>
      <t>CC BY-SA 4.0</t>
    </r>
  </si>
  <si>
    <t>Character base stats</t>
  </si>
  <si>
    <t>Weapon stats</t>
  </si>
  <si>
    <t>Artifacts</t>
  </si>
  <si>
    <t>Level</t>
  </si>
  <si>
    <t>ATK</t>
  </si>
  <si>
    <t>Base stats</t>
  </si>
  <si>
    <t>HP</t>
  </si>
  <si>
    <t>Type</t>
  </si>
  <si>
    <t>DEF</t>
  </si>
  <si>
    <t>HP%</t>
  </si>
  <si>
    <t>ATK%</t>
  </si>
  <si>
    <t>DEF%</t>
  </si>
  <si>
    <t>EM</t>
  </si>
  <si>
    <t>ER%</t>
  </si>
  <si>
    <t>ED%</t>
  </si>
  <si>
    <t>PD%</t>
  </si>
  <si>
    <t>CR%</t>
  </si>
  <si>
    <t>CD%</t>
  </si>
  <si>
    <t>Heal%</t>
  </si>
  <si>
    <t>Flower</t>
  </si>
  <si>
    <t>Feather</t>
  </si>
  <si>
    <t>Timepiece</t>
  </si>
  <si>
    <t>Crit. rate</t>
  </si>
  <si>
    <t>Elem. mastery</t>
  </si>
  <si>
    <t>Goblet</t>
  </si>
  <si>
    <t>Crit. bonus</t>
  </si>
  <si>
    <t>Energy rechg.</t>
  </si>
  <si>
    <t>Circlet</t>
  </si>
  <si>
    <t>Elem. DMG%</t>
  </si>
  <si>
    <t>Sub-stats</t>
  </si>
  <si>
    <t>Elem. RES%</t>
  </si>
  <si>
    <t>Crit. bonus%</t>
  </si>
  <si>
    <t>Phys. DMG%</t>
  </si>
  <si>
    <t>Geo DMG%</t>
  </si>
  <si>
    <t>Character talent damage</t>
  </si>
  <si>
    <t>Elem.?</t>
  </si>
  <si>
    <t>Enemy stats (optional)</t>
  </si>
  <si>
    <t>Basic attack</t>
  </si>
  <si>
    <t>Set bonuses</t>
  </si>
  <si>
    <t>Charged attack</t>
  </si>
  <si>
    <t>Phys. RES%</t>
  </si>
  <si>
    <t>Set 1</t>
  </si>
  <si>
    <t>Skill</t>
  </si>
  <si>
    <t>Set 2</t>
  </si>
  <si>
    <t>Burst</t>
  </si>
  <si>
    <t>Totals</t>
  </si>
  <si>
    <t>With %</t>
  </si>
  <si>
    <t>Calculated values</t>
  </si>
  <si>
    <t>Attribute totals</t>
  </si>
  <si>
    <t>Total raw ATK</t>
  </si>
  <si>
    <t>Enemy damage calculation</t>
  </si>
  <si>
    <t>Total base ATK</t>
  </si>
  <si>
    <t>Total ATK</t>
  </si>
  <si>
    <t>Level multiplier</t>
  </si>
  <si>
    <t>Total phys. ATK</t>
  </si>
  <si>
    <t>P. RES% mult.</t>
  </si>
  <si>
    <t>Total HP%</t>
  </si>
  <si>
    <t>Total elem. ATK</t>
  </si>
  <si>
    <t>E. RES% mult.</t>
  </si>
  <si>
    <t>Total ATK%</t>
  </si>
  <si>
    <t>Total DEF%</t>
  </si>
  <si>
    <t>Talent effective damage</t>
  </si>
  <si>
    <t>Talent damage to enemy</t>
  </si>
  <si>
    <t>Total elem. mastery</t>
  </si>
  <si>
    <t>Total energy rechg.</t>
  </si>
  <si>
    <t xml:space="preserve">Charged attack </t>
  </si>
  <si>
    <t>Total crit. rate</t>
  </si>
  <si>
    <t xml:space="preserve">Skill </t>
  </si>
  <si>
    <t>Total crit. bonus%</t>
  </si>
  <si>
    <t xml:space="preserve">Burst </t>
  </si>
  <si>
    <t>Total phys. DMG%</t>
  </si>
  <si>
    <t>Total elem. DMG%</t>
  </si>
  <si>
    <t>Critical hits</t>
  </si>
  <si>
    <t>Total bonus ATK</t>
  </si>
  <si>
    <t>Total bonus HP</t>
  </si>
  <si>
    <t>Total bonus DEF</t>
  </si>
  <si>
    <t>Crit. avg. multiplier</t>
  </si>
  <si>
    <t>Total HP</t>
  </si>
  <si>
    <t>Total DEF</t>
  </si>
  <si>
    <t>Average after crit</t>
  </si>
  <si>
    <r>
      <t xml:space="preserve">License: </t>
    </r>
    <r>
      <rPr>
        <u/>
        <sz val="10"/>
        <color rgb="FF1155CC"/>
        <rFont val="Arial"/>
      </rPr>
      <t>CC BY-SA 4.0</t>
    </r>
  </si>
  <si>
    <t>Very basic damage calculation</t>
  </si>
  <si>
    <t>Temporary crap</t>
  </si>
  <si>
    <t>Character base ATK</t>
  </si>
  <si>
    <t>Character level</t>
  </si>
  <si>
    <t>1* weapon</t>
  </si>
  <si>
    <t>Base weapon attack</t>
  </si>
  <si>
    <t>Weapon base ATK</t>
  </si>
  <si>
    <t>Enemy level</t>
  </si>
  <si>
    <t>Total character attack</t>
  </si>
  <si>
    <t>Weapon ATK%</t>
  </si>
  <si>
    <t>Damage multiplier</t>
  </si>
  <si>
    <t>2* weapon</t>
  </si>
  <si>
    <t>base weapon attack</t>
  </si>
  <si>
    <t>Elemental damage bonus</t>
  </si>
  <si>
    <t>Combined ATK%</t>
  </si>
  <si>
    <t>Enemy elemental damage resistance</t>
  </si>
  <si>
    <t>N/A</t>
  </si>
  <si>
    <t>character base attack</t>
  </si>
  <si>
    <t>note: character attack scales directly</t>
  </si>
  <si>
    <t>Combined ATK</t>
  </si>
  <si>
    <t>eye of perception</t>
  </si>
  <si>
    <t>Total base damage</t>
  </si>
  <si>
    <t>Skill attack%</t>
  </si>
  <si>
    <t>weapon atk%</t>
  </si>
  <si>
    <t>total character attack</t>
  </si>
  <si>
    <t>Effective damage</t>
  </si>
  <si>
    <t>expected value: 174</t>
  </si>
  <si>
    <t>expected character base attack</t>
  </si>
  <si>
    <t>????????</t>
  </si>
  <si>
    <t>Ningguang current artifact set</t>
  </si>
  <si>
    <t>Gladiator's Nostalgia (5)</t>
  </si>
  <si>
    <t>Random info</t>
  </si>
  <si>
    <t>Bard's Arrow Feather (5)</t>
  </si>
  <si>
    <t>Character base attack as displayed in attributes details includes character base attack + weapon attack but NOT secondary stats</t>
  </si>
  <si>
    <t>Exile's Pocket Watch (4)</t>
  </si>
  <si>
    <t>Non-% artifact HP/ATK is applied after ATK% or HP% (it is not affected by % stat)</t>
  </si>
  <si>
    <t>Gladiator's Intoxication (4)</t>
  </si>
  <si>
    <t>Non-% artifact HP/ATK will hereafter be referred to as "bonus HP/ATK"</t>
  </si>
  <si>
    <t>Exile's Circlet (4)</t>
  </si>
  <si>
    <t>Resistance is weird and is annoying, final damage multipler is =IFS(RES &gt;= 0.75, 1 / (4 * RES + 1), RES &gt;= 0, 1 - RES, RES &lt; 0, 1 - RES / 2)</t>
  </si>
  <si>
    <t>TODO</t>
  </si>
  <si>
    <t>Elemental mastery</t>
  </si>
  <si>
    <t>Research still needed</t>
  </si>
  <si>
    <t>Are bonus HP/ATK applied after HP%/ATK%?</t>
  </si>
  <si>
    <t>Can iczero do math?</t>
  </si>
  <si>
    <t>Are bonus stats applied after Phys/Elem DMG%?</t>
  </si>
  <si>
    <t>Is an absolutely gigantic table needed for artifacts?</t>
  </si>
  <si>
    <t>TOTALLY</t>
  </si>
  <si>
    <t>Does crit apply after stat bonuses?</t>
  </si>
  <si>
    <t>Index</t>
  </si>
  <si>
    <t>Source</t>
  </si>
  <si>
    <t>Details</t>
  </si>
  <si>
    <t>https://genshin-impact.fandom.com/wiki/Attributes</t>
  </si>
  <si>
    <t>A bunch of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</si>
</sst>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9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0" fontId="6" fillId="0" borderId="0" xfId="0" applyNumberFormat="1" applyFont="1" applyAlignment="1"/>
    <xf numFmtId="0" fontId="6" fillId="0" borderId="0" xfId="0" applyFont="1" applyAlignment="1"/>
    <xf numFmtId="3" fontId="6" fillId="2" borderId="0" xfId="0" applyNumberFormat="1" applyFont="1" applyFill="1" applyAlignment="1"/>
    <xf numFmtId="0" fontId="5" fillId="0" borderId="1" xfId="0" applyFont="1" applyBorder="1" applyAlignment="1"/>
    <xf numFmtId="0" fontId="6" fillId="0" borderId="2" xfId="0" applyFont="1" applyBorder="1" applyAlignment="1"/>
    <xf numFmtId="10" fontId="6" fillId="2" borderId="0" xfId="0" applyNumberFormat="1" applyFont="1" applyFill="1" applyAlignment="1"/>
    <xf numFmtId="0" fontId="6" fillId="0" borderId="3" xfId="0" applyFont="1" applyBorder="1" applyAlignment="1"/>
    <xf numFmtId="3" fontId="6" fillId="3" borderId="0" xfId="0" applyNumberFormat="1" applyFont="1" applyFill="1"/>
    <xf numFmtId="164" fontId="6" fillId="3" borderId="0" xfId="0" applyNumberFormat="1" applyFont="1" applyFill="1"/>
    <xf numFmtId="164" fontId="6" fillId="2" borderId="0" xfId="0" applyNumberFormat="1" applyFont="1" applyFill="1" applyAlignment="1"/>
    <xf numFmtId="164" fontId="6" fillId="2" borderId="0" xfId="0" applyNumberFormat="1" applyFont="1" applyFill="1"/>
    <xf numFmtId="3" fontId="6" fillId="2" borderId="0" xfId="0" applyNumberFormat="1" applyFont="1" applyFill="1"/>
    <xf numFmtId="0" fontId="6" fillId="0" borderId="3" xfId="0" applyFont="1" applyBorder="1"/>
    <xf numFmtId="0" fontId="6" fillId="0" borderId="2" xfId="0" applyFont="1" applyBorder="1"/>
    <xf numFmtId="164" fontId="6" fillId="0" borderId="2" xfId="0" applyNumberFormat="1" applyFont="1" applyBorder="1"/>
    <xf numFmtId="0" fontId="6" fillId="0" borderId="4" xfId="0" applyFont="1" applyBorder="1" applyAlignment="1"/>
    <xf numFmtId="0" fontId="6" fillId="2" borderId="0" xfId="0" applyFont="1" applyFill="1"/>
    <xf numFmtId="10" fontId="6" fillId="0" borderId="0" xfId="0" applyNumberFormat="1" applyFont="1"/>
    <xf numFmtId="10" fontId="6" fillId="2" borderId="0" xfId="0" applyNumberFormat="1" applyFont="1" applyFill="1"/>
    <xf numFmtId="3" fontId="6" fillId="4" borderId="0" xfId="0" applyNumberFormat="1" applyFont="1" applyFill="1"/>
    <xf numFmtId="164" fontId="6" fillId="4" borderId="0" xfId="0" applyNumberFormat="1" applyFont="1" applyFill="1"/>
    <xf numFmtId="165" fontId="6" fillId="4" borderId="0" xfId="0" applyNumberFormat="1" applyFont="1" applyFill="1"/>
    <xf numFmtId="10" fontId="6" fillId="4" borderId="0" xfId="0" applyNumberFormat="1" applyFont="1" applyFill="1"/>
    <xf numFmtId="165" fontId="6" fillId="0" borderId="0" xfId="0" applyNumberFormat="1" applyFont="1"/>
    <xf numFmtId="166" fontId="6" fillId="4" borderId="0" xfId="0" applyNumberFormat="1" applyFont="1" applyFill="1"/>
    <xf numFmtId="0" fontId="2" fillId="5" borderId="0" xfId="0" applyFont="1" applyFill="1" applyAlignment="1"/>
    <xf numFmtId="3" fontId="6" fillId="0" borderId="0" xfId="0" applyNumberFormat="1" applyFont="1"/>
    <xf numFmtId="0" fontId="6" fillId="0" borderId="0" xfId="0" applyFont="1"/>
    <xf numFmtId="9" fontId="6" fillId="0" borderId="0" xfId="0" applyNumberFormat="1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2" xfId="0" applyFont="1" applyBorder="1" applyAlignment="1"/>
    <xf numFmtId="0" fontId="7" fillId="0" borderId="2" xfId="0" applyFont="1" applyBorder="1"/>
    <xf numFmtId="0" fontId="1" fillId="0" borderId="2" xfId="0" applyFont="1" applyBorder="1" applyAlignment="1"/>
    <xf numFmtId="0" fontId="6" fillId="0" borderId="0" xfId="0" applyFont="1" applyAlignment="1"/>
    <xf numFmtId="165" fontId="6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creativecommons.org/licenses/by-sa/4.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enshin-impact.fandom.com/wiki/Attribu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0"/>
  <sheetViews>
    <sheetView tabSelected="1" topLeftCell="A28" workbookViewId="0">
      <selection activeCell="W16" sqref="W16"/>
    </sheetView>
  </sheetViews>
  <sheetFormatPr defaultColWidth="14.42578125" defaultRowHeight="15.75" customHeight="1" x14ac:dyDescent="0.2"/>
  <cols>
    <col min="1" max="1" width="17.7109375" customWidth="1"/>
    <col min="2" max="2" width="9.7109375" customWidth="1"/>
    <col min="3" max="3" width="7" customWidth="1"/>
    <col min="5" max="5" width="10.7109375" customWidth="1"/>
    <col min="6" max="6" width="7" customWidth="1"/>
    <col min="7" max="7" width="10" customWidth="1"/>
    <col min="8" max="20" width="6.42578125" customWidth="1"/>
    <col min="21" max="21" width="6.28515625" customWidth="1"/>
    <col min="22" max="36" width="6.42578125" customWidth="1"/>
  </cols>
  <sheetData>
    <row r="1" spans="1:24" ht="15.75" customHeight="1" x14ac:dyDescent="0.35">
      <c r="A1" s="39" t="s">
        <v>0</v>
      </c>
      <c r="B1" s="40"/>
      <c r="C1" s="2" t="s">
        <v>1</v>
      </c>
      <c r="D1" s="3"/>
      <c r="I1" s="4" t="s">
        <v>2</v>
      </c>
      <c r="W1" s="1"/>
      <c r="X1" s="1"/>
    </row>
    <row r="2" spans="1:24" x14ac:dyDescent="0.2">
      <c r="A2" s="41" t="s">
        <v>3</v>
      </c>
      <c r="B2" s="40"/>
      <c r="D2" s="5" t="s">
        <v>4</v>
      </c>
      <c r="E2" s="6"/>
      <c r="G2" s="5" t="s">
        <v>5</v>
      </c>
    </row>
    <row r="3" spans="1:24" x14ac:dyDescent="0.2">
      <c r="A3" s="7" t="s">
        <v>6</v>
      </c>
      <c r="B3" s="8">
        <v>79</v>
      </c>
      <c r="D3" s="7" t="s">
        <v>7</v>
      </c>
      <c r="E3" s="8">
        <v>401</v>
      </c>
      <c r="H3" s="41" t="s">
        <v>8</v>
      </c>
      <c r="I3" s="40"/>
    </row>
    <row r="4" spans="1:24" x14ac:dyDescent="0.2">
      <c r="A4" s="7" t="s">
        <v>9</v>
      </c>
      <c r="B4" s="8">
        <v>8471</v>
      </c>
      <c r="G4" s="9" t="s">
        <v>10</v>
      </c>
      <c r="H4" s="10" t="s">
        <v>9</v>
      </c>
      <c r="I4" s="10" t="s">
        <v>7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0" t="s">
        <v>20</v>
      </c>
      <c r="T4" s="10" t="s">
        <v>21</v>
      </c>
    </row>
    <row r="5" spans="1:24" x14ac:dyDescent="0.2">
      <c r="A5" s="7" t="s">
        <v>7</v>
      </c>
      <c r="B5" s="8">
        <v>190</v>
      </c>
      <c r="D5" s="7" t="s">
        <v>12</v>
      </c>
      <c r="E5" s="11">
        <v>0</v>
      </c>
      <c r="G5" s="12" t="s">
        <v>22</v>
      </c>
      <c r="H5" s="8">
        <v>3155</v>
      </c>
      <c r="I5" s="13"/>
      <c r="J5" s="14"/>
      <c r="K5" s="14"/>
      <c r="L5" s="14"/>
      <c r="M5" s="14"/>
      <c r="N5" s="13"/>
      <c r="O5" s="14"/>
      <c r="P5" s="14"/>
      <c r="Q5" s="14"/>
      <c r="R5" s="14"/>
      <c r="S5" s="14"/>
      <c r="T5" s="14"/>
    </row>
    <row r="6" spans="1:24" x14ac:dyDescent="0.2">
      <c r="A6" s="7" t="s">
        <v>11</v>
      </c>
      <c r="B6" s="8">
        <v>496</v>
      </c>
      <c r="D6" s="7" t="s">
        <v>13</v>
      </c>
      <c r="E6" s="11">
        <v>0.503</v>
      </c>
      <c r="G6" s="12" t="s">
        <v>23</v>
      </c>
      <c r="H6" s="13"/>
      <c r="I6" s="8">
        <v>219</v>
      </c>
      <c r="J6" s="14"/>
      <c r="K6" s="14"/>
      <c r="L6" s="14"/>
      <c r="M6" s="14"/>
      <c r="N6" s="13"/>
      <c r="O6" s="14"/>
      <c r="P6" s="14"/>
      <c r="Q6" s="14"/>
      <c r="R6" s="14"/>
      <c r="S6" s="14"/>
      <c r="T6" s="14"/>
    </row>
    <row r="7" spans="1:24" x14ac:dyDescent="0.2">
      <c r="D7" s="7" t="s">
        <v>14</v>
      </c>
      <c r="E7" s="11">
        <v>0</v>
      </c>
      <c r="G7" s="12" t="s">
        <v>24</v>
      </c>
      <c r="H7" s="13"/>
      <c r="I7" s="13"/>
      <c r="J7" s="14"/>
      <c r="K7" s="15"/>
      <c r="L7" s="15">
        <v>0.27700000000000002</v>
      </c>
      <c r="M7" s="16"/>
      <c r="N7" s="17"/>
      <c r="O7" s="16"/>
      <c r="P7" s="16"/>
      <c r="Q7" s="16"/>
      <c r="R7" s="16"/>
      <c r="S7" s="16"/>
      <c r="T7" s="16"/>
    </row>
    <row r="8" spans="1:24" x14ac:dyDescent="0.2">
      <c r="A8" s="7" t="s">
        <v>25</v>
      </c>
      <c r="B8" s="11">
        <v>0.05</v>
      </c>
      <c r="D8" s="7" t="s">
        <v>26</v>
      </c>
      <c r="E8" s="8">
        <v>0</v>
      </c>
      <c r="G8" s="12" t="s">
        <v>27</v>
      </c>
      <c r="H8" s="13"/>
      <c r="I8" s="13"/>
      <c r="J8" s="14"/>
      <c r="K8" s="16"/>
      <c r="L8" s="16"/>
      <c r="M8" s="16"/>
      <c r="N8" s="17"/>
      <c r="O8" s="16"/>
      <c r="P8" s="15">
        <v>0.34799999999999998</v>
      </c>
      <c r="Q8" s="16"/>
      <c r="R8" s="16"/>
      <c r="S8" s="16"/>
      <c r="T8" s="16"/>
    </row>
    <row r="9" spans="1:24" x14ac:dyDescent="0.2">
      <c r="A9" s="7" t="s">
        <v>28</v>
      </c>
      <c r="B9" s="11">
        <v>0.5</v>
      </c>
      <c r="D9" s="7" t="s">
        <v>29</v>
      </c>
      <c r="E9" s="11">
        <v>0</v>
      </c>
      <c r="G9" s="12" t="s">
        <v>30</v>
      </c>
      <c r="H9" s="13"/>
      <c r="I9" s="13"/>
      <c r="J9" s="14"/>
      <c r="K9" s="15">
        <v>0.27700000000000002</v>
      </c>
      <c r="L9" s="16"/>
      <c r="M9" s="16"/>
      <c r="N9" s="8"/>
      <c r="O9" s="16"/>
      <c r="P9" s="16"/>
      <c r="Q9" s="16"/>
      <c r="R9" s="16"/>
      <c r="S9" s="16"/>
      <c r="T9" s="16"/>
    </row>
    <row r="10" spans="1:24" x14ac:dyDescent="0.2">
      <c r="A10" s="7" t="s">
        <v>31</v>
      </c>
      <c r="B10" s="11">
        <v>0.18</v>
      </c>
      <c r="D10" s="7" t="s">
        <v>25</v>
      </c>
      <c r="E10" s="11">
        <v>0</v>
      </c>
      <c r="G10" s="18"/>
      <c r="H10" s="42" t="s">
        <v>32</v>
      </c>
      <c r="I10" s="43"/>
      <c r="J10" s="19"/>
      <c r="K10" s="20"/>
      <c r="L10" s="20"/>
      <c r="M10" s="20"/>
      <c r="N10" s="19"/>
      <c r="O10" s="20"/>
      <c r="P10" s="20"/>
      <c r="Q10" s="20"/>
      <c r="R10" s="20"/>
      <c r="S10" s="20"/>
      <c r="T10" s="20"/>
    </row>
    <row r="11" spans="1:24" x14ac:dyDescent="0.2">
      <c r="A11" s="7" t="s">
        <v>33</v>
      </c>
      <c r="B11" s="11">
        <v>0.15</v>
      </c>
      <c r="D11" s="7" t="s">
        <v>34</v>
      </c>
      <c r="E11" s="11">
        <v>0</v>
      </c>
      <c r="G11" s="21" t="s">
        <v>22</v>
      </c>
      <c r="H11" s="17"/>
      <c r="I11" s="8">
        <v>33</v>
      </c>
      <c r="J11" s="22">
        <v>42</v>
      </c>
      <c r="K11" s="16"/>
      <c r="L11" s="15">
        <v>4.7E-2</v>
      </c>
      <c r="M11" s="16"/>
      <c r="N11" s="22"/>
      <c r="O11" s="15">
        <v>6.5000000000000002E-2</v>
      </c>
      <c r="P11" s="14"/>
      <c r="Q11" s="14"/>
      <c r="R11" s="16"/>
      <c r="S11" s="16"/>
      <c r="T11" s="14"/>
    </row>
    <row r="12" spans="1:24" x14ac:dyDescent="0.2">
      <c r="B12" s="23"/>
      <c r="D12" s="7" t="s">
        <v>35</v>
      </c>
      <c r="E12" s="11">
        <v>0</v>
      </c>
      <c r="G12" s="12" t="s">
        <v>23</v>
      </c>
      <c r="H12" s="8">
        <v>478</v>
      </c>
      <c r="I12" s="17"/>
      <c r="J12" s="22">
        <v>46</v>
      </c>
      <c r="K12" s="16"/>
      <c r="L12" s="15">
        <v>5.2999999999999999E-2</v>
      </c>
      <c r="M12" s="16"/>
      <c r="N12" s="22"/>
      <c r="O12" s="16"/>
      <c r="P12" s="14"/>
      <c r="Q12" s="14"/>
      <c r="R12" s="16"/>
      <c r="S12" s="15">
        <v>7.0000000000000007E-2</v>
      </c>
      <c r="T12" s="14"/>
    </row>
    <row r="13" spans="1:24" x14ac:dyDescent="0.2">
      <c r="A13" s="7" t="s">
        <v>36</v>
      </c>
      <c r="B13" s="11">
        <v>0.18</v>
      </c>
      <c r="D13" s="7" t="s">
        <v>31</v>
      </c>
      <c r="E13" s="11">
        <v>0</v>
      </c>
      <c r="G13" s="12" t="s">
        <v>24</v>
      </c>
      <c r="H13" s="8">
        <v>430</v>
      </c>
      <c r="I13" s="8">
        <v>26</v>
      </c>
      <c r="J13" s="22">
        <v>17</v>
      </c>
      <c r="K13" s="16"/>
      <c r="L13" s="16"/>
      <c r="M13" s="16"/>
      <c r="N13" s="22"/>
      <c r="O13" s="16"/>
      <c r="P13" s="14"/>
      <c r="Q13" s="14"/>
      <c r="R13" s="15">
        <v>3.1E-2</v>
      </c>
      <c r="S13" s="16"/>
      <c r="T13" s="14"/>
    </row>
    <row r="14" spans="1:24" x14ac:dyDescent="0.2">
      <c r="G14" s="12" t="s">
        <v>27</v>
      </c>
      <c r="H14" s="8">
        <v>191</v>
      </c>
      <c r="I14" s="8">
        <v>42</v>
      </c>
      <c r="J14" s="22"/>
      <c r="K14" s="16"/>
      <c r="L14" s="15">
        <v>3.3000000000000002E-2</v>
      </c>
      <c r="M14" s="16"/>
      <c r="N14" s="22"/>
      <c r="O14" s="15">
        <v>8.3000000000000004E-2</v>
      </c>
      <c r="P14" s="14"/>
      <c r="Q14" s="14"/>
      <c r="R14" s="16"/>
      <c r="S14" s="16"/>
      <c r="T14" s="14"/>
    </row>
    <row r="15" spans="1:24" x14ac:dyDescent="0.2">
      <c r="A15" s="41" t="s">
        <v>37</v>
      </c>
      <c r="B15" s="40"/>
      <c r="C15" s="7" t="s">
        <v>38</v>
      </c>
      <c r="D15" s="41" t="s">
        <v>39</v>
      </c>
      <c r="E15" s="40"/>
      <c r="G15" s="12" t="s">
        <v>30</v>
      </c>
      <c r="H15" s="17"/>
      <c r="I15" s="8">
        <v>16</v>
      </c>
      <c r="J15" s="22"/>
      <c r="K15" s="15"/>
      <c r="L15" s="15">
        <v>3.3000000000000002E-2</v>
      </c>
      <c r="M15" s="15">
        <v>5.2999999999999999E-2</v>
      </c>
      <c r="N15" s="22"/>
      <c r="O15" s="16"/>
      <c r="P15" s="14"/>
      <c r="Q15" s="14"/>
      <c r="R15" s="16"/>
      <c r="S15" s="15">
        <v>0.124</v>
      </c>
      <c r="T15" s="14"/>
    </row>
    <row r="16" spans="1:24" x14ac:dyDescent="0.2">
      <c r="A16" s="7" t="s">
        <v>40</v>
      </c>
      <c r="B16" s="11">
        <v>0.35</v>
      </c>
      <c r="C16" s="22" t="b">
        <v>1</v>
      </c>
      <c r="D16" s="7" t="s">
        <v>6</v>
      </c>
      <c r="E16" s="17">
        <v>65</v>
      </c>
      <c r="G16" s="18"/>
      <c r="H16" s="42" t="s">
        <v>41</v>
      </c>
      <c r="I16" s="4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">
      <c r="A17" s="7" t="s">
        <v>42</v>
      </c>
      <c r="B17" s="11">
        <v>2.1800000000000002</v>
      </c>
      <c r="C17" s="22" t="b">
        <v>1</v>
      </c>
      <c r="D17" s="7" t="s">
        <v>43</v>
      </c>
      <c r="E17" s="11">
        <v>0.1</v>
      </c>
      <c r="G17" s="21" t="s">
        <v>44</v>
      </c>
      <c r="H17" s="8"/>
      <c r="I17" s="17"/>
      <c r="J17" s="17"/>
      <c r="K17" s="22"/>
      <c r="L17" s="15">
        <v>0.18</v>
      </c>
      <c r="M17" s="16"/>
      <c r="N17" s="17"/>
      <c r="O17" s="16"/>
      <c r="P17" s="16"/>
      <c r="Q17" s="16"/>
      <c r="R17" s="16"/>
      <c r="S17" s="16"/>
      <c r="T17" s="16"/>
    </row>
    <row r="18" spans="1:20" x14ac:dyDescent="0.2">
      <c r="A18" s="7" t="s">
        <v>45</v>
      </c>
      <c r="B18" s="11">
        <v>2.88</v>
      </c>
      <c r="C18" s="22" t="b">
        <v>1</v>
      </c>
      <c r="D18" s="7" t="s">
        <v>33</v>
      </c>
      <c r="E18" s="11">
        <v>0.1</v>
      </c>
      <c r="G18" s="12" t="s">
        <v>46</v>
      </c>
      <c r="H18" s="17"/>
      <c r="I18" s="17"/>
      <c r="J18" s="17"/>
      <c r="K18" s="22"/>
      <c r="L18" s="16"/>
      <c r="M18" s="16"/>
      <c r="N18" s="17"/>
      <c r="O18" s="15">
        <v>0.2</v>
      </c>
      <c r="P18" s="16"/>
      <c r="Q18" s="16"/>
      <c r="R18" s="16"/>
      <c r="S18" s="16"/>
      <c r="T18" s="16"/>
    </row>
    <row r="19" spans="1:20" x14ac:dyDescent="0.2">
      <c r="A19" s="7" t="s">
        <v>47</v>
      </c>
      <c r="B19" s="24">
        <f>130%*10</f>
        <v>13</v>
      </c>
      <c r="C19" s="22" t="b">
        <v>1</v>
      </c>
      <c r="G19" s="18"/>
    </row>
    <row r="20" spans="1:20" x14ac:dyDescent="0.2">
      <c r="G20" s="12" t="s">
        <v>48</v>
      </c>
      <c r="H20" s="25">
        <f t="shared" ref="H20:J20" si="0">SUM(H5:H9,H11:H15, H17:H18)</f>
        <v>4254</v>
      </c>
      <c r="I20" s="25">
        <f t="shared" si="0"/>
        <v>336</v>
      </c>
      <c r="J20" s="25">
        <f t="shared" si="0"/>
        <v>105</v>
      </c>
      <c r="K20" s="26">
        <f>SUM(K5:K9,K11:K15)</f>
        <v>0.27700000000000002</v>
      </c>
      <c r="L20" s="26">
        <f t="shared" ref="L20:T20" si="1">SUM(L5:L9,L11:L15, L17:L18)</f>
        <v>0.623</v>
      </c>
      <c r="M20" s="26">
        <f t="shared" si="1"/>
        <v>5.2999999999999999E-2</v>
      </c>
      <c r="N20" s="25">
        <f t="shared" si="1"/>
        <v>0</v>
      </c>
      <c r="O20" s="26">
        <f t="shared" si="1"/>
        <v>0.34800000000000003</v>
      </c>
      <c r="P20" s="26">
        <f t="shared" si="1"/>
        <v>0.34799999999999998</v>
      </c>
      <c r="Q20" s="26">
        <f t="shared" si="1"/>
        <v>0</v>
      </c>
      <c r="R20" s="26">
        <f t="shared" si="1"/>
        <v>3.1E-2</v>
      </c>
      <c r="S20" s="26">
        <f t="shared" si="1"/>
        <v>0.19400000000000001</v>
      </c>
      <c r="T20" s="26">
        <f t="shared" si="1"/>
        <v>0</v>
      </c>
    </row>
    <row r="21" spans="1:20" x14ac:dyDescent="0.2">
      <c r="G21" s="12" t="s">
        <v>49</v>
      </c>
      <c r="H21" s="25">
        <f>B4 * K20 + H20</f>
        <v>6600.4670000000006</v>
      </c>
      <c r="I21" s="25">
        <f>(B5 + E3) * L20 + I20</f>
        <v>704.19299999999998</v>
      </c>
      <c r="J21" s="25">
        <f>B6 * M20 + J20</f>
        <v>131.28800000000001</v>
      </c>
    </row>
    <row r="22" spans="1:20" ht="15.75" customHeight="1" x14ac:dyDescent="0.25">
      <c r="A22" s="44" t="s">
        <v>50</v>
      </c>
      <c r="B22" s="43"/>
      <c r="C22" s="43"/>
      <c r="D22" s="19"/>
      <c r="E22" s="19"/>
      <c r="F22" s="19"/>
      <c r="G22" s="19"/>
      <c r="H22" s="19"/>
      <c r="I22" s="19"/>
      <c r="J22" s="19"/>
    </row>
    <row r="23" spans="1:20" x14ac:dyDescent="0.2">
      <c r="A23" s="5" t="s">
        <v>51</v>
      </c>
      <c r="D23" s="5" t="s">
        <v>52</v>
      </c>
      <c r="G23" s="5" t="s">
        <v>53</v>
      </c>
    </row>
    <row r="24" spans="1:20" ht="12.75" x14ac:dyDescent="0.2">
      <c r="A24" s="7" t="s">
        <v>54</v>
      </c>
      <c r="B24" s="25">
        <f>B5+E3</f>
        <v>591</v>
      </c>
      <c r="D24" s="7" t="s">
        <v>55</v>
      </c>
      <c r="E24" s="27">
        <f>B24 * (1 + B27) + B36</f>
        <v>1592.4659999999999</v>
      </c>
      <c r="G24" s="45" t="s">
        <v>56</v>
      </c>
      <c r="H24" s="40"/>
      <c r="I24" s="46">
        <f>(B3 + 100) / ((E16 + 100) + (B3 + 100))</f>
        <v>0.52034883720930236</v>
      </c>
      <c r="J24" s="40"/>
    </row>
    <row r="25" spans="1:20" ht="12.75" x14ac:dyDescent="0.2">
      <c r="D25" s="7" t="s">
        <v>57</v>
      </c>
      <c r="E25" s="27">
        <f>E24 * (1 + B33)</f>
        <v>1592.4659999999999</v>
      </c>
      <c r="G25" s="45" t="s">
        <v>58</v>
      </c>
      <c r="H25" s="40"/>
      <c r="I25" s="46" t="e">
        <f t="shared" ref="I25:I26" ca="1" si="2">IFS(E17 &gt;= 0.75, 1 / (4 * E17 + 1), E17 &gt;= 0, 1 - E17, E17 &lt; 0, 1 - E17 / 2)</f>
        <v>#NAME?</v>
      </c>
      <c r="J25" s="40"/>
    </row>
    <row r="26" spans="1:20" ht="12.75" x14ac:dyDescent="0.2">
      <c r="A26" s="7" t="s">
        <v>59</v>
      </c>
      <c r="B26" s="28">
        <f>E5 + K20</f>
        <v>0.27700000000000002</v>
      </c>
      <c r="D26" s="7" t="s">
        <v>60</v>
      </c>
      <c r="E26" s="27">
        <f>E24 * (1 + B34)</f>
        <v>2433.2880479999999</v>
      </c>
      <c r="G26" s="45" t="s">
        <v>61</v>
      </c>
      <c r="H26" s="40"/>
      <c r="I26" s="46" t="e">
        <f t="shared" ca="1" si="2"/>
        <v>#NAME?</v>
      </c>
      <c r="J26" s="40"/>
    </row>
    <row r="27" spans="1:20" ht="12.75" x14ac:dyDescent="0.2">
      <c r="A27" s="7" t="s">
        <v>62</v>
      </c>
      <c r="B27" s="28">
        <f>E6 + L20</f>
        <v>1.1259999999999999</v>
      </c>
      <c r="H27" s="29"/>
    </row>
    <row r="28" spans="1:20" ht="12.75" x14ac:dyDescent="0.2">
      <c r="A28" s="7" t="s">
        <v>63</v>
      </c>
      <c r="B28" s="28">
        <f>E7+M20</f>
        <v>5.2999999999999999E-2</v>
      </c>
      <c r="D28" s="41" t="s">
        <v>64</v>
      </c>
      <c r="E28" s="40"/>
      <c r="G28" s="5" t="s">
        <v>65</v>
      </c>
    </row>
    <row r="29" spans="1:20" ht="12.75" x14ac:dyDescent="0.2">
      <c r="A29" s="7" t="s">
        <v>66</v>
      </c>
      <c r="B29" s="25">
        <f>E8 + N20</f>
        <v>0</v>
      </c>
      <c r="D29" s="7" t="s">
        <v>40</v>
      </c>
      <c r="E29" s="30">
        <f t="shared" ref="E29:E32" si="3">IF(C16, E$26, E$25) * B16</f>
        <v>851.65081679999992</v>
      </c>
      <c r="G29" s="45" t="s">
        <v>40</v>
      </c>
      <c r="H29" s="40"/>
      <c r="I29" s="46" t="e">
        <f t="shared" ref="I29:I32" ca="1" si="4">IF(C16, I$26, I$25) * I$24 * E29</f>
        <v>#NAME?</v>
      </c>
      <c r="J29" s="40"/>
    </row>
    <row r="30" spans="1:20" ht="12.75" x14ac:dyDescent="0.2">
      <c r="A30" s="7" t="s">
        <v>67</v>
      </c>
      <c r="B30" s="28">
        <f>100% + E9 + O20</f>
        <v>1.3480000000000001</v>
      </c>
      <c r="D30" s="7" t="s">
        <v>68</v>
      </c>
      <c r="E30" s="30">
        <f t="shared" si="3"/>
        <v>5304.56794464</v>
      </c>
      <c r="G30" s="45" t="s">
        <v>42</v>
      </c>
      <c r="H30" s="40"/>
      <c r="I30" s="46" t="e">
        <f t="shared" ca="1" si="4"/>
        <v>#NAME?</v>
      </c>
      <c r="J30" s="40"/>
      <c r="M30" s="31"/>
    </row>
    <row r="31" spans="1:20" ht="12.75" x14ac:dyDescent="0.2">
      <c r="A31" s="7" t="s">
        <v>69</v>
      </c>
      <c r="B31" s="28">
        <f>B8 + E10 + R20</f>
        <v>8.1000000000000003E-2</v>
      </c>
      <c r="D31" s="7" t="s">
        <v>70</v>
      </c>
      <c r="E31" s="30">
        <f t="shared" si="3"/>
        <v>7007.8695782399991</v>
      </c>
      <c r="G31" s="45" t="s">
        <v>45</v>
      </c>
      <c r="H31" s="40"/>
      <c r="I31" s="46" t="e">
        <f t="shared" ca="1" si="4"/>
        <v>#NAME?</v>
      </c>
      <c r="J31" s="40"/>
    </row>
    <row r="32" spans="1:20" ht="12.75" x14ac:dyDescent="0.2">
      <c r="A32" s="7" t="s">
        <v>71</v>
      </c>
      <c r="B32" s="28">
        <f>B9 + E11 + S20</f>
        <v>0.69399999999999995</v>
      </c>
      <c r="D32" s="7" t="s">
        <v>72</v>
      </c>
      <c r="E32" s="30">
        <f t="shared" si="3"/>
        <v>31632.744623999999</v>
      </c>
      <c r="G32" s="45" t="s">
        <v>47</v>
      </c>
      <c r="H32" s="40"/>
      <c r="I32" s="46" t="e">
        <f t="shared" ca="1" si="4"/>
        <v>#NAME?</v>
      </c>
      <c r="J32" s="40"/>
      <c r="T32" s="32"/>
    </row>
    <row r="33" spans="1:20" ht="12.75" x14ac:dyDescent="0.2">
      <c r="A33" s="7" t="s">
        <v>73</v>
      </c>
      <c r="B33" s="28">
        <f>E12 + Q20</f>
        <v>0</v>
      </c>
    </row>
    <row r="34" spans="1:20" ht="12.75" x14ac:dyDescent="0.2">
      <c r="A34" s="7" t="s">
        <v>74</v>
      </c>
      <c r="B34" s="28">
        <f>B10 + E13 + P20</f>
        <v>0.52800000000000002</v>
      </c>
      <c r="D34" s="5" t="s">
        <v>75</v>
      </c>
      <c r="G34" s="5" t="s">
        <v>75</v>
      </c>
      <c r="T34" s="31"/>
    </row>
    <row r="35" spans="1:20" ht="12.75" x14ac:dyDescent="0.2">
      <c r="D35" s="7" t="s">
        <v>55</v>
      </c>
      <c r="E35" s="27">
        <f t="shared" ref="E35:E37" si="5">E24 * (1 + B$32)</f>
        <v>2697.6374039999996</v>
      </c>
      <c r="G35" s="45" t="s">
        <v>40</v>
      </c>
      <c r="H35" s="40"/>
      <c r="I35" s="46" t="e">
        <f t="shared" ref="I35:I38" ca="1" si="6">I29 * (1 + B$32)</f>
        <v>#NAME?</v>
      </c>
      <c r="J35" s="40"/>
    </row>
    <row r="36" spans="1:20" ht="12.75" x14ac:dyDescent="0.2">
      <c r="A36" s="7" t="s">
        <v>76</v>
      </c>
      <c r="B36" s="25">
        <f>I20</f>
        <v>336</v>
      </c>
      <c r="D36" s="7" t="s">
        <v>57</v>
      </c>
      <c r="E36" s="27">
        <f t="shared" si="5"/>
        <v>2697.6374039999996</v>
      </c>
      <c r="G36" s="45" t="s">
        <v>42</v>
      </c>
      <c r="H36" s="40"/>
      <c r="I36" s="46" t="e">
        <f t="shared" ca="1" si="6"/>
        <v>#NAME?</v>
      </c>
      <c r="J36" s="40"/>
    </row>
    <row r="37" spans="1:20" ht="12.75" x14ac:dyDescent="0.2">
      <c r="A37" s="7" t="s">
        <v>77</v>
      </c>
      <c r="B37" s="25">
        <f>H20</f>
        <v>4254</v>
      </c>
      <c r="D37" s="7" t="s">
        <v>60</v>
      </c>
      <c r="E37" s="27">
        <f t="shared" si="5"/>
        <v>4121.9899533119997</v>
      </c>
      <c r="G37" s="45" t="s">
        <v>45</v>
      </c>
      <c r="H37" s="40"/>
      <c r="I37" s="46" t="e">
        <f t="shared" ca="1" si="6"/>
        <v>#NAME?</v>
      </c>
      <c r="J37" s="40"/>
    </row>
    <row r="38" spans="1:20" ht="12.75" x14ac:dyDescent="0.2">
      <c r="A38" s="7" t="s">
        <v>78</v>
      </c>
      <c r="B38" s="25">
        <f>J20</f>
        <v>105</v>
      </c>
      <c r="D38" s="7" t="s">
        <v>40</v>
      </c>
      <c r="E38" s="27">
        <f t="shared" ref="E38:E41" si="7">E29 * (1 + B$32)</f>
        <v>1442.6964836591999</v>
      </c>
      <c r="G38" s="45" t="s">
        <v>47</v>
      </c>
      <c r="H38" s="40"/>
      <c r="I38" s="46" t="e">
        <f t="shared" ca="1" si="6"/>
        <v>#NAME?</v>
      </c>
      <c r="J38" s="40"/>
    </row>
    <row r="39" spans="1:20" ht="12.75" x14ac:dyDescent="0.2">
      <c r="D39" s="7" t="s">
        <v>68</v>
      </c>
      <c r="E39" s="27">
        <f t="shared" si="7"/>
        <v>8985.9380982201601</v>
      </c>
    </row>
    <row r="40" spans="1:20" ht="12.75" x14ac:dyDescent="0.2">
      <c r="A40" s="7" t="s">
        <v>79</v>
      </c>
      <c r="B40" s="30">
        <f>1 + (1 + B32) * B31</f>
        <v>1.1372139999999999</v>
      </c>
      <c r="D40" s="7" t="s">
        <v>70</v>
      </c>
      <c r="E40" s="27">
        <f t="shared" si="7"/>
        <v>11871.331065538558</v>
      </c>
    </row>
    <row r="41" spans="1:20" ht="12.75" x14ac:dyDescent="0.2">
      <c r="D41" s="7" t="s">
        <v>72</v>
      </c>
      <c r="E41" s="27">
        <f t="shared" si="7"/>
        <v>53585.869393055997</v>
      </c>
    </row>
    <row r="42" spans="1:20" ht="12.75" x14ac:dyDescent="0.2">
      <c r="A42" s="7" t="s">
        <v>80</v>
      </c>
      <c r="B42" s="25">
        <f>B4 * (1 + B26) + B37</f>
        <v>15071.467000000001</v>
      </c>
    </row>
    <row r="43" spans="1:20" ht="12.75" x14ac:dyDescent="0.2">
      <c r="A43" s="7" t="s">
        <v>81</v>
      </c>
      <c r="B43" s="25">
        <f>B6 * (1 + B28) + J20</f>
        <v>627.28800000000001</v>
      </c>
      <c r="D43" s="5" t="s">
        <v>82</v>
      </c>
      <c r="E43" s="5"/>
      <c r="G43" s="41" t="s">
        <v>82</v>
      </c>
      <c r="H43" s="40"/>
      <c r="I43" s="40"/>
    </row>
    <row r="44" spans="1:20" ht="12.75" x14ac:dyDescent="0.2">
      <c r="A44" s="5"/>
      <c r="D44" s="7" t="s">
        <v>55</v>
      </c>
      <c r="E44" s="27">
        <f t="shared" ref="E44:E46" si="8">E24*B$40</f>
        <v>1810.9746297239999</v>
      </c>
      <c r="G44" s="45" t="s">
        <v>40</v>
      </c>
      <c r="H44" s="40"/>
      <c r="I44" s="46" t="e">
        <f t="shared" ref="I44:I47" ca="1" si="9">I29*B$40</f>
        <v>#NAME?</v>
      </c>
      <c r="J44" s="40"/>
    </row>
    <row r="45" spans="1:20" ht="12.75" x14ac:dyDescent="0.2">
      <c r="D45" s="7" t="s">
        <v>57</v>
      </c>
      <c r="E45" s="27">
        <f t="shared" si="8"/>
        <v>1810.9746297239999</v>
      </c>
      <c r="G45" s="45" t="s">
        <v>42</v>
      </c>
      <c r="H45" s="40"/>
      <c r="I45" s="46" t="e">
        <f t="shared" ca="1" si="9"/>
        <v>#NAME?</v>
      </c>
      <c r="J45" s="40"/>
    </row>
    <row r="46" spans="1:20" ht="12.75" x14ac:dyDescent="0.2">
      <c r="D46" s="7" t="s">
        <v>60</v>
      </c>
      <c r="E46" s="27">
        <f t="shared" si="8"/>
        <v>2767.1692342182719</v>
      </c>
      <c r="G46" s="45" t="s">
        <v>45</v>
      </c>
      <c r="H46" s="40"/>
      <c r="I46" s="46" t="e">
        <f t="shared" ca="1" si="9"/>
        <v>#NAME?</v>
      </c>
      <c r="J46" s="40"/>
    </row>
    <row r="47" spans="1:20" ht="12.75" x14ac:dyDescent="0.2">
      <c r="D47" s="7" t="s">
        <v>40</v>
      </c>
      <c r="E47" s="30">
        <f t="shared" ref="E47:E50" si="10">E29 * B$40</f>
        <v>968.50923197639509</v>
      </c>
      <c r="G47" s="45" t="s">
        <v>47</v>
      </c>
      <c r="H47" s="40"/>
      <c r="I47" s="46" t="e">
        <f t="shared" ca="1" si="9"/>
        <v>#NAME?</v>
      </c>
      <c r="J47" s="40"/>
    </row>
    <row r="48" spans="1:20" ht="12.75" x14ac:dyDescent="0.2">
      <c r="D48" s="7" t="s">
        <v>68</v>
      </c>
      <c r="E48" s="30">
        <f t="shared" si="10"/>
        <v>6032.4289305958328</v>
      </c>
    </row>
    <row r="49" spans="4:5" ht="12.75" x14ac:dyDescent="0.2">
      <c r="D49" s="7" t="s">
        <v>70</v>
      </c>
      <c r="E49" s="30">
        <f t="shared" si="10"/>
        <v>7969.4473945486216</v>
      </c>
    </row>
    <row r="50" spans="4:5" ht="12.75" x14ac:dyDescent="0.2">
      <c r="D50" s="7" t="s">
        <v>72</v>
      </c>
      <c r="E50" s="30">
        <f t="shared" si="10"/>
        <v>35973.200044837533</v>
      </c>
    </row>
  </sheetData>
  <mergeCells count="40">
    <mergeCell ref="I38:J38"/>
    <mergeCell ref="G46:H46"/>
    <mergeCell ref="I46:J46"/>
    <mergeCell ref="G47:H47"/>
    <mergeCell ref="I47:J47"/>
    <mergeCell ref="G38:H38"/>
    <mergeCell ref="G43:I43"/>
    <mergeCell ref="G44:H44"/>
    <mergeCell ref="I44:J44"/>
    <mergeCell ref="G45:H45"/>
    <mergeCell ref="I45:J45"/>
    <mergeCell ref="G35:H35"/>
    <mergeCell ref="I35:J35"/>
    <mergeCell ref="G36:H36"/>
    <mergeCell ref="I36:J36"/>
    <mergeCell ref="I37:J37"/>
    <mergeCell ref="G37:H37"/>
    <mergeCell ref="G30:H30"/>
    <mergeCell ref="I30:J30"/>
    <mergeCell ref="G31:H31"/>
    <mergeCell ref="I31:J31"/>
    <mergeCell ref="G32:H32"/>
    <mergeCell ref="I32:J32"/>
    <mergeCell ref="I26:J26"/>
    <mergeCell ref="D28:E28"/>
    <mergeCell ref="G26:H26"/>
    <mergeCell ref="G29:H29"/>
    <mergeCell ref="I29:J29"/>
    <mergeCell ref="H16:I16"/>
    <mergeCell ref="A22:C22"/>
    <mergeCell ref="G24:H24"/>
    <mergeCell ref="I24:J24"/>
    <mergeCell ref="G25:H25"/>
    <mergeCell ref="I25:J25"/>
    <mergeCell ref="A1:B1"/>
    <mergeCell ref="A2:B2"/>
    <mergeCell ref="H3:I3"/>
    <mergeCell ref="H10:I10"/>
    <mergeCell ref="A15:B15"/>
    <mergeCell ref="D15:E15"/>
  </mergeCells>
  <hyperlinks>
    <hyperlink ref="I1" r:id="rId1" xr:uid="{00000000-0004-0000-0000-000000000000}"/>
  </hyperlinks>
  <pageMargins left="0.511811024" right="0.511811024" top="0.78740157499999996" bottom="0.78740157499999996" header="0.31496062000000002" footer="0.31496062000000002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0"/>
  <sheetViews>
    <sheetView workbookViewId="0">
      <selection sqref="A1:B1"/>
    </sheetView>
  </sheetViews>
  <sheetFormatPr defaultColWidth="14.42578125" defaultRowHeight="15.75" customHeight="1" x14ac:dyDescent="0.2"/>
  <cols>
    <col min="1" max="1" width="17.7109375" customWidth="1"/>
    <col min="2" max="2" width="9.7109375" customWidth="1"/>
    <col min="3" max="3" width="7" customWidth="1"/>
    <col min="5" max="5" width="12.28515625" customWidth="1"/>
    <col min="6" max="6" width="7" customWidth="1"/>
    <col min="7" max="7" width="10" customWidth="1"/>
    <col min="8" max="20" width="6.42578125" customWidth="1"/>
    <col min="21" max="21" width="6.28515625" customWidth="1"/>
    <col min="22" max="36" width="6.42578125" customWidth="1"/>
  </cols>
  <sheetData>
    <row r="1" spans="1:24" ht="15.75" customHeight="1" x14ac:dyDescent="0.35">
      <c r="A1" s="39" t="s">
        <v>0</v>
      </c>
      <c r="B1" s="40"/>
      <c r="C1" s="2" t="s">
        <v>1</v>
      </c>
      <c r="D1" s="3"/>
      <c r="I1" s="4" t="s">
        <v>83</v>
      </c>
      <c r="W1" s="1"/>
      <c r="X1" s="1"/>
    </row>
    <row r="2" spans="1:24" x14ac:dyDescent="0.2">
      <c r="A2" s="41" t="s">
        <v>3</v>
      </c>
      <c r="B2" s="40"/>
      <c r="D2" s="5" t="s">
        <v>4</v>
      </c>
      <c r="E2" s="6"/>
      <c r="G2" s="5" t="s">
        <v>5</v>
      </c>
    </row>
    <row r="3" spans="1:24" x14ac:dyDescent="0.2">
      <c r="A3" s="7" t="s">
        <v>6</v>
      </c>
      <c r="B3" s="8"/>
      <c r="D3" s="7" t="s">
        <v>7</v>
      </c>
      <c r="E3" s="8"/>
      <c r="H3" s="41" t="s">
        <v>8</v>
      </c>
      <c r="I3" s="40"/>
    </row>
    <row r="4" spans="1:24" x14ac:dyDescent="0.2">
      <c r="A4" s="7" t="s">
        <v>9</v>
      </c>
      <c r="B4" s="8"/>
      <c r="G4" s="9" t="s">
        <v>10</v>
      </c>
      <c r="H4" s="10" t="s">
        <v>9</v>
      </c>
      <c r="I4" s="10" t="s">
        <v>7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0" t="s">
        <v>20</v>
      </c>
      <c r="T4" s="10" t="s">
        <v>21</v>
      </c>
    </row>
    <row r="5" spans="1:24" x14ac:dyDescent="0.2">
      <c r="A5" s="7" t="s">
        <v>7</v>
      </c>
      <c r="B5" s="8"/>
      <c r="D5" s="7" t="s">
        <v>12</v>
      </c>
      <c r="E5" s="11"/>
      <c r="G5" s="12" t="s">
        <v>22</v>
      </c>
      <c r="H5" s="8"/>
      <c r="I5" s="13"/>
      <c r="J5" s="14"/>
      <c r="K5" s="14"/>
      <c r="L5" s="14"/>
      <c r="M5" s="14"/>
      <c r="N5" s="13"/>
      <c r="O5" s="14"/>
      <c r="P5" s="14"/>
      <c r="Q5" s="14"/>
      <c r="R5" s="14"/>
      <c r="S5" s="14"/>
      <c r="T5" s="14"/>
    </row>
    <row r="6" spans="1:24" x14ac:dyDescent="0.2">
      <c r="A6" s="7" t="s">
        <v>11</v>
      </c>
      <c r="B6" s="8"/>
      <c r="D6" s="7" t="s">
        <v>13</v>
      </c>
      <c r="E6" s="11"/>
      <c r="G6" s="12" t="s">
        <v>23</v>
      </c>
      <c r="H6" s="13"/>
      <c r="I6" s="8"/>
      <c r="J6" s="14"/>
      <c r="K6" s="14"/>
      <c r="L6" s="14"/>
      <c r="M6" s="14"/>
      <c r="N6" s="13"/>
      <c r="O6" s="14"/>
      <c r="P6" s="14"/>
      <c r="Q6" s="14"/>
      <c r="R6" s="14"/>
      <c r="S6" s="14"/>
      <c r="T6" s="14"/>
    </row>
    <row r="7" spans="1:24" x14ac:dyDescent="0.2">
      <c r="D7" s="7" t="s">
        <v>14</v>
      </c>
      <c r="E7" s="11"/>
      <c r="G7" s="12" t="s">
        <v>24</v>
      </c>
      <c r="H7" s="13"/>
      <c r="I7" s="13"/>
      <c r="J7" s="14"/>
      <c r="K7" s="15"/>
      <c r="L7" s="15"/>
      <c r="M7" s="16"/>
      <c r="N7" s="17"/>
      <c r="O7" s="16"/>
      <c r="P7" s="16"/>
      <c r="Q7" s="16"/>
      <c r="R7" s="16"/>
      <c r="S7" s="16"/>
      <c r="T7" s="16"/>
    </row>
    <row r="8" spans="1:24" x14ac:dyDescent="0.2">
      <c r="A8" s="7" t="s">
        <v>25</v>
      </c>
      <c r="B8" s="11"/>
      <c r="D8" s="7" t="s">
        <v>26</v>
      </c>
      <c r="E8" s="8"/>
      <c r="G8" s="12" t="s">
        <v>27</v>
      </c>
      <c r="H8" s="13"/>
      <c r="I8" s="13"/>
      <c r="J8" s="14"/>
      <c r="K8" s="16"/>
      <c r="L8" s="16"/>
      <c r="M8" s="16"/>
      <c r="N8" s="17"/>
      <c r="O8" s="16"/>
      <c r="P8" s="15"/>
      <c r="Q8" s="16"/>
      <c r="R8" s="16"/>
      <c r="S8" s="16"/>
      <c r="T8" s="16"/>
    </row>
    <row r="9" spans="1:24" x14ac:dyDescent="0.2">
      <c r="A9" s="7" t="s">
        <v>28</v>
      </c>
      <c r="B9" s="11"/>
      <c r="D9" s="7" t="s">
        <v>29</v>
      </c>
      <c r="E9" s="11"/>
      <c r="G9" s="12" t="s">
        <v>30</v>
      </c>
      <c r="H9" s="13"/>
      <c r="I9" s="13"/>
      <c r="J9" s="14"/>
      <c r="K9" s="15"/>
      <c r="L9" s="16"/>
      <c r="M9" s="16"/>
      <c r="N9" s="8"/>
      <c r="O9" s="16"/>
      <c r="P9" s="16"/>
      <c r="Q9" s="16"/>
      <c r="R9" s="16"/>
      <c r="S9" s="16"/>
      <c r="T9" s="16"/>
    </row>
    <row r="10" spans="1:24" x14ac:dyDescent="0.2">
      <c r="A10" s="7" t="s">
        <v>31</v>
      </c>
      <c r="B10" s="11"/>
      <c r="D10" s="7" t="s">
        <v>25</v>
      </c>
      <c r="E10" s="11"/>
      <c r="G10" s="18"/>
      <c r="H10" s="42" t="s">
        <v>32</v>
      </c>
      <c r="I10" s="43"/>
      <c r="J10" s="19"/>
      <c r="K10" s="20"/>
      <c r="L10" s="20"/>
      <c r="M10" s="20"/>
      <c r="N10" s="19"/>
      <c r="O10" s="20"/>
      <c r="P10" s="20"/>
      <c r="Q10" s="20"/>
      <c r="R10" s="20"/>
      <c r="S10" s="20"/>
      <c r="T10" s="20"/>
    </row>
    <row r="11" spans="1:24" x14ac:dyDescent="0.2">
      <c r="A11" s="7" t="s">
        <v>33</v>
      </c>
      <c r="B11" s="11"/>
      <c r="D11" s="7" t="s">
        <v>34</v>
      </c>
      <c r="E11" s="11"/>
      <c r="G11" s="21" t="s">
        <v>22</v>
      </c>
      <c r="H11" s="17"/>
      <c r="I11" s="8"/>
      <c r="J11" s="22"/>
      <c r="K11" s="16"/>
      <c r="L11" s="15"/>
      <c r="M11" s="16"/>
      <c r="N11" s="22"/>
      <c r="O11" s="15"/>
      <c r="P11" s="14"/>
      <c r="Q11" s="14"/>
      <c r="R11" s="16"/>
      <c r="S11" s="16"/>
      <c r="T11" s="14"/>
    </row>
    <row r="12" spans="1:24" x14ac:dyDescent="0.2">
      <c r="B12" s="23"/>
      <c r="D12" s="7" t="s">
        <v>35</v>
      </c>
      <c r="E12" s="11"/>
      <c r="G12" s="12" t="s">
        <v>23</v>
      </c>
      <c r="H12" s="8"/>
      <c r="I12" s="17"/>
      <c r="J12" s="22"/>
      <c r="K12" s="16"/>
      <c r="L12" s="15"/>
      <c r="M12" s="16"/>
      <c r="N12" s="22"/>
      <c r="O12" s="16"/>
      <c r="P12" s="14"/>
      <c r="Q12" s="14"/>
      <c r="R12" s="16"/>
      <c r="S12" s="15"/>
      <c r="T12" s="14"/>
    </row>
    <row r="13" spans="1:24" x14ac:dyDescent="0.2">
      <c r="A13" s="7" t="s">
        <v>36</v>
      </c>
      <c r="B13" s="11"/>
      <c r="D13" s="7" t="s">
        <v>31</v>
      </c>
      <c r="E13" s="11"/>
      <c r="G13" s="12" t="s">
        <v>24</v>
      </c>
      <c r="H13" s="8"/>
      <c r="I13" s="8"/>
      <c r="J13" s="22"/>
      <c r="K13" s="16"/>
      <c r="L13" s="16"/>
      <c r="M13" s="16"/>
      <c r="N13" s="22"/>
      <c r="O13" s="16"/>
      <c r="P13" s="14"/>
      <c r="Q13" s="14"/>
      <c r="R13" s="15"/>
      <c r="S13" s="16"/>
      <c r="T13" s="14"/>
    </row>
    <row r="14" spans="1:24" x14ac:dyDescent="0.2">
      <c r="G14" s="12" t="s">
        <v>27</v>
      </c>
      <c r="H14" s="8"/>
      <c r="I14" s="8"/>
      <c r="J14" s="22"/>
      <c r="K14" s="16"/>
      <c r="L14" s="15"/>
      <c r="M14" s="16"/>
      <c r="N14" s="22"/>
      <c r="O14" s="15"/>
      <c r="P14" s="14"/>
      <c r="Q14" s="14"/>
      <c r="R14" s="16"/>
      <c r="S14" s="16"/>
      <c r="T14" s="14"/>
    </row>
    <row r="15" spans="1:24" x14ac:dyDescent="0.2">
      <c r="A15" s="41" t="s">
        <v>37</v>
      </c>
      <c r="B15" s="40"/>
      <c r="C15" s="7" t="s">
        <v>38</v>
      </c>
      <c r="D15" s="41" t="s">
        <v>39</v>
      </c>
      <c r="E15" s="40"/>
      <c r="G15" s="12" t="s">
        <v>30</v>
      </c>
      <c r="H15" s="17"/>
      <c r="I15" s="8"/>
      <c r="J15" s="22"/>
      <c r="K15" s="15"/>
      <c r="L15" s="15"/>
      <c r="M15" s="15"/>
      <c r="N15" s="22"/>
      <c r="O15" s="16"/>
      <c r="P15" s="14"/>
      <c r="Q15" s="14"/>
      <c r="R15" s="16"/>
      <c r="S15" s="15"/>
      <c r="T15" s="14"/>
    </row>
    <row r="16" spans="1:24" x14ac:dyDescent="0.2">
      <c r="A16" s="7" t="s">
        <v>40</v>
      </c>
      <c r="B16" s="11"/>
      <c r="C16" s="22"/>
      <c r="D16" s="7" t="s">
        <v>6</v>
      </c>
      <c r="E16" s="8"/>
      <c r="G16" s="18"/>
      <c r="H16" s="42" t="s">
        <v>41</v>
      </c>
      <c r="I16" s="4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">
      <c r="A17" s="7" t="s">
        <v>42</v>
      </c>
      <c r="B17" s="11"/>
      <c r="C17" s="22"/>
      <c r="D17" s="7" t="s">
        <v>43</v>
      </c>
      <c r="E17" s="11"/>
      <c r="G17" s="21" t="s">
        <v>44</v>
      </c>
      <c r="H17" s="8"/>
      <c r="I17" s="17"/>
      <c r="J17" s="17"/>
      <c r="K17" s="22"/>
      <c r="L17" s="15"/>
      <c r="M17" s="16"/>
      <c r="N17" s="17"/>
      <c r="O17" s="16"/>
      <c r="P17" s="16"/>
      <c r="Q17" s="16"/>
      <c r="R17" s="16"/>
      <c r="S17" s="16"/>
      <c r="T17" s="16"/>
    </row>
    <row r="18" spans="1:20" x14ac:dyDescent="0.2">
      <c r="A18" s="7" t="s">
        <v>45</v>
      </c>
      <c r="B18" s="11"/>
      <c r="C18" s="22"/>
      <c r="D18" s="7" t="s">
        <v>33</v>
      </c>
      <c r="E18" s="11"/>
      <c r="G18" s="12" t="s">
        <v>46</v>
      </c>
      <c r="H18" s="17"/>
      <c r="I18" s="17"/>
      <c r="J18" s="17"/>
      <c r="K18" s="22"/>
      <c r="L18" s="16"/>
      <c r="M18" s="16"/>
      <c r="N18" s="17"/>
      <c r="O18" s="15"/>
      <c r="P18" s="16"/>
      <c r="Q18" s="16"/>
      <c r="R18" s="16"/>
      <c r="S18" s="16"/>
      <c r="T18" s="16"/>
    </row>
    <row r="19" spans="1:20" x14ac:dyDescent="0.2">
      <c r="A19" s="7" t="s">
        <v>47</v>
      </c>
      <c r="B19" s="24"/>
      <c r="C19" s="22"/>
      <c r="G19" s="18"/>
    </row>
    <row r="20" spans="1:20" x14ac:dyDescent="0.2">
      <c r="G20" s="12" t="s">
        <v>48</v>
      </c>
      <c r="H20" s="25">
        <f t="shared" ref="H20:J20" si="0">SUM(H5:H9,H11:H15, H17:H18)</f>
        <v>0</v>
      </c>
      <c r="I20" s="25">
        <f t="shared" si="0"/>
        <v>0</v>
      </c>
      <c r="J20" s="25">
        <f t="shared" si="0"/>
        <v>0</v>
      </c>
      <c r="K20" s="26">
        <f>SUM(K5:K9,K11:K15)</f>
        <v>0</v>
      </c>
      <c r="L20" s="26">
        <f t="shared" ref="L20:T20" si="1">SUM(L5:L9,L11:L15, L17:L18)</f>
        <v>0</v>
      </c>
      <c r="M20" s="26">
        <f t="shared" si="1"/>
        <v>0</v>
      </c>
      <c r="N20" s="25">
        <f t="shared" si="1"/>
        <v>0</v>
      </c>
      <c r="O20" s="26">
        <f t="shared" si="1"/>
        <v>0</v>
      </c>
      <c r="P20" s="26">
        <f t="shared" si="1"/>
        <v>0</v>
      </c>
      <c r="Q20" s="26">
        <f t="shared" si="1"/>
        <v>0</v>
      </c>
      <c r="R20" s="26">
        <f t="shared" si="1"/>
        <v>0</v>
      </c>
      <c r="S20" s="26">
        <f t="shared" si="1"/>
        <v>0</v>
      </c>
      <c r="T20" s="26">
        <f t="shared" si="1"/>
        <v>0</v>
      </c>
    </row>
    <row r="21" spans="1:20" x14ac:dyDescent="0.2">
      <c r="G21" s="12" t="s">
        <v>49</v>
      </c>
      <c r="H21" s="25">
        <f>B4 * K20 + H20</f>
        <v>0</v>
      </c>
      <c r="I21" s="25">
        <f>(B5 + E3) * L20 + I20</f>
        <v>0</v>
      </c>
      <c r="J21" s="25">
        <f>B6 * M20 + J20</f>
        <v>0</v>
      </c>
    </row>
    <row r="22" spans="1:20" ht="15.75" customHeight="1" x14ac:dyDescent="0.25">
      <c r="A22" s="44" t="s">
        <v>50</v>
      </c>
      <c r="B22" s="43"/>
      <c r="C22" s="43"/>
      <c r="D22" s="19"/>
      <c r="E22" s="19"/>
      <c r="F22" s="19"/>
      <c r="G22" s="19"/>
      <c r="H22" s="19"/>
      <c r="I22" s="19"/>
      <c r="J22" s="19"/>
    </row>
    <row r="23" spans="1:20" x14ac:dyDescent="0.2">
      <c r="A23" s="5" t="s">
        <v>51</v>
      </c>
      <c r="D23" s="5" t="s">
        <v>52</v>
      </c>
      <c r="G23" s="5" t="s">
        <v>53</v>
      </c>
    </row>
    <row r="24" spans="1:20" ht="12.75" x14ac:dyDescent="0.2">
      <c r="A24" s="7" t="s">
        <v>54</v>
      </c>
      <c r="B24" s="25">
        <f>B5+E3</f>
        <v>0</v>
      </c>
      <c r="D24" s="7" t="s">
        <v>55</v>
      </c>
      <c r="E24" s="27">
        <f>B24 * (1 + B27) + B36</f>
        <v>0</v>
      </c>
      <c r="G24" s="45" t="s">
        <v>56</v>
      </c>
      <c r="H24" s="40"/>
      <c r="I24" s="46">
        <f>(B3 + 100) / ((E16 + 100) + (B3 + 100))</f>
        <v>0.5</v>
      </c>
      <c r="J24" s="40"/>
    </row>
    <row r="25" spans="1:20" ht="12.75" x14ac:dyDescent="0.2">
      <c r="D25" s="7" t="s">
        <v>57</v>
      </c>
      <c r="E25" s="27">
        <f>E24 * (1 + B33)</f>
        <v>0</v>
      </c>
      <c r="G25" s="45" t="s">
        <v>58</v>
      </c>
      <c r="H25" s="40"/>
      <c r="I25" s="46" t="e">
        <f t="shared" ref="I25:I26" ca="1" si="2">IFS(E17 &gt;= 0.75, 1 / (4 * E17 + 1), E17 &gt;= 0, 1 - E17, E17 &lt; 0, 1 - E17 / 2)</f>
        <v>#NAME?</v>
      </c>
      <c r="J25" s="40"/>
    </row>
    <row r="26" spans="1:20" ht="12.75" x14ac:dyDescent="0.2">
      <c r="A26" s="7" t="s">
        <v>59</v>
      </c>
      <c r="B26" s="28">
        <f>E5 + K20</f>
        <v>0</v>
      </c>
      <c r="D26" s="7" t="s">
        <v>60</v>
      </c>
      <c r="E26" s="27">
        <f>E24 * (1 + B34)</f>
        <v>0</v>
      </c>
      <c r="G26" s="45" t="s">
        <v>61</v>
      </c>
      <c r="H26" s="40"/>
      <c r="I26" s="46" t="e">
        <f t="shared" ca="1" si="2"/>
        <v>#NAME?</v>
      </c>
      <c r="J26" s="40"/>
    </row>
    <row r="27" spans="1:20" ht="12.75" x14ac:dyDescent="0.2">
      <c r="A27" s="7" t="s">
        <v>62</v>
      </c>
      <c r="B27" s="28">
        <f>E6 + L20</f>
        <v>0</v>
      </c>
      <c r="H27" s="29"/>
    </row>
    <row r="28" spans="1:20" ht="12.75" x14ac:dyDescent="0.2">
      <c r="A28" s="7" t="s">
        <v>63</v>
      </c>
      <c r="B28" s="28">
        <f>E7+M20</f>
        <v>0</v>
      </c>
      <c r="D28" s="41" t="s">
        <v>64</v>
      </c>
      <c r="E28" s="40"/>
      <c r="G28" s="5" t="s">
        <v>65</v>
      </c>
    </row>
    <row r="29" spans="1:20" ht="12.75" x14ac:dyDescent="0.2">
      <c r="A29" s="7" t="s">
        <v>66</v>
      </c>
      <c r="B29" s="25">
        <f>E8 + N20</f>
        <v>0</v>
      </c>
      <c r="D29" s="7" t="s">
        <v>40</v>
      </c>
      <c r="E29" s="30">
        <f t="shared" ref="E29:E32" si="3">IF(C16, E$26, E$25) * B16</f>
        <v>0</v>
      </c>
      <c r="G29" s="45" t="s">
        <v>40</v>
      </c>
      <c r="H29" s="40"/>
      <c r="I29" s="46" t="e">
        <f t="shared" ref="I29:I32" ca="1" si="4">IF(C16, I$26, I$25) * I$24 * E29</f>
        <v>#NAME?</v>
      </c>
      <c r="J29" s="40"/>
    </row>
    <row r="30" spans="1:20" ht="12.75" x14ac:dyDescent="0.2">
      <c r="A30" s="7" t="s">
        <v>67</v>
      </c>
      <c r="B30" s="28">
        <f>100% + E9 + O20</f>
        <v>1</v>
      </c>
      <c r="D30" s="7" t="s">
        <v>68</v>
      </c>
      <c r="E30" s="30">
        <f t="shared" si="3"/>
        <v>0</v>
      </c>
      <c r="G30" s="45" t="s">
        <v>42</v>
      </c>
      <c r="H30" s="40"/>
      <c r="I30" s="46" t="e">
        <f t="shared" ca="1" si="4"/>
        <v>#NAME?</v>
      </c>
      <c r="J30" s="40"/>
      <c r="M30" s="31"/>
    </row>
    <row r="31" spans="1:20" ht="12.75" x14ac:dyDescent="0.2">
      <c r="A31" s="7" t="s">
        <v>69</v>
      </c>
      <c r="B31" s="28">
        <f>B8 + E10 + R20</f>
        <v>0</v>
      </c>
      <c r="D31" s="7" t="s">
        <v>70</v>
      </c>
      <c r="E31" s="30">
        <f t="shared" si="3"/>
        <v>0</v>
      </c>
      <c r="G31" s="45" t="s">
        <v>45</v>
      </c>
      <c r="H31" s="40"/>
      <c r="I31" s="46" t="e">
        <f t="shared" ca="1" si="4"/>
        <v>#NAME?</v>
      </c>
      <c r="J31" s="40"/>
    </row>
    <row r="32" spans="1:20" ht="12.75" x14ac:dyDescent="0.2">
      <c r="A32" s="7" t="s">
        <v>71</v>
      </c>
      <c r="B32" s="28">
        <f>B9 + E11 + S20</f>
        <v>0</v>
      </c>
      <c r="D32" s="7" t="s">
        <v>72</v>
      </c>
      <c r="E32" s="30">
        <f t="shared" si="3"/>
        <v>0</v>
      </c>
      <c r="G32" s="45" t="s">
        <v>47</v>
      </c>
      <c r="H32" s="40"/>
      <c r="I32" s="46" t="e">
        <f t="shared" ca="1" si="4"/>
        <v>#NAME?</v>
      </c>
      <c r="J32" s="40"/>
      <c r="T32" s="32"/>
    </row>
    <row r="33" spans="1:20" ht="12.75" x14ac:dyDescent="0.2">
      <c r="A33" s="7" t="s">
        <v>73</v>
      </c>
      <c r="B33" s="28">
        <f>E12 + Q20</f>
        <v>0</v>
      </c>
    </row>
    <row r="34" spans="1:20" ht="12.75" x14ac:dyDescent="0.2">
      <c r="A34" s="7" t="s">
        <v>74</v>
      </c>
      <c r="B34" s="28">
        <f>B10 + E13 + P20</f>
        <v>0</v>
      </c>
      <c r="D34" s="5" t="s">
        <v>75</v>
      </c>
      <c r="G34" s="5" t="s">
        <v>75</v>
      </c>
      <c r="T34" s="31"/>
    </row>
    <row r="35" spans="1:20" ht="12.75" x14ac:dyDescent="0.2">
      <c r="D35" s="7" t="s">
        <v>55</v>
      </c>
      <c r="E35" s="27">
        <f t="shared" ref="E35:E37" si="5">E24 * (1 + B$32)</f>
        <v>0</v>
      </c>
      <c r="G35" s="45" t="s">
        <v>40</v>
      </c>
      <c r="H35" s="40"/>
      <c r="I35" s="46" t="e">
        <f t="shared" ref="I35:I38" ca="1" si="6">I29 * (1 + B$32)</f>
        <v>#NAME?</v>
      </c>
      <c r="J35" s="40"/>
    </row>
    <row r="36" spans="1:20" ht="12.75" x14ac:dyDescent="0.2">
      <c r="A36" s="7" t="s">
        <v>76</v>
      </c>
      <c r="B36" s="25">
        <f>I20</f>
        <v>0</v>
      </c>
      <c r="D36" s="7" t="s">
        <v>57</v>
      </c>
      <c r="E36" s="27">
        <f t="shared" si="5"/>
        <v>0</v>
      </c>
      <c r="G36" s="45" t="s">
        <v>42</v>
      </c>
      <c r="H36" s="40"/>
      <c r="I36" s="46" t="e">
        <f t="shared" ca="1" si="6"/>
        <v>#NAME?</v>
      </c>
      <c r="J36" s="40"/>
    </row>
    <row r="37" spans="1:20" ht="12.75" x14ac:dyDescent="0.2">
      <c r="A37" s="7" t="s">
        <v>77</v>
      </c>
      <c r="B37" s="25">
        <f>H20</f>
        <v>0</v>
      </c>
      <c r="D37" s="7" t="s">
        <v>60</v>
      </c>
      <c r="E37" s="27">
        <f t="shared" si="5"/>
        <v>0</v>
      </c>
      <c r="G37" s="45" t="s">
        <v>45</v>
      </c>
      <c r="H37" s="40"/>
      <c r="I37" s="46" t="e">
        <f t="shared" ca="1" si="6"/>
        <v>#NAME?</v>
      </c>
      <c r="J37" s="40"/>
    </row>
    <row r="38" spans="1:20" ht="12.75" x14ac:dyDescent="0.2">
      <c r="A38" s="7" t="s">
        <v>78</v>
      </c>
      <c r="B38" s="25">
        <f>J20</f>
        <v>0</v>
      </c>
      <c r="D38" s="7" t="s">
        <v>40</v>
      </c>
      <c r="E38" s="27">
        <f t="shared" ref="E38:E41" si="7">E29 * (1 + B$32)</f>
        <v>0</v>
      </c>
      <c r="G38" s="45" t="s">
        <v>47</v>
      </c>
      <c r="H38" s="40"/>
      <c r="I38" s="46" t="e">
        <f t="shared" ca="1" si="6"/>
        <v>#NAME?</v>
      </c>
      <c r="J38" s="40"/>
    </row>
    <row r="39" spans="1:20" ht="12.75" x14ac:dyDescent="0.2">
      <c r="D39" s="7" t="s">
        <v>68</v>
      </c>
      <c r="E39" s="27">
        <f t="shared" si="7"/>
        <v>0</v>
      </c>
      <c r="O39" s="32"/>
    </row>
    <row r="40" spans="1:20" ht="12.75" x14ac:dyDescent="0.2">
      <c r="A40" s="7" t="s">
        <v>79</v>
      </c>
      <c r="B40" s="30">
        <f>1 + (1 + B32) * B31</f>
        <v>1</v>
      </c>
      <c r="D40" s="7" t="s">
        <v>70</v>
      </c>
      <c r="E40" s="27">
        <f t="shared" si="7"/>
        <v>0</v>
      </c>
    </row>
    <row r="41" spans="1:20" ht="12.75" x14ac:dyDescent="0.2">
      <c r="D41" s="7" t="s">
        <v>72</v>
      </c>
      <c r="E41" s="27">
        <f t="shared" si="7"/>
        <v>0</v>
      </c>
    </row>
    <row r="42" spans="1:20" ht="12.75" x14ac:dyDescent="0.2">
      <c r="A42" s="7" t="s">
        <v>80</v>
      </c>
      <c r="B42" s="25">
        <f>B4 * (1 + B26) + B37</f>
        <v>0</v>
      </c>
    </row>
    <row r="43" spans="1:20" ht="12.75" x14ac:dyDescent="0.2">
      <c r="A43" s="7" t="s">
        <v>81</v>
      </c>
      <c r="B43" s="25">
        <f>B6 * (1 + B28) + J20</f>
        <v>0</v>
      </c>
      <c r="D43" s="5" t="s">
        <v>82</v>
      </c>
      <c r="E43" s="5"/>
      <c r="G43" s="41" t="s">
        <v>82</v>
      </c>
      <c r="H43" s="40"/>
      <c r="I43" s="40"/>
    </row>
    <row r="44" spans="1:20" ht="12.75" x14ac:dyDescent="0.2">
      <c r="A44" s="5"/>
      <c r="D44" s="7" t="s">
        <v>55</v>
      </c>
      <c r="E44" s="27">
        <f t="shared" ref="E44:E46" si="8">E24*B$40</f>
        <v>0</v>
      </c>
      <c r="G44" s="45" t="s">
        <v>40</v>
      </c>
      <c r="H44" s="40"/>
      <c r="I44" s="46" t="e">
        <f t="shared" ref="I44:I47" ca="1" si="9">I29*B$40</f>
        <v>#NAME?</v>
      </c>
      <c r="J44" s="40"/>
    </row>
    <row r="45" spans="1:20" ht="12.75" x14ac:dyDescent="0.2">
      <c r="D45" s="7" t="s">
        <v>57</v>
      </c>
      <c r="E45" s="27">
        <f t="shared" si="8"/>
        <v>0</v>
      </c>
      <c r="G45" s="45" t="s">
        <v>42</v>
      </c>
      <c r="H45" s="40"/>
      <c r="I45" s="46" t="e">
        <f t="shared" ca="1" si="9"/>
        <v>#NAME?</v>
      </c>
      <c r="J45" s="40"/>
    </row>
    <row r="46" spans="1:20" ht="12.75" x14ac:dyDescent="0.2">
      <c r="D46" s="7" t="s">
        <v>60</v>
      </c>
      <c r="E46" s="27">
        <f t="shared" si="8"/>
        <v>0</v>
      </c>
      <c r="G46" s="45" t="s">
        <v>45</v>
      </c>
      <c r="H46" s="40"/>
      <c r="I46" s="46" t="e">
        <f t="shared" ca="1" si="9"/>
        <v>#NAME?</v>
      </c>
      <c r="J46" s="40"/>
    </row>
    <row r="47" spans="1:20" ht="12.75" x14ac:dyDescent="0.2">
      <c r="D47" s="7" t="s">
        <v>40</v>
      </c>
      <c r="E47" s="30">
        <f t="shared" ref="E47:E50" si="10">E29 * B$40</f>
        <v>0</v>
      </c>
      <c r="G47" s="45" t="s">
        <v>47</v>
      </c>
      <c r="H47" s="40"/>
      <c r="I47" s="46" t="e">
        <f t="shared" ca="1" si="9"/>
        <v>#NAME?</v>
      </c>
      <c r="J47" s="40"/>
    </row>
    <row r="48" spans="1:20" ht="12.75" x14ac:dyDescent="0.2">
      <c r="D48" s="7" t="s">
        <v>68</v>
      </c>
      <c r="E48" s="30">
        <f t="shared" si="10"/>
        <v>0</v>
      </c>
    </row>
    <row r="49" spans="4:5" ht="12.75" x14ac:dyDescent="0.2">
      <c r="D49" s="7" t="s">
        <v>70</v>
      </c>
      <c r="E49" s="30">
        <f t="shared" si="10"/>
        <v>0</v>
      </c>
    </row>
    <row r="50" spans="4:5" ht="12.75" x14ac:dyDescent="0.2">
      <c r="D50" s="7" t="s">
        <v>72</v>
      </c>
      <c r="E50" s="30">
        <f t="shared" si="10"/>
        <v>0</v>
      </c>
    </row>
  </sheetData>
  <mergeCells count="40">
    <mergeCell ref="I38:J38"/>
    <mergeCell ref="G46:H46"/>
    <mergeCell ref="I46:J46"/>
    <mergeCell ref="G47:H47"/>
    <mergeCell ref="I47:J47"/>
    <mergeCell ref="G38:H38"/>
    <mergeCell ref="G43:I43"/>
    <mergeCell ref="G44:H44"/>
    <mergeCell ref="I44:J44"/>
    <mergeCell ref="G45:H45"/>
    <mergeCell ref="I45:J45"/>
    <mergeCell ref="G35:H35"/>
    <mergeCell ref="I35:J35"/>
    <mergeCell ref="G36:H36"/>
    <mergeCell ref="I36:J36"/>
    <mergeCell ref="I37:J37"/>
    <mergeCell ref="G37:H37"/>
    <mergeCell ref="G30:H30"/>
    <mergeCell ref="I30:J30"/>
    <mergeCell ref="G31:H31"/>
    <mergeCell ref="I31:J31"/>
    <mergeCell ref="G32:H32"/>
    <mergeCell ref="I32:J32"/>
    <mergeCell ref="I26:J26"/>
    <mergeCell ref="D28:E28"/>
    <mergeCell ref="G26:H26"/>
    <mergeCell ref="G29:H29"/>
    <mergeCell ref="I29:J29"/>
    <mergeCell ref="H16:I16"/>
    <mergeCell ref="A22:C22"/>
    <mergeCell ref="G24:H24"/>
    <mergeCell ref="I24:J24"/>
    <mergeCell ref="G25:H25"/>
    <mergeCell ref="I25:J25"/>
    <mergeCell ref="A1:B1"/>
    <mergeCell ref="A2:B2"/>
    <mergeCell ref="H3:I3"/>
    <mergeCell ref="H10:I10"/>
    <mergeCell ref="A15:B15"/>
    <mergeCell ref="D15:E15"/>
  </mergeCells>
  <hyperlinks>
    <hyperlink ref="I1" r:id="rId1" xr:uid="{00000000-0004-0000-0100-000000000000}"/>
  </hyperlinks>
  <pageMargins left="0.511811024" right="0.511811024" top="0.78740157499999996" bottom="0.78740157499999996" header="0.31496062000000002" footer="0.31496062000000002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40"/>
  <sheetViews>
    <sheetView workbookViewId="0"/>
  </sheetViews>
  <sheetFormatPr defaultColWidth="14.42578125" defaultRowHeight="15.75" customHeight="1" x14ac:dyDescent="0.2"/>
  <cols>
    <col min="1" max="1" width="19.7109375" customWidth="1"/>
    <col min="4" max="4" width="33.42578125" customWidth="1"/>
    <col min="5" max="5" width="14.140625" customWidth="1"/>
    <col min="6" max="6" width="19.28515625" customWidth="1"/>
    <col min="16" max="16" width="28.28515625" customWidth="1"/>
    <col min="17" max="17" width="27.5703125" customWidth="1"/>
  </cols>
  <sheetData>
    <row r="1" spans="1:19" x14ac:dyDescent="0.2">
      <c r="A1" s="5" t="s">
        <v>8</v>
      </c>
      <c r="D1" s="5" t="s">
        <v>84</v>
      </c>
      <c r="E1" s="5"/>
      <c r="P1" s="5" t="s">
        <v>85</v>
      </c>
    </row>
    <row r="2" spans="1:19" x14ac:dyDescent="0.2">
      <c r="A2" s="7" t="s">
        <v>86</v>
      </c>
      <c r="B2" s="7">
        <v>183</v>
      </c>
      <c r="D2" s="7" t="s">
        <v>87</v>
      </c>
      <c r="E2" s="7">
        <v>77</v>
      </c>
      <c r="P2" s="7" t="s">
        <v>88</v>
      </c>
      <c r="Q2" s="7" t="s">
        <v>89</v>
      </c>
      <c r="R2" s="7">
        <v>23</v>
      </c>
    </row>
    <row r="3" spans="1:19" x14ac:dyDescent="0.2">
      <c r="A3" s="7" t="s">
        <v>90</v>
      </c>
      <c r="B3" s="7">
        <v>401</v>
      </c>
      <c r="D3" s="7" t="s">
        <v>91</v>
      </c>
      <c r="E3" s="7">
        <v>55</v>
      </c>
      <c r="Q3" s="7" t="s">
        <v>92</v>
      </c>
      <c r="R3" s="7">
        <v>207</v>
      </c>
    </row>
    <row r="4" spans="1:19" x14ac:dyDescent="0.2">
      <c r="A4" s="7" t="s">
        <v>93</v>
      </c>
      <c r="B4" s="6">
        <v>0.503</v>
      </c>
      <c r="D4" s="7" t="s">
        <v>94</v>
      </c>
      <c r="E4" s="33">
        <f>(E2 + 100) / ((E3 + 100) + (E2 + 100))</f>
        <v>0.5331325301204819</v>
      </c>
      <c r="P4" s="7" t="s">
        <v>95</v>
      </c>
      <c r="Q4" s="7" t="s">
        <v>96</v>
      </c>
      <c r="R4" s="7">
        <v>33</v>
      </c>
    </row>
    <row r="5" spans="1:19" x14ac:dyDescent="0.2">
      <c r="D5" s="7" t="s">
        <v>97</v>
      </c>
      <c r="E5" s="34">
        <v>0.18</v>
      </c>
      <c r="Q5" s="7" t="s">
        <v>92</v>
      </c>
      <c r="R5" s="7">
        <v>217</v>
      </c>
    </row>
    <row r="6" spans="1:19" x14ac:dyDescent="0.2">
      <c r="A6" s="7" t="s">
        <v>98</v>
      </c>
      <c r="B6" s="23">
        <f>B4</f>
        <v>0.503</v>
      </c>
      <c r="D6" s="7" t="s">
        <v>99</v>
      </c>
      <c r="E6" s="34">
        <v>0.1</v>
      </c>
      <c r="P6" s="7" t="s">
        <v>100</v>
      </c>
      <c r="Q6" s="7" t="s">
        <v>101</v>
      </c>
      <c r="R6" s="33">
        <f>207-23</f>
        <v>184</v>
      </c>
      <c r="S6" s="7" t="s">
        <v>102</v>
      </c>
    </row>
    <row r="7" spans="1:19" x14ac:dyDescent="0.2">
      <c r="A7" s="7" t="s">
        <v>103</v>
      </c>
      <c r="B7" s="33">
        <f>B2+B3</f>
        <v>584</v>
      </c>
      <c r="P7" s="7" t="s">
        <v>104</v>
      </c>
      <c r="Q7" s="7" t="s">
        <v>96</v>
      </c>
      <c r="R7" s="7">
        <v>401</v>
      </c>
    </row>
    <row r="8" spans="1:19" x14ac:dyDescent="0.2">
      <c r="A8" s="7" t="s">
        <v>105</v>
      </c>
      <c r="B8" s="33">
        <f>B7*(1+B6)</f>
        <v>877.75200000000007</v>
      </c>
      <c r="D8" s="7" t="s">
        <v>106</v>
      </c>
      <c r="E8" s="6">
        <v>0.35</v>
      </c>
      <c r="Q8" s="7" t="s">
        <v>107</v>
      </c>
      <c r="R8" s="6">
        <v>0.503</v>
      </c>
    </row>
    <row r="9" spans="1:19" x14ac:dyDescent="0.2">
      <c r="Q9" s="7" t="s">
        <v>108</v>
      </c>
      <c r="R9" s="7">
        <v>584</v>
      </c>
    </row>
    <row r="10" spans="1:19" x14ac:dyDescent="0.2">
      <c r="D10" s="7" t="s">
        <v>109</v>
      </c>
      <c r="E10" s="33">
        <f>B8 * E4 * E8 * (1 + E5) * (1 - E6)</f>
        <v>173.94004233975903</v>
      </c>
      <c r="F10" s="7" t="s">
        <v>110</v>
      </c>
      <c r="Q10" s="7" t="s">
        <v>111</v>
      </c>
      <c r="R10" s="7">
        <f>R9-R7</f>
        <v>183</v>
      </c>
      <c r="S10" s="7" t="s">
        <v>112</v>
      </c>
    </row>
    <row r="13" spans="1:19" x14ac:dyDescent="0.2">
      <c r="P13" s="5" t="s">
        <v>113</v>
      </c>
    </row>
    <row r="14" spans="1:19" x14ac:dyDescent="0.2">
      <c r="P14" s="7" t="s">
        <v>114</v>
      </c>
      <c r="Q14" s="7" t="s">
        <v>9</v>
      </c>
      <c r="R14" s="7">
        <v>3155</v>
      </c>
    </row>
    <row r="15" spans="1:19" x14ac:dyDescent="0.2">
      <c r="D15" s="5" t="s">
        <v>115</v>
      </c>
      <c r="P15" s="7" t="s">
        <v>116</v>
      </c>
      <c r="Q15" s="7" t="s">
        <v>7</v>
      </c>
      <c r="R15" s="7">
        <v>219</v>
      </c>
    </row>
    <row r="16" spans="1:19" x14ac:dyDescent="0.2">
      <c r="D16" s="7" t="s">
        <v>117</v>
      </c>
      <c r="P16" s="7" t="s">
        <v>118</v>
      </c>
      <c r="Q16" s="7" t="s">
        <v>13</v>
      </c>
      <c r="R16" s="6">
        <v>0.27700000000000002</v>
      </c>
    </row>
    <row r="17" spans="3:18" x14ac:dyDescent="0.2">
      <c r="D17" s="7" t="s">
        <v>119</v>
      </c>
      <c r="P17" s="7" t="s">
        <v>120</v>
      </c>
      <c r="Q17" s="7" t="s">
        <v>36</v>
      </c>
      <c r="R17" s="6">
        <v>0.34799999999999998</v>
      </c>
    </row>
    <row r="18" spans="3:18" x14ac:dyDescent="0.2">
      <c r="D18" s="7" t="s">
        <v>121</v>
      </c>
      <c r="P18" s="7" t="s">
        <v>122</v>
      </c>
      <c r="Q18" s="7" t="s">
        <v>12</v>
      </c>
      <c r="R18" s="6">
        <v>0.27700000000000002</v>
      </c>
    </row>
    <row r="19" spans="3:18" x14ac:dyDescent="0.2">
      <c r="D19" s="7" t="s">
        <v>123</v>
      </c>
    </row>
    <row r="26" spans="3:18" x14ac:dyDescent="0.2">
      <c r="C26" s="5" t="s">
        <v>124</v>
      </c>
    </row>
    <row r="27" spans="3:18" x14ac:dyDescent="0.2">
      <c r="C27" s="7" t="s">
        <v>125</v>
      </c>
    </row>
    <row r="33" spans="3:5" x14ac:dyDescent="0.2">
      <c r="C33" s="5" t="s">
        <v>126</v>
      </c>
    </row>
    <row r="34" spans="3:5" x14ac:dyDescent="0.2">
      <c r="D34" s="35" t="s">
        <v>127</v>
      </c>
      <c r="E34" s="7" t="b">
        <v>1</v>
      </c>
    </row>
    <row r="35" spans="3:5" x14ac:dyDescent="0.2">
      <c r="D35" s="35" t="s">
        <v>128</v>
      </c>
      <c r="E35" s="7" t="b">
        <v>0</v>
      </c>
    </row>
    <row r="36" spans="3:5" x14ac:dyDescent="0.2">
      <c r="D36" s="35" t="s">
        <v>129</v>
      </c>
      <c r="E36" s="36" t="b">
        <v>0</v>
      </c>
    </row>
    <row r="37" spans="3:5" x14ac:dyDescent="0.2">
      <c r="D37" s="35" t="s">
        <v>130</v>
      </c>
      <c r="E37" s="36" t="s">
        <v>131</v>
      </c>
    </row>
    <row r="38" spans="3:5" x14ac:dyDescent="0.2">
      <c r="D38" s="35" t="s">
        <v>132</v>
      </c>
      <c r="E38" s="36" t="b">
        <v>1</v>
      </c>
    </row>
    <row r="39" spans="3:5" x14ac:dyDescent="0.2">
      <c r="D39" s="35"/>
    </row>
    <row r="40" spans="3:5" x14ac:dyDescent="0.2">
      <c r="D40" s="3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3"/>
  <sheetViews>
    <sheetView workbookViewId="0"/>
  </sheetViews>
  <sheetFormatPr defaultColWidth="14.42578125" defaultRowHeight="15.75" customHeight="1" x14ac:dyDescent="0.2"/>
  <cols>
    <col min="1" max="1" width="6.140625" customWidth="1"/>
    <col min="2" max="2" width="43.28515625" customWidth="1"/>
    <col min="3" max="3" width="50" customWidth="1"/>
  </cols>
  <sheetData>
    <row r="1" spans="1:3" x14ac:dyDescent="0.2">
      <c r="A1" s="5" t="s">
        <v>133</v>
      </c>
      <c r="B1" s="5" t="s">
        <v>134</v>
      </c>
      <c r="C1" s="5" t="s">
        <v>135</v>
      </c>
    </row>
    <row r="2" spans="1:3" x14ac:dyDescent="0.2">
      <c r="A2" s="33">
        <f t="shared" ref="A2:A33" si="0">ROW()-1</f>
        <v>1</v>
      </c>
      <c r="B2" s="38" t="s">
        <v>136</v>
      </c>
      <c r="C2" s="7" t="s">
        <v>137</v>
      </c>
    </row>
    <row r="3" spans="1:3" x14ac:dyDescent="0.2">
      <c r="A3" s="33">
        <f t="shared" si="0"/>
        <v>2</v>
      </c>
    </row>
    <row r="4" spans="1:3" x14ac:dyDescent="0.2">
      <c r="A4" s="33">
        <f t="shared" si="0"/>
        <v>3</v>
      </c>
    </row>
    <row r="5" spans="1:3" x14ac:dyDescent="0.2">
      <c r="A5" s="33">
        <f t="shared" si="0"/>
        <v>4</v>
      </c>
    </row>
    <row r="6" spans="1:3" x14ac:dyDescent="0.2">
      <c r="A6" s="33">
        <f t="shared" si="0"/>
        <v>5</v>
      </c>
    </row>
    <row r="7" spans="1:3" x14ac:dyDescent="0.2">
      <c r="A7" s="33">
        <f t="shared" si="0"/>
        <v>6</v>
      </c>
    </row>
    <row r="8" spans="1:3" x14ac:dyDescent="0.2">
      <c r="A8" s="33">
        <f t="shared" si="0"/>
        <v>7</v>
      </c>
    </row>
    <row r="9" spans="1:3" x14ac:dyDescent="0.2">
      <c r="A9" s="33">
        <f t="shared" si="0"/>
        <v>8</v>
      </c>
    </row>
    <row r="10" spans="1:3" x14ac:dyDescent="0.2">
      <c r="A10" s="33">
        <f t="shared" si="0"/>
        <v>9</v>
      </c>
    </row>
    <row r="11" spans="1:3" x14ac:dyDescent="0.2">
      <c r="A11" s="33">
        <f t="shared" si="0"/>
        <v>10</v>
      </c>
    </row>
    <row r="12" spans="1:3" x14ac:dyDescent="0.2">
      <c r="A12" s="33">
        <f t="shared" si="0"/>
        <v>11</v>
      </c>
    </row>
    <row r="13" spans="1:3" x14ac:dyDescent="0.2">
      <c r="A13" s="33">
        <f t="shared" si="0"/>
        <v>12</v>
      </c>
    </row>
    <row r="14" spans="1:3" x14ac:dyDescent="0.2">
      <c r="A14" s="33">
        <f t="shared" si="0"/>
        <v>13</v>
      </c>
    </row>
    <row r="15" spans="1:3" x14ac:dyDescent="0.2">
      <c r="A15" s="33">
        <f t="shared" si="0"/>
        <v>14</v>
      </c>
    </row>
    <row r="16" spans="1:3" x14ac:dyDescent="0.2">
      <c r="A16" s="33">
        <f t="shared" si="0"/>
        <v>15</v>
      </c>
    </row>
    <row r="17" spans="1:1" x14ac:dyDescent="0.2">
      <c r="A17" s="33">
        <f t="shared" si="0"/>
        <v>16</v>
      </c>
    </row>
    <row r="18" spans="1:1" x14ac:dyDescent="0.2">
      <c r="A18" s="33">
        <f t="shared" si="0"/>
        <v>17</v>
      </c>
    </row>
    <row r="19" spans="1:1" x14ac:dyDescent="0.2">
      <c r="A19" s="33">
        <f t="shared" si="0"/>
        <v>18</v>
      </c>
    </row>
    <row r="20" spans="1:1" x14ac:dyDescent="0.2">
      <c r="A20" s="33">
        <f t="shared" si="0"/>
        <v>19</v>
      </c>
    </row>
    <row r="21" spans="1:1" x14ac:dyDescent="0.2">
      <c r="A21" s="33">
        <f t="shared" si="0"/>
        <v>20</v>
      </c>
    </row>
    <row r="22" spans="1:1" x14ac:dyDescent="0.2">
      <c r="A22" s="33">
        <f t="shared" si="0"/>
        <v>21</v>
      </c>
    </row>
    <row r="23" spans="1:1" x14ac:dyDescent="0.2">
      <c r="A23" s="33">
        <f t="shared" si="0"/>
        <v>22</v>
      </c>
    </row>
    <row r="24" spans="1:1" x14ac:dyDescent="0.2">
      <c r="A24" s="33">
        <f t="shared" si="0"/>
        <v>23</v>
      </c>
    </row>
    <row r="25" spans="1:1" x14ac:dyDescent="0.2">
      <c r="A25" s="33">
        <f t="shared" si="0"/>
        <v>24</v>
      </c>
    </row>
    <row r="26" spans="1:1" x14ac:dyDescent="0.2">
      <c r="A26" s="33">
        <f t="shared" si="0"/>
        <v>25</v>
      </c>
    </row>
    <row r="27" spans="1:1" x14ac:dyDescent="0.2">
      <c r="A27" s="33">
        <f t="shared" si="0"/>
        <v>26</v>
      </c>
    </row>
    <row r="28" spans="1:1" x14ac:dyDescent="0.2">
      <c r="A28" s="33">
        <f t="shared" si="0"/>
        <v>27</v>
      </c>
    </row>
    <row r="29" spans="1:1" x14ac:dyDescent="0.2">
      <c r="A29" s="33">
        <f t="shared" si="0"/>
        <v>28</v>
      </c>
    </row>
    <row r="30" spans="1:1" x14ac:dyDescent="0.2">
      <c r="A30" s="33">
        <f t="shared" si="0"/>
        <v>29</v>
      </c>
    </row>
    <row r="31" spans="1:1" x14ac:dyDescent="0.2">
      <c r="A31" s="33">
        <f t="shared" si="0"/>
        <v>30</v>
      </c>
    </row>
    <row r="32" spans="1:1" x14ac:dyDescent="0.2">
      <c r="A32" s="33">
        <f t="shared" si="0"/>
        <v>31</v>
      </c>
    </row>
    <row r="33" spans="1:1" x14ac:dyDescent="0.2">
      <c r="A33" s="33">
        <f t="shared" si="0"/>
        <v>32</v>
      </c>
    </row>
  </sheetData>
  <hyperlinks>
    <hyperlink ref="B2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Ningguang example</vt:lpstr>
      <vt:lpstr>Empty</vt:lpstr>
      <vt:lpstr>testing crap</vt:lpstr>
      <vt:lpstr>Citations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</cp:lastModifiedBy>
  <dcterms:modified xsi:type="dcterms:W3CDTF">2021-02-24T01:36:49Z</dcterms:modified>
</cp:coreProperties>
</file>