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F4C2EC8B-0CFE-4294-A36A-E1E9B3AB434E}" xr6:coauthVersionLast="45" xr6:coauthVersionMax="45" xr10:uidLastSave="{00000000-0000-0000-0000-000000000000}"/>
  <bookViews>
    <workbookView xWindow="-120" yWindow="-120" windowWidth="20730" windowHeight="11310" tabRatio="350" xr2:uid="{00000000-000D-0000-FFFF-FFFF00000000}"/>
  </bookViews>
  <sheets>
    <sheet name="Orçamento de 18 períodos" sheetId="2" r:id="rId1"/>
  </sheets>
  <definedNames>
    <definedName name="DataInício">'Orçamento de 18 períodos'!$H$2</definedName>
    <definedName name="DataTérmino">'Orçamento de 18 períodos'!$M$2</definedName>
    <definedName name="Imprimir_Títulos" localSheetId="0">'Orçamento de 18 períodos'!$5:$5</definedName>
    <definedName name="IntervaloDias">'Orçamento de 18 períodos'!$K$2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6" i="2"/>
  <c r="U25" i="2"/>
  <c r="U16" i="2"/>
  <c r="U17" i="2"/>
  <c r="U18" i="2"/>
  <c r="U19" i="2"/>
  <c r="U20" i="2"/>
  <c r="U21" i="2"/>
  <c r="U22" i="2"/>
  <c r="U23" i="2"/>
  <c r="U24" i="2"/>
  <c r="U15" i="2"/>
  <c r="U26" i="2" s="1"/>
  <c r="U10" i="2"/>
  <c r="U11" i="2"/>
  <c r="U9" i="2"/>
  <c r="D12" i="2"/>
  <c r="D6" i="2" s="1"/>
  <c r="E12" i="2"/>
  <c r="E6" i="2" s="1"/>
  <c r="F12" i="2"/>
  <c r="F6" i="2" s="1"/>
  <c r="G12" i="2"/>
  <c r="G6" i="2" s="1"/>
  <c r="H12" i="2"/>
  <c r="H6" i="2" s="1"/>
  <c r="I12" i="2"/>
  <c r="I6" i="2" s="1"/>
  <c r="J12" i="2"/>
  <c r="J6" i="2" s="1"/>
  <c r="K12" i="2"/>
  <c r="K6" i="2" s="1"/>
  <c r="L12" i="2"/>
  <c r="L6" i="2" s="1"/>
  <c r="M12" i="2"/>
  <c r="M6" i="2" s="1"/>
  <c r="N12" i="2"/>
  <c r="N6" i="2" s="1"/>
  <c r="O12" i="2"/>
  <c r="O6" i="2" s="1"/>
  <c r="P12" i="2"/>
  <c r="P6" i="2" s="1"/>
  <c r="Q12" i="2"/>
  <c r="Q6" i="2" s="1"/>
  <c r="R12" i="2"/>
  <c r="R6" i="2" s="1"/>
  <c r="S12" i="2"/>
  <c r="S6" i="2" s="1"/>
  <c r="T12" i="2"/>
  <c r="T6" i="2" s="1"/>
  <c r="C12" i="2"/>
  <c r="C5" i="2"/>
  <c r="D5" i="2" s="1"/>
  <c r="E5" i="2" s="1"/>
  <c r="U12" i="2" l="1"/>
  <c r="U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M2" i="2" s="1"/>
</calcChain>
</file>

<file path=xl/sharedStrings.xml><?xml version="1.0" encoding="utf-8"?>
<sst xmlns="http://schemas.openxmlformats.org/spreadsheetml/2006/main" count="26" uniqueCount="25">
  <si>
    <t>orçamento da empresa</t>
  </si>
  <si>
    <t>renda</t>
  </si>
  <si>
    <t>despesas</t>
  </si>
  <si>
    <t>ITEM DE RENDA 2</t>
  </si>
  <si>
    <t>ITEM DE RENDA 3</t>
  </si>
  <si>
    <t>SALÁRIOS</t>
  </si>
  <si>
    <t>ALUGUEL</t>
  </si>
  <si>
    <t>LUZ</t>
  </si>
  <si>
    <t>TELEFONE</t>
  </si>
  <si>
    <t>INTERNET</t>
  </si>
  <si>
    <t>ÁGUA</t>
  </si>
  <si>
    <t>COMBUSTÍVEL</t>
  </si>
  <si>
    <t>RECOLHIMENTO DE LIXO</t>
  </si>
  <si>
    <t>TV A CABO</t>
  </si>
  <si>
    <t>MATERIAIS DE ESCRITÓRIO</t>
  </si>
  <si>
    <t>SEGURO</t>
  </si>
  <si>
    <t>DESPESAS TOTAIS</t>
  </si>
  <si>
    <t>RENDA LÍQUIDA</t>
  </si>
  <si>
    <t>DATA DE INÍCIO</t>
  </si>
  <si>
    <t>DATA DE TÉRMINO</t>
  </si>
  <si>
    <t>TENDÊNCIA</t>
  </si>
  <si>
    <t>ITEM DE RENDA 1</t>
  </si>
  <si>
    <t>DURAÇÃO DO PERÍODO (EM DIAS)</t>
  </si>
  <si>
    <t>RENDA TOTAIS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</si>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</sst>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  <numFmt numFmtId="165" formatCode="@_)"/>
  </numFmts>
  <fonts count="11" x14ac:knownFonts="1">
    <font>
      <sz val="10"/>
      <color theme="4" tint="0.7999816888943144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i/>
      <sz val="32"/>
      <color theme="4" tint="0.79995117038483843"/>
      <name val="Georgia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11"/>
      <color theme="4" tint="0.79998168889431442"/>
      <name val="Georgia"/>
      <family val="1"/>
      <scheme val="major"/>
    </font>
    <font>
      <b/>
      <i/>
      <sz val="16"/>
      <color theme="4" tint="0.79998168889431442"/>
      <name val="Georgia"/>
      <family val="1"/>
      <scheme val="major"/>
    </font>
    <font>
      <sz val="10"/>
      <color theme="4" tint="0.7999816888943144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i/>
      <strike/>
      <condense/>
      <extend/>
      <outline/>
      <shadow/>
      <sz val="10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3">
    <xf numFmtId="0" fontId="0" fillId="2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8">
    <xf numFmtId="0" fontId="0" fillId="2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3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0" fillId="2" borderId="0" xfId="0" applyFont="1" applyFill="1" applyBorder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horizontal="left" indent="2"/>
    </xf>
    <xf numFmtId="0" fontId="4" fillId="2" borderId="0" xfId="2" applyFill="1" applyAlignment="1"/>
    <xf numFmtId="0" fontId="9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right" vertical="center"/>
    </xf>
    <xf numFmtId="0" fontId="10" fillId="2" borderId="0" xfId="0" applyFont="1" applyFill="1" applyBorder="1"/>
    <xf numFmtId="2" fontId="0" fillId="2" borderId="0" xfId="1" applyNumberFormat="1" applyFont="1" applyFill="1" applyBorder="1"/>
    <xf numFmtId="2" fontId="0" fillId="2" borderId="0" xfId="0" applyNumberFormat="1" applyFont="1" applyFill="1" applyBorder="1"/>
    <xf numFmtId="44" fontId="5" fillId="3" borderId="0" xfId="0" applyNumberFormat="1" applyFont="1" applyFill="1" applyBorder="1" applyAlignment="1">
      <alignment vertical="center"/>
    </xf>
    <xf numFmtId="44" fontId="0" fillId="2" borderId="0" xfId="1" applyNumberFormat="1" applyFont="1" applyFill="1" applyBorder="1"/>
    <xf numFmtId="44" fontId="0" fillId="2" borderId="0" xfId="0" applyNumberFormat="1" applyFont="1" applyFill="1" applyBorder="1"/>
    <xf numFmtId="44" fontId="8" fillId="2" borderId="0" xfId="0" applyNumberFormat="1" applyFont="1" applyFill="1" applyBorder="1"/>
    <xf numFmtId="0" fontId="1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4" fillId="2" borderId="0" xfId="2" applyFill="1" applyAlignment="1"/>
  </cellXfs>
  <cellStyles count="3">
    <cellStyle name="Moeda" xfId="1" builtinId="4"/>
    <cellStyle name="Normal" xfId="0" builtinId="0" customBuiltin="1"/>
    <cellStyle name="Título" xfId="2" builtinId="15" customBuiltin="1"/>
  </cellStyles>
  <dxfs count="85"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8" formatCode="#,##0.00;[Red]\-#,##0.00"/>
      <fill>
        <patternFill patternType="solid">
          <fgColor indexed="64"/>
          <bgColor theme="4" tint="-0.499984740745262"/>
        </patternFill>
      </fill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/>
        <strike/>
        <condense/>
        <extend/>
        <outline/>
        <shadow/>
        <u val="none"/>
        <vertAlign val="baseline"/>
        <sz val="10"/>
        <color theme="4" tint="0.79998168889431442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medium">
          <color indexed="64"/>
        </left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Calibri"/>
        <scheme val="minor"/>
      </font>
      <fill>
        <patternFill patternType="solid">
          <fgColor indexed="64"/>
          <bgColor theme="4" tint="-0.499984740745262"/>
        </patternFill>
      </fill>
    </dxf>
    <dxf>
      <font>
        <b/>
        <i/>
        <strike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theme="4" tint="0.79998168889431442"/>
      </font>
      <fill>
        <patternFill>
          <bgColor theme="4" tint="-0.499984740745262"/>
        </patternFill>
      </fill>
      <border>
        <horizontal style="thin">
          <color theme="4" tint="0.79998168889431442"/>
        </horizontal>
      </border>
    </dxf>
  </dxfs>
  <tableStyles count="1" defaultTableStyle="Company Budget" defaultPivotStyle="PivotStyleLight16">
    <tableStyle name="Company Budget" pivot="0" count="1" xr9:uid="{00000000-0011-0000-FFFF-FFFF00000000}">
      <tableStyleElement type="wholeTable" dxfId="8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6F3511"/>
      <rgbColor rgb="00000080"/>
      <rgbColor rgb="00808000"/>
      <rgbColor rgb="00800080"/>
      <rgbColor rgb="00AE3B24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8F7E4"/>
      <rgbColor rgb="0099CCFF"/>
      <rgbColor rgb="00EAEAEA"/>
      <rgbColor rgb="00CC99FF"/>
      <rgbColor rgb="00F1F1F1"/>
      <rgbColor rgb="003366FF"/>
      <rgbColor rgb="0033CCCC"/>
      <rgbColor rgb="00E0E6C4"/>
      <rgbColor rgb="00FFCC00"/>
      <rgbColor rgb="00FF9900"/>
      <rgbColor rgb="00FF6600"/>
      <rgbColor rgb="005E7190"/>
      <rgbColor rgb="00969696"/>
      <rgbColor rgb="00003366"/>
      <rgbColor rgb="004B8161"/>
      <rgbColor rgb="00003300"/>
      <rgbColor rgb="00333300"/>
      <rgbColor rgb="00993300"/>
      <rgbColor rgb="00993366"/>
      <rgbColor rgb="00333399"/>
      <rgbColor rgb="0054545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232833</xdr:rowOff>
    </xdr:from>
    <xdr:to>
      <xdr:col>21</xdr:col>
      <xdr:colOff>1439333</xdr:colOff>
      <xdr:row>3</xdr:row>
      <xdr:rowOff>16934</xdr:rowOff>
    </xdr:to>
    <xdr:grpSp>
      <xdr:nvGrpSpPr>
        <xdr:cNvPr id="2" name="Borda do Título" descr="&quot;&quot;" title="B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825500"/>
          <a:ext cx="21844000" cy="59267"/>
          <a:chOff x="0" y="825500"/>
          <a:chExt cx="22129750" cy="59267"/>
        </a:xfrm>
      </xdr:grpSpPr>
      <xdr:cxnSp macro="">
        <xdr:nvCxnSpPr>
          <xdr:cNvPr id="5" name="Linha fina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884767"/>
            <a:ext cx="22129750" cy="0"/>
          </a:xfrm>
          <a:prstGeom prst="line">
            <a:avLst/>
          </a:prstGeom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Linha grossa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0" y="825500"/>
            <a:ext cx="22129750" cy="0"/>
          </a:xfrm>
          <a:prstGeom prst="line">
            <a:avLst/>
          </a:prstGeom>
          <a:ln w="28575"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Renda" displayName="TabelaRenda" ref="B9:V12" headerRowCount="0" totalsRowCount="1">
  <tableColumns count="21">
    <tableColumn id="1" xr3:uid="{00000000-0010-0000-0000-000001000000}" name="Renda" totalsRowLabel="RENDA TOTAIS" headerRowDxfId="83" dataDxfId="82" totalsRowDxfId="81"/>
    <tableColumn id="6" xr3:uid="{00000000-0010-0000-0000-000006000000}" name="Semana 1" totalsRowFunction="sum" headerRowDxfId="80" totalsRowDxfId="79"/>
    <tableColumn id="7" xr3:uid="{00000000-0010-0000-0000-000007000000}" name="Semana 2" totalsRowFunction="sum" headerRowDxfId="78" totalsRowDxfId="77"/>
    <tableColumn id="8" xr3:uid="{00000000-0010-0000-0000-000008000000}" name="Semana 3" totalsRowFunction="sum" headerRowDxfId="76" totalsRowDxfId="75"/>
    <tableColumn id="9" xr3:uid="{00000000-0010-0000-0000-000009000000}" name="Semana 4" totalsRowFunction="sum" headerRowDxfId="74" totalsRowDxfId="73"/>
    <tableColumn id="10" xr3:uid="{00000000-0010-0000-0000-00000A000000}" name="Semana 5" totalsRowFunction="sum" headerRowDxfId="72" totalsRowDxfId="71"/>
    <tableColumn id="11" xr3:uid="{00000000-0010-0000-0000-00000B000000}" name="Semana 6" totalsRowFunction="sum" headerRowDxfId="70" totalsRowDxfId="69"/>
    <tableColumn id="12" xr3:uid="{00000000-0010-0000-0000-00000C000000}" name="Semana 7" totalsRowFunction="sum" headerRowDxfId="68" totalsRowDxfId="67"/>
    <tableColumn id="13" xr3:uid="{00000000-0010-0000-0000-00000D000000}" name="Semana 8" totalsRowFunction="sum" headerRowDxfId="66" totalsRowDxfId="65"/>
    <tableColumn id="14" xr3:uid="{00000000-0010-0000-0000-00000E000000}" name="Semana 9" totalsRowFunction="sum" headerRowDxfId="64" totalsRowDxfId="63"/>
    <tableColumn id="15" xr3:uid="{00000000-0010-0000-0000-00000F000000}" name="Semana 10" totalsRowFunction="sum" headerRowDxfId="62" totalsRowDxfId="61"/>
    <tableColumn id="16" xr3:uid="{00000000-0010-0000-0000-000010000000}" name="Semana 11" totalsRowFunction="sum" headerRowDxfId="60" totalsRowDxfId="59"/>
    <tableColumn id="17" xr3:uid="{00000000-0010-0000-0000-000011000000}" name="Semana 12" totalsRowFunction="sum" headerRowDxfId="58" totalsRowDxfId="57"/>
    <tableColumn id="18" xr3:uid="{00000000-0010-0000-0000-000012000000}" name="Semana 13" totalsRowFunction="sum" headerRowDxfId="56" totalsRowDxfId="55"/>
    <tableColumn id="19" xr3:uid="{00000000-0010-0000-0000-000013000000}" name="Semana 14" totalsRowFunction="sum" headerRowDxfId="54" totalsRowDxfId="53"/>
    <tableColumn id="20" xr3:uid="{00000000-0010-0000-0000-000014000000}" name="Semana 15" totalsRowFunction="sum" headerRowDxfId="52" totalsRowDxfId="51"/>
    <tableColumn id="21" xr3:uid="{00000000-0010-0000-0000-000015000000}" name="Semana 16" totalsRowFunction="sum" headerRowDxfId="50" totalsRowDxfId="49"/>
    <tableColumn id="22" xr3:uid="{00000000-0010-0000-0000-000016000000}" name="Semana 17" totalsRowFunction="sum" headerRowDxfId="48" totalsRowDxfId="47"/>
    <tableColumn id="23" xr3:uid="{00000000-0010-0000-0000-000017000000}" name="Semana 18" totalsRowFunction="sum" headerRowDxfId="46" totalsRowDxfId="45"/>
    <tableColumn id="24" xr3:uid="{00000000-0010-0000-0000-000018000000}" name="Total" totalsRowFunction="sum" headerRowDxfId="44" totalsRowDxfId="43">
      <calculatedColumnFormula>SUM(TabelaRenda[[#This Row],[Semana 1]:[Semana 18]])</calculatedColumnFormula>
    </tableColumn>
    <tableColumn id="25" xr3:uid="{00000000-0010-0000-0000-000019000000}" name="Coluna1" headerRowDxfId="42" totalsRowDxfId="41"/>
  </tableColumns>
  <tableStyleInfo name="Company Budget" showFirstColumn="0" showLastColumn="0" showRowStripes="1" showColumnStripes="0"/>
  <extLst>
    <ext xmlns:x14="http://schemas.microsoft.com/office/spreadsheetml/2009/9/main" uri="{504A1905-F514-4f6f-8877-14C23A59335A}">
      <x14:table altText="Tabela de renda" altTextSummary="Resumo da renda de 18 períodos, como a cada 14 dia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Despesas" displayName="TabelaDespesas" ref="B15:V26" headerRowCount="0" totalsRowCount="1">
  <tableColumns count="21">
    <tableColumn id="1" xr3:uid="{00000000-0010-0000-0100-000001000000}" name="Despesas" totalsRowLabel="DESPESAS TOTAIS" headerRowDxfId="40"/>
    <tableColumn id="4" xr3:uid="{00000000-0010-0000-0100-000004000000}" name="Semana 1" totalsRowFunction="sum" headerRowDxfId="39" dataDxfId="38" totalsRowDxfId="37" dataCellStyle="Moeda"/>
    <tableColumn id="5" xr3:uid="{00000000-0010-0000-0100-000005000000}" name="Semana 2" totalsRowFunction="sum" headerRowDxfId="36" totalsRowDxfId="35"/>
    <tableColumn id="6" xr3:uid="{00000000-0010-0000-0100-000006000000}" name="Semana 3" totalsRowFunction="sum" headerRowDxfId="34" totalsRowDxfId="33"/>
    <tableColumn id="7" xr3:uid="{00000000-0010-0000-0100-000007000000}" name="Semana 4" totalsRowFunction="sum" headerRowDxfId="32" totalsRowDxfId="31"/>
    <tableColumn id="8" xr3:uid="{00000000-0010-0000-0100-000008000000}" name="Semana 5" totalsRowFunction="sum" headerRowDxfId="30" totalsRowDxfId="29"/>
    <tableColumn id="9" xr3:uid="{00000000-0010-0000-0100-000009000000}" name="Semana 6" totalsRowFunction="sum" headerRowDxfId="28" totalsRowDxfId="27"/>
    <tableColumn id="10" xr3:uid="{00000000-0010-0000-0100-00000A000000}" name="Semana 7" totalsRowFunction="sum" headerRowDxfId="26" totalsRowDxfId="25"/>
    <tableColumn id="11" xr3:uid="{00000000-0010-0000-0100-00000B000000}" name="Semana 8" totalsRowFunction="sum" headerRowDxfId="24" totalsRowDxfId="23"/>
    <tableColumn id="12" xr3:uid="{00000000-0010-0000-0100-00000C000000}" name="Semana 9" totalsRowFunction="sum" headerRowDxfId="22" totalsRowDxfId="21"/>
    <tableColumn id="13" xr3:uid="{00000000-0010-0000-0100-00000D000000}" name="Semana 10" totalsRowFunction="sum" headerRowDxfId="20" totalsRowDxfId="19"/>
    <tableColumn id="14" xr3:uid="{00000000-0010-0000-0100-00000E000000}" name="Semana 11" totalsRowFunction="sum" headerRowDxfId="18" totalsRowDxfId="17"/>
    <tableColumn id="15" xr3:uid="{00000000-0010-0000-0100-00000F000000}" name="Semana 12" totalsRowFunction="sum" headerRowDxfId="16" totalsRowDxfId="15"/>
    <tableColumn id="16" xr3:uid="{00000000-0010-0000-0100-000010000000}" name="Semana 13" totalsRowFunction="sum" headerRowDxfId="14" totalsRowDxfId="13"/>
    <tableColumn id="17" xr3:uid="{00000000-0010-0000-0100-000011000000}" name="Semana 14" totalsRowFunction="sum" headerRowDxfId="12" totalsRowDxfId="11"/>
    <tableColumn id="18" xr3:uid="{00000000-0010-0000-0100-000012000000}" name="Semana 15" totalsRowFunction="sum" headerRowDxfId="10" totalsRowDxfId="9"/>
    <tableColumn id="19" xr3:uid="{00000000-0010-0000-0100-000013000000}" name="Semana 16" totalsRowFunction="sum" headerRowDxfId="8" totalsRowDxfId="7"/>
    <tableColumn id="20" xr3:uid="{00000000-0010-0000-0100-000014000000}" name="Semana 17" totalsRowFunction="sum" headerRowDxfId="6" totalsRowDxfId="5"/>
    <tableColumn id="21" xr3:uid="{00000000-0010-0000-0100-000015000000}" name="Semana 18" totalsRowFunction="sum" headerRowDxfId="4" totalsRowDxfId="3"/>
    <tableColumn id="22" xr3:uid="{00000000-0010-0000-0100-000016000000}" name="Total" totalsRowFunction="sum" headerRowDxfId="2" totalsRowDxfId="1">
      <calculatedColumnFormula>SUM(TabelaDespesas[[#This Row],[Semana 1]:[Semana 18]])</calculatedColumnFormula>
    </tableColumn>
    <tableColumn id="23" xr3:uid="{00000000-0010-0000-0100-000017000000}" name="Coluna1" headerRowDxfId="0"/>
  </tableColumns>
  <tableStyleInfo name="Company Budget" showFirstColumn="0" showLastColumn="0" showRowStripes="1" showColumnStripes="0"/>
  <extLst>
    <ext xmlns:x14="http://schemas.microsoft.com/office/spreadsheetml/2009/9/main" uri="{504A1905-F514-4f6f-8877-14C23A59335A}">
      <x14:table altText="Tabela de despesas" altTextSummary="Resumo das despesas de 18 períodos, como a cada 14 dias."/>
    </ext>
  </extLst>
</table>
</file>

<file path=xl/theme/theme1.xml><?xml version="1.0" encoding="utf-8"?>
<a:theme xmlns:a="http://schemas.openxmlformats.org/drawingml/2006/main" name="Office Theme">
  <a:themeElements>
    <a:clrScheme name="Compan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7699"/>
      </a:accent1>
      <a:accent2>
        <a:srgbClr val="E36200"/>
      </a:accent2>
      <a:accent3>
        <a:srgbClr val="D9AE00"/>
      </a:accent3>
      <a:accent4>
        <a:srgbClr val="773A6A"/>
      </a:accent4>
      <a:accent5>
        <a:srgbClr val="07A607"/>
      </a:accent5>
      <a:accent6>
        <a:srgbClr val="BB2A09"/>
      </a:accent6>
      <a:hlink>
        <a:srgbClr val="487699"/>
      </a:hlink>
      <a:folHlink>
        <a:srgbClr val="773A6A"/>
      </a:folHlink>
    </a:clrScheme>
    <a:fontScheme name="Company Budget">
      <a:majorFont>
        <a:latin typeface="Georg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A1:W27"/>
  <sheetViews>
    <sheetView showGridLines="0" tabSelected="1" zoomScale="90" zoomScaleNormal="90" zoomScaleSheetLayoutView="50" workbookViewId="0">
      <pane xSplit="2" ySplit="5" topLeftCell="C6" activePane="bottomRight" state="frozen"/>
      <selection pane="topRight" activeCell="B1" sqref="B1"/>
      <selection pane="bottomLeft" activeCell="A6" sqref="A6"/>
      <selection pane="bottomRight"/>
    </sheetView>
  </sheetViews>
  <sheetFormatPr defaultRowHeight="15.75" customHeight="1" x14ac:dyDescent="0.2"/>
  <cols>
    <col min="1" max="1" width="3.28515625" style="1" customWidth="1"/>
    <col min="2" max="2" width="23.42578125" style="1" customWidth="1"/>
    <col min="3" max="3" width="15.5703125" style="1" customWidth="1"/>
    <col min="4" max="4" width="16.140625" style="3" customWidth="1"/>
    <col min="5" max="5" width="20" style="3" customWidth="1"/>
    <col min="6" max="6" width="15" style="1" customWidth="1"/>
    <col min="7" max="7" width="14.7109375" style="1" customWidth="1"/>
    <col min="8" max="9" width="13.28515625" style="1" customWidth="1"/>
    <col min="10" max="10" width="16.28515625" style="1" customWidth="1"/>
    <col min="11" max="11" width="13.28515625" style="1" customWidth="1"/>
    <col min="12" max="12" width="19" style="1" customWidth="1"/>
    <col min="13" max="20" width="13.28515625" style="1" customWidth="1"/>
    <col min="21" max="21" width="15.5703125" style="1" customWidth="1"/>
    <col min="22" max="22" width="22.28515625" style="1" customWidth="1"/>
    <col min="23" max="23" width="3.28515625" style="2" customWidth="1"/>
    <col min="24" max="16384" width="9.140625" style="1"/>
  </cols>
  <sheetData>
    <row r="1" spans="1:23" ht="28.5" customHeight="1" x14ac:dyDescent="0.5">
      <c r="B1" s="27" t="s">
        <v>0</v>
      </c>
      <c r="C1" s="27"/>
      <c r="D1" s="27"/>
      <c r="E1" s="27"/>
      <c r="F1" s="11"/>
      <c r="G1" s="11"/>
    </row>
    <row r="2" spans="1:23" s="2" customFormat="1" ht="18" customHeight="1" x14ac:dyDescent="0.2">
      <c r="B2" s="27"/>
      <c r="C2" s="27"/>
      <c r="D2" s="27"/>
      <c r="E2" s="27"/>
      <c r="G2" s="14" t="s">
        <v>18</v>
      </c>
      <c r="H2" s="15">
        <v>40544</v>
      </c>
      <c r="I2" s="26" t="s">
        <v>22</v>
      </c>
      <c r="J2" s="26"/>
      <c r="K2" s="16">
        <v>14</v>
      </c>
      <c r="L2" s="14" t="s">
        <v>19</v>
      </c>
      <c r="M2" s="15" t="str">
        <f>TEXT(T5,"dd/mm/aaaa")</f>
        <v>27/08/2019</v>
      </c>
    </row>
    <row r="3" spans="1:23" s="8" customFormat="1" ht="21.75" customHeight="1" x14ac:dyDescent="0.2">
      <c r="W3" s="9"/>
    </row>
    <row r="5" spans="1:23" s="4" customFormat="1" ht="20.25" customHeight="1" x14ac:dyDescent="0.2">
      <c r="C5" s="17" t="str">
        <f>UPPER(TEXT(H2,"dd-mmm"))</f>
        <v>01-JAN</v>
      </c>
      <c r="D5" s="17" t="str">
        <f>UPPER(TEXT(C5+IntervaloDias,"dd-mmm"))</f>
        <v>15-JAN</v>
      </c>
      <c r="E5" s="17" t="str">
        <f>UPPER(TEXT(D5+IntervaloDias,"dd-mmm"))</f>
        <v>29-JAN</v>
      </c>
      <c r="F5" s="17" t="str">
        <f t="shared" ref="F5:T5" si="0">UPPER(TEXT(E5+IntervaloDias,"dd-mmm"))</f>
        <v>12-FEV</v>
      </c>
      <c r="G5" s="17" t="str">
        <f t="shared" si="0"/>
        <v>26-FEV</v>
      </c>
      <c r="H5" s="17" t="str">
        <f t="shared" si="0"/>
        <v>12-MAR</v>
      </c>
      <c r="I5" s="17" t="str">
        <f t="shared" si="0"/>
        <v>26-MAR</v>
      </c>
      <c r="J5" s="17" t="str">
        <f t="shared" si="0"/>
        <v>09-ABR</v>
      </c>
      <c r="K5" s="17" t="str">
        <f t="shared" si="0"/>
        <v>23-ABR</v>
      </c>
      <c r="L5" s="17" t="str">
        <f t="shared" si="0"/>
        <v>07-MAI</v>
      </c>
      <c r="M5" s="17" t="str">
        <f t="shared" si="0"/>
        <v>21-MAI</v>
      </c>
      <c r="N5" s="17" t="str">
        <f t="shared" si="0"/>
        <v>04-JUN</v>
      </c>
      <c r="O5" s="17" t="str">
        <f t="shared" si="0"/>
        <v>18-JUN</v>
      </c>
      <c r="P5" s="17" t="str">
        <f t="shared" si="0"/>
        <v>02-JUL</v>
      </c>
      <c r="Q5" s="17" t="str">
        <f t="shared" si="0"/>
        <v>16-JUL</v>
      </c>
      <c r="R5" s="17" t="str">
        <f t="shared" si="0"/>
        <v>30-JUL</v>
      </c>
      <c r="S5" s="17" t="str">
        <f t="shared" si="0"/>
        <v>13-AGO</v>
      </c>
      <c r="T5" s="17" t="str">
        <f t="shared" si="0"/>
        <v>27-AGO</v>
      </c>
      <c r="U5" s="5" t="s">
        <v>24</v>
      </c>
      <c r="V5" s="6" t="s">
        <v>20</v>
      </c>
      <c r="W5" s="2"/>
    </row>
    <row r="6" spans="1:23" s="3" customFormat="1" ht="21.75" customHeight="1" x14ac:dyDescent="0.2">
      <c r="B6" s="12" t="s">
        <v>17</v>
      </c>
      <c r="C6" s="21">
        <f>TabelaRenda[[#Totals],[Semana 1]]-TabelaDespesas[[#Totals],[Semana 1]]</f>
        <v>1750</v>
      </c>
      <c r="D6" s="21">
        <f>TabelaRenda[[#Totals],[Semana 2]]-TabelaDespesas[[#Totals],[Semana 2]]</f>
        <v>2236</v>
      </c>
      <c r="E6" s="21">
        <f>TabelaRenda[[#Totals],[Semana 3]]-TabelaDespesas[[#Totals],[Semana 3]]</f>
        <v>1442</v>
      </c>
      <c r="F6" s="21">
        <f>TabelaRenda[[#Totals],[Semana 4]]-TabelaDespesas[[#Totals],[Semana 4]]</f>
        <v>2253</v>
      </c>
      <c r="G6" s="21">
        <f>TabelaRenda[[#Totals],[Semana 5]]-TabelaDespesas[[#Totals],[Semana 5]]</f>
        <v>1533</v>
      </c>
      <c r="H6" s="21">
        <f>TabelaRenda[[#Totals],[Semana 6]]-TabelaDespesas[[#Totals],[Semana 6]]</f>
        <v>1086</v>
      </c>
      <c r="I6" s="21">
        <f>TabelaRenda[[#Totals],[Semana 7]]-TabelaDespesas[[#Totals],[Semana 7]]</f>
        <v>1594</v>
      </c>
      <c r="J6" s="21">
        <f>TabelaRenda[[#Totals],[Semana 8]]-TabelaDespesas[[#Totals],[Semana 8]]</f>
        <v>0</v>
      </c>
      <c r="K6" s="21">
        <f>TabelaRenda[[#Totals],[Semana 9]]-TabelaDespesas[[#Totals],[Semana 9]]</f>
        <v>0</v>
      </c>
      <c r="L6" s="21">
        <f>TabelaRenda[[#Totals],[Semana 10]]-TabelaDespesas[[#Totals],[Semana 10]]</f>
        <v>0</v>
      </c>
      <c r="M6" s="21">
        <f>TabelaRenda[[#Totals],[Semana 11]]-TabelaDespesas[[#Totals],[Semana 11]]</f>
        <v>0</v>
      </c>
      <c r="N6" s="21">
        <f>TabelaRenda[[#Totals],[Semana 12]]-TabelaDespesas[[#Totals],[Semana 12]]</f>
        <v>0</v>
      </c>
      <c r="O6" s="21">
        <f>TabelaRenda[[#Totals],[Semana 13]]-TabelaDespesas[[#Totals],[Semana 13]]</f>
        <v>0</v>
      </c>
      <c r="P6" s="21">
        <f>TabelaRenda[[#Totals],[Semana 14]]-TabelaDespesas[[#Totals],[Semana 14]]</f>
        <v>0</v>
      </c>
      <c r="Q6" s="21">
        <f>TabelaRenda[[#Totals],[Semana 15]]-TabelaDespesas[[#Totals],[Semana 15]]</f>
        <v>0</v>
      </c>
      <c r="R6" s="21">
        <f>TabelaRenda[[#Totals],[Semana 16]]-TabelaDespesas[[#Totals],[Semana 16]]</f>
        <v>0</v>
      </c>
      <c r="S6" s="21">
        <f>TabelaRenda[[#Totals],[Semana 17]]-TabelaDespesas[[#Totals],[Semana 17]]</f>
        <v>0</v>
      </c>
      <c r="T6" s="21">
        <f>TabelaRenda[[#Totals],[Semana 18]]-TabelaDespesas[[#Totals],[Semana 18]]</f>
        <v>0</v>
      </c>
      <c r="U6" s="21">
        <f>TabelaRenda[[#Totals],[Total]]-TabelaDespesas[[#Totals],[Total]]</f>
        <v>11894</v>
      </c>
      <c r="V6" s="13"/>
      <c r="W6" s="2"/>
    </row>
    <row r="8" spans="1:23" ht="20.25" x14ac:dyDescent="0.3">
      <c r="A8" s="10" t="s">
        <v>1</v>
      </c>
      <c r="D8" s="1"/>
      <c r="E8" s="1"/>
    </row>
    <row r="9" spans="1:23" ht="18" customHeight="1" x14ac:dyDescent="0.2">
      <c r="B9" s="7" t="s">
        <v>21</v>
      </c>
      <c r="C9" s="22">
        <v>3000</v>
      </c>
      <c r="D9" s="22">
        <v>3500</v>
      </c>
      <c r="E9" s="22">
        <v>2978</v>
      </c>
      <c r="F9" s="22">
        <v>3384</v>
      </c>
      <c r="G9" s="22">
        <v>2858</v>
      </c>
      <c r="H9" s="22">
        <v>2809</v>
      </c>
      <c r="I9" s="22">
        <v>3220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3">
        <f>SUM(TabelaRenda[[#This Row],[Semana 1]:[Semana 18]])</f>
        <v>21749</v>
      </c>
      <c r="V9" s="7"/>
    </row>
    <row r="10" spans="1:23" ht="18" customHeight="1" x14ac:dyDescent="0.2">
      <c r="B10" s="7" t="s">
        <v>3</v>
      </c>
      <c r="C10" s="19">
        <v>1150</v>
      </c>
      <c r="D10" s="19">
        <v>1200</v>
      </c>
      <c r="E10" s="19">
        <v>1144</v>
      </c>
      <c r="F10" s="19">
        <v>1400</v>
      </c>
      <c r="G10" s="19">
        <v>1358</v>
      </c>
      <c r="H10" s="19">
        <v>1154</v>
      </c>
      <c r="I10" s="19">
        <v>1245</v>
      </c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  <c r="U10" s="20">
        <f>SUM(TabelaRenda[[#This Row],[Semana 1]:[Semana 18]])</f>
        <v>8651</v>
      </c>
      <c r="V10" s="7"/>
    </row>
    <row r="11" spans="1:23" ht="18" customHeight="1" x14ac:dyDescent="0.2">
      <c r="B11" s="7" t="s">
        <v>4</v>
      </c>
      <c r="C11" s="19">
        <v>300</v>
      </c>
      <c r="D11" s="19">
        <v>350</v>
      </c>
      <c r="E11" s="19">
        <v>392</v>
      </c>
      <c r="F11" s="19">
        <v>326</v>
      </c>
      <c r="G11" s="19">
        <v>381</v>
      </c>
      <c r="H11" s="19">
        <v>364</v>
      </c>
      <c r="I11" s="19">
        <v>315</v>
      </c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0"/>
      <c r="U11" s="20">
        <f>SUM(TabelaRenda[[#This Row],[Semana 1]:[Semana 18]])</f>
        <v>2428</v>
      </c>
      <c r="V11" s="7"/>
    </row>
    <row r="12" spans="1:23" ht="18.75" customHeight="1" x14ac:dyDescent="0.2">
      <c r="B12" s="7" t="s">
        <v>23</v>
      </c>
      <c r="C12" s="23">
        <f>SUBTOTAL(109,TabelaRenda[Semana 1])</f>
        <v>4450</v>
      </c>
      <c r="D12" s="23">
        <f>SUBTOTAL(109,TabelaRenda[Semana 2])</f>
        <v>5050</v>
      </c>
      <c r="E12" s="23">
        <f>SUBTOTAL(109,TabelaRenda[Semana 3])</f>
        <v>4514</v>
      </c>
      <c r="F12" s="23">
        <f>SUBTOTAL(109,TabelaRenda[Semana 4])</f>
        <v>5110</v>
      </c>
      <c r="G12" s="23">
        <f>SUBTOTAL(109,TabelaRenda[Semana 5])</f>
        <v>4597</v>
      </c>
      <c r="H12" s="23">
        <f>SUBTOTAL(109,TabelaRenda[Semana 6])</f>
        <v>4327</v>
      </c>
      <c r="I12" s="23">
        <f>SUBTOTAL(109,TabelaRenda[Semana 7])</f>
        <v>4780</v>
      </c>
      <c r="J12" s="23">
        <f>SUBTOTAL(109,TabelaRenda[Semana 8])</f>
        <v>0</v>
      </c>
      <c r="K12" s="23">
        <f>SUBTOTAL(109,TabelaRenda[Semana 9])</f>
        <v>0</v>
      </c>
      <c r="L12" s="23">
        <f>SUBTOTAL(109,TabelaRenda[Semana 10])</f>
        <v>0</v>
      </c>
      <c r="M12" s="23">
        <f>SUBTOTAL(109,TabelaRenda[Semana 11])</f>
        <v>0</v>
      </c>
      <c r="N12" s="23">
        <f>SUBTOTAL(109,TabelaRenda[Semana 12])</f>
        <v>0</v>
      </c>
      <c r="O12" s="23">
        <f>SUBTOTAL(109,TabelaRenda[Semana 13])</f>
        <v>0</v>
      </c>
      <c r="P12" s="23">
        <f>SUBTOTAL(109,TabelaRenda[Semana 14])</f>
        <v>0</v>
      </c>
      <c r="Q12" s="23">
        <f>SUBTOTAL(109,TabelaRenda[Semana 15])</f>
        <v>0</v>
      </c>
      <c r="R12" s="23">
        <f>SUBTOTAL(109,TabelaRenda[Semana 16])</f>
        <v>0</v>
      </c>
      <c r="S12" s="23">
        <f>SUBTOTAL(109,TabelaRenda[Semana 17])</f>
        <v>0</v>
      </c>
      <c r="T12" s="23">
        <f>SUBTOTAL(109,TabelaRenda[Semana 18])</f>
        <v>0</v>
      </c>
      <c r="U12" s="23">
        <f>SUBTOTAL(109,TabelaRenda[Total])</f>
        <v>32828</v>
      </c>
      <c r="V12" s="18"/>
    </row>
    <row r="13" spans="1:23" s="2" customFormat="1" ht="18" customHeight="1" x14ac:dyDescent="0.3">
      <c r="A13" s="10" t="s">
        <v>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1"/>
    </row>
    <row r="14" spans="1:23" ht="18" customHeight="1" x14ac:dyDescent="0.3">
      <c r="A14" s="10" t="s">
        <v>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3" ht="18" customHeight="1" x14ac:dyDescent="0.2">
      <c r="B15" s="7" t="s">
        <v>5</v>
      </c>
      <c r="C15" s="22">
        <v>1500</v>
      </c>
      <c r="D15" s="22">
        <v>1577</v>
      </c>
      <c r="E15" s="22">
        <v>1823</v>
      </c>
      <c r="F15" s="22">
        <v>1529</v>
      </c>
      <c r="G15" s="22">
        <v>1759</v>
      </c>
      <c r="H15" s="22">
        <v>1947</v>
      </c>
      <c r="I15" s="22">
        <v>1875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>
        <f>SUM(TabelaDespesas[[#This Row],[Semana 1]:[Semana 18]])</f>
        <v>12010</v>
      </c>
      <c r="V15" s="7"/>
    </row>
    <row r="16" spans="1:23" ht="18" customHeight="1" x14ac:dyDescent="0.2">
      <c r="B16" s="7" t="s">
        <v>6</v>
      </c>
      <c r="C16" s="19">
        <v>1000</v>
      </c>
      <c r="D16" s="19">
        <v>1000</v>
      </c>
      <c r="E16" s="19">
        <v>1000</v>
      </c>
      <c r="F16" s="19">
        <v>1000</v>
      </c>
      <c r="G16" s="19">
        <v>1000</v>
      </c>
      <c r="H16" s="19">
        <v>1000</v>
      </c>
      <c r="I16" s="19">
        <v>1000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>
        <f>SUM(TabelaDespesas[[#This Row],[Semana 1]:[Semana 18]])</f>
        <v>7000</v>
      </c>
      <c r="V16" s="7"/>
    </row>
    <row r="17" spans="2:22" ht="18" customHeight="1" x14ac:dyDescent="0.2">
      <c r="B17" s="7" t="s">
        <v>7</v>
      </c>
      <c r="C17" s="19">
        <v>40</v>
      </c>
      <c r="D17" s="19">
        <v>43</v>
      </c>
      <c r="E17" s="19">
        <v>40</v>
      </c>
      <c r="F17" s="19">
        <v>42</v>
      </c>
      <c r="G17" s="19">
        <v>45</v>
      </c>
      <c r="H17" s="19">
        <v>40</v>
      </c>
      <c r="I17" s="19">
        <v>42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0">
        <f>SUM(TabelaDespesas[[#This Row],[Semana 1]:[Semana 18]])</f>
        <v>292</v>
      </c>
      <c r="V17" s="7"/>
    </row>
    <row r="18" spans="2:22" ht="18" customHeight="1" x14ac:dyDescent="0.2">
      <c r="B18" s="7" t="s">
        <v>8</v>
      </c>
      <c r="C18" s="19">
        <v>12</v>
      </c>
      <c r="D18" s="19">
        <v>11</v>
      </c>
      <c r="E18" s="19">
        <v>13</v>
      </c>
      <c r="F18" s="19">
        <v>14</v>
      </c>
      <c r="G18" s="19">
        <v>11</v>
      </c>
      <c r="H18" s="19">
        <v>15</v>
      </c>
      <c r="I18" s="19">
        <v>15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0">
        <f>SUM(TabelaDespesas[[#This Row],[Semana 1]:[Semana 18]])</f>
        <v>91</v>
      </c>
      <c r="V18" s="7"/>
    </row>
    <row r="19" spans="2:22" ht="18" customHeight="1" x14ac:dyDescent="0.2">
      <c r="B19" s="7" t="s">
        <v>9</v>
      </c>
      <c r="C19" s="19">
        <v>15</v>
      </c>
      <c r="D19" s="19">
        <v>15</v>
      </c>
      <c r="E19" s="19">
        <v>15</v>
      </c>
      <c r="F19" s="19">
        <v>15</v>
      </c>
      <c r="G19" s="19">
        <v>15</v>
      </c>
      <c r="H19" s="19">
        <v>15</v>
      </c>
      <c r="I19" s="19">
        <v>15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0">
        <f>SUM(TabelaDespesas[[#This Row],[Semana 1]:[Semana 18]])</f>
        <v>105</v>
      </c>
      <c r="V19" s="7"/>
    </row>
    <row r="20" spans="2:22" ht="18" customHeight="1" x14ac:dyDescent="0.2">
      <c r="B20" s="7" t="s">
        <v>10</v>
      </c>
      <c r="C20" s="19">
        <v>11</v>
      </c>
      <c r="D20" s="19">
        <v>10</v>
      </c>
      <c r="E20" s="19">
        <v>13</v>
      </c>
      <c r="F20" s="19">
        <v>10</v>
      </c>
      <c r="G20" s="19">
        <v>13</v>
      </c>
      <c r="H20" s="19">
        <v>10</v>
      </c>
      <c r="I20" s="19">
        <v>12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0">
        <f>SUM(TabelaDespesas[[#This Row],[Semana 1]:[Semana 18]])</f>
        <v>79</v>
      </c>
      <c r="V20" s="7"/>
    </row>
    <row r="21" spans="2:22" ht="18" customHeight="1" x14ac:dyDescent="0.2">
      <c r="B21" s="7" t="s">
        <v>11</v>
      </c>
      <c r="C21" s="19">
        <v>23</v>
      </c>
      <c r="D21" s="19">
        <v>27</v>
      </c>
      <c r="E21" s="19">
        <v>26</v>
      </c>
      <c r="F21" s="19">
        <v>27</v>
      </c>
      <c r="G21" s="19">
        <v>22</v>
      </c>
      <c r="H21" s="19">
        <v>29</v>
      </c>
      <c r="I21" s="19">
        <v>21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0">
        <f>SUM(TabelaDespesas[[#This Row],[Semana 1]:[Semana 18]])</f>
        <v>175</v>
      </c>
      <c r="V21" s="7"/>
    </row>
    <row r="22" spans="2:22" ht="18" customHeight="1" x14ac:dyDescent="0.2">
      <c r="B22" s="7" t="s">
        <v>12</v>
      </c>
      <c r="C22" s="19">
        <v>4</v>
      </c>
      <c r="D22" s="19">
        <v>4</v>
      </c>
      <c r="E22" s="19">
        <v>4</v>
      </c>
      <c r="F22" s="19">
        <v>4</v>
      </c>
      <c r="G22" s="19">
        <v>4</v>
      </c>
      <c r="H22" s="19">
        <v>4</v>
      </c>
      <c r="I22" s="19">
        <v>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0">
        <f>SUM(TabelaDespesas[[#This Row],[Semana 1]:[Semana 18]])</f>
        <v>28</v>
      </c>
      <c r="V22" s="7"/>
    </row>
    <row r="23" spans="2:22" ht="18" customHeight="1" x14ac:dyDescent="0.2">
      <c r="B23" s="7" t="s">
        <v>13</v>
      </c>
      <c r="C23" s="20">
        <v>10</v>
      </c>
      <c r="D23" s="20">
        <v>10</v>
      </c>
      <c r="E23" s="20">
        <v>10</v>
      </c>
      <c r="F23" s="20">
        <v>10</v>
      </c>
      <c r="G23" s="20">
        <v>10</v>
      </c>
      <c r="H23" s="20">
        <v>10</v>
      </c>
      <c r="I23" s="20">
        <v>10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>
        <f>SUM(TabelaDespesas[[#This Row],[Semana 1]:[Semana 18]])</f>
        <v>70</v>
      </c>
      <c r="V23" s="7"/>
    </row>
    <row r="24" spans="2:22" ht="18" customHeight="1" x14ac:dyDescent="0.2">
      <c r="B24" s="7" t="s">
        <v>14</v>
      </c>
      <c r="C24" s="19">
        <v>25</v>
      </c>
      <c r="D24" s="19">
        <v>57</v>
      </c>
      <c r="E24" s="19">
        <v>68</v>
      </c>
      <c r="F24" s="19">
        <v>146</v>
      </c>
      <c r="G24" s="19">
        <v>125</v>
      </c>
      <c r="H24" s="19">
        <v>111</v>
      </c>
      <c r="I24" s="19">
        <v>132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0">
        <f>SUM(TabelaDespesas[[#This Row],[Semana 1]:[Semana 18]])</f>
        <v>664</v>
      </c>
      <c r="V24" s="7"/>
    </row>
    <row r="25" spans="2:22" ht="18" customHeight="1" x14ac:dyDescent="0.2">
      <c r="B25" s="7" t="s">
        <v>15</v>
      </c>
      <c r="C25" s="19">
        <v>60</v>
      </c>
      <c r="D25" s="19">
        <v>60</v>
      </c>
      <c r="E25" s="19">
        <v>60</v>
      </c>
      <c r="F25" s="19">
        <v>60</v>
      </c>
      <c r="G25" s="19">
        <v>60</v>
      </c>
      <c r="H25" s="19">
        <v>60</v>
      </c>
      <c r="I25" s="19">
        <v>60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0">
        <f>SUM(TabelaDespesas[[#This Row],[Semana 1]:[Semana 18]])</f>
        <v>420</v>
      </c>
      <c r="V25" s="7"/>
    </row>
    <row r="26" spans="2:22" ht="15.75" customHeight="1" x14ac:dyDescent="0.2">
      <c r="B26" t="s">
        <v>16</v>
      </c>
      <c r="C26" s="24">
        <f>SUBTOTAL(109,TabelaDespesas[Semana 1])</f>
        <v>2700</v>
      </c>
      <c r="D26" s="24">
        <f>SUBTOTAL(109,TabelaDespesas[Semana 2])</f>
        <v>2814</v>
      </c>
      <c r="E26" s="24">
        <f>SUBTOTAL(109,TabelaDespesas[Semana 3])</f>
        <v>3072</v>
      </c>
      <c r="F26" s="24">
        <f>SUBTOTAL(109,TabelaDespesas[Semana 4])</f>
        <v>2857</v>
      </c>
      <c r="G26" s="24">
        <f>SUBTOTAL(109,TabelaDespesas[Semana 5])</f>
        <v>3064</v>
      </c>
      <c r="H26" s="24">
        <f>SUBTOTAL(109,TabelaDespesas[Semana 6])</f>
        <v>3241</v>
      </c>
      <c r="I26" s="24">
        <f>SUBTOTAL(109,TabelaDespesas[Semana 7])</f>
        <v>3186</v>
      </c>
      <c r="J26" s="24">
        <f>SUBTOTAL(109,TabelaDespesas[Semana 8])</f>
        <v>0</v>
      </c>
      <c r="K26" s="24">
        <f>SUBTOTAL(109,TabelaDespesas[Semana 9])</f>
        <v>0</v>
      </c>
      <c r="L26" s="24">
        <f>SUBTOTAL(109,TabelaDespesas[Semana 10])</f>
        <v>0</v>
      </c>
      <c r="M26" s="24">
        <f>SUBTOTAL(109,TabelaDespesas[Semana 11])</f>
        <v>0</v>
      </c>
      <c r="N26" s="24">
        <f>SUBTOTAL(109,TabelaDespesas[Semana 12])</f>
        <v>0</v>
      </c>
      <c r="O26" s="24">
        <f>SUBTOTAL(109,TabelaDespesas[Semana 13])</f>
        <v>0</v>
      </c>
      <c r="P26" s="24">
        <f>SUBTOTAL(109,TabelaDespesas[Semana 14])</f>
        <v>0</v>
      </c>
      <c r="Q26" s="24">
        <f>SUBTOTAL(109,TabelaDespesas[Semana 15])</f>
        <v>0</v>
      </c>
      <c r="R26" s="24">
        <f>SUBTOTAL(109,TabelaDespesas[Semana 16])</f>
        <v>0</v>
      </c>
      <c r="S26" s="24">
        <f>SUBTOTAL(109,TabelaDespesas[Semana 17])</f>
        <v>0</v>
      </c>
      <c r="T26" s="24">
        <f>SUBTOTAL(109,TabelaDespesas[Semana 18])</f>
        <v>0</v>
      </c>
      <c r="U26" s="24">
        <f>SUBTOTAL(109,TabelaDespesas[Total])</f>
        <v>20934</v>
      </c>
      <c r="V26"/>
    </row>
    <row r="27" spans="2:22" ht="15.75" customHeight="1" x14ac:dyDescent="0.2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</sheetData>
  <mergeCells count="4">
    <mergeCell ref="B13:U13"/>
    <mergeCell ref="I2:J2"/>
    <mergeCell ref="B1:E2"/>
    <mergeCell ref="B27:V27"/>
  </mergeCells>
  <printOptions horizontalCentered="1"/>
  <pageMargins left="0.25" right="0.25" top="0.5" bottom="0.75" header="0.3" footer="0.3"/>
  <pageSetup paperSize="9" fitToHeight="0" orientation="landscape" horizontalDpi="4294967293" r:id="rId1"/>
  <colBreaks count="1" manualBreakCount="1">
    <brk id="12" max="26" man="1"/>
  </colBreaks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0000000-0003-0000-0000-000002000000}">
          <x14:colorSeries theme="0"/>
          <x14:colorNegative theme="5"/>
          <x14:colorAxis rgb="FF000000"/>
          <x14:colorMarkers rgb="FFD00000"/>
          <x14:colorFirst theme="4" tint="0.39997558519241921"/>
          <x14:colorLast theme="4" tint="0.39997558519241921"/>
          <x14:colorHigh rgb="FF92D050"/>
          <x14:colorLow rgb="FFFF0000"/>
          <x14:sparklines>
            <x14:sparkline>
              <xm:f>'Orçamento de 18 períodos'!C26:T26</xm:f>
              <xm:sqref>V26</xm:sqref>
            </x14:sparkline>
            <x14:sparkline>
              <xm:f>'Orçamento de 18 períodos'!C12:T12</xm:f>
              <xm:sqref>V12</xm:sqref>
            </x14:sparkline>
          </x14:sparklines>
        </x14:sparklineGroup>
        <x14:sparklineGroup type="column" displayEmptyCellsAs="gap" high="1" low="1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92D050"/>
          <x14:colorLow rgb="FFFF0000"/>
          <x14:sparklines>
            <x14:sparkline>
              <xm:f>'Orçamento de 18 períodos'!C6:T6</xm:f>
              <xm:sqref>V6</xm:sqref>
            </x14:sparkline>
          </x14:sparklines>
        </x14:sparklineGroup>
        <x14:sparklineGroup displayEmptyCellsAs="gap" markers="1" high="1" low="1" xr2:uid="{00000000-0003-0000-0000-000000000000}">
          <x14:colorSeries theme="0"/>
          <x14:colorNegative rgb="FFFF0000"/>
          <x14:colorAxis rgb="FF000000"/>
          <x14:colorMarkers theme="0"/>
          <x14:colorFirst rgb="FFFFC000"/>
          <x14:colorLast rgb="FFFFC000"/>
          <x14:colorHigh rgb="FF00B050"/>
          <x14:colorLow rgb="FFFF0000"/>
          <x14:sparklines>
            <x14:sparkline>
              <xm:f>'Orçamento de 18 períodos'!C15:T15</xm:f>
              <xm:sqref>V15</xm:sqref>
            </x14:sparkline>
            <x14:sparkline>
              <xm:f>'Orçamento de 18 períodos'!C9:T9</xm:f>
              <xm:sqref>V9</xm:sqref>
            </x14:sparkline>
            <x14:sparkline>
              <xm:f>'Orçamento de 18 períodos'!C10:T10</xm:f>
              <xm:sqref>V10</xm:sqref>
            </x14:sparkline>
            <x14:sparkline>
              <xm:f>'Orçamento de 18 períodos'!C11:T11</xm:f>
              <xm:sqref>V11</xm:sqref>
            </x14:sparkline>
            <x14:sparkline>
              <xm:f>'Orçamento de 18 períodos'!C16:T16</xm:f>
              <xm:sqref>V16</xm:sqref>
            </x14:sparkline>
            <x14:sparkline>
              <xm:f>'Orçamento de 18 períodos'!C17:T17</xm:f>
              <xm:sqref>V17</xm:sqref>
            </x14:sparkline>
            <x14:sparkline>
              <xm:f>'Orçamento de 18 períodos'!C18:T18</xm:f>
              <xm:sqref>V18</xm:sqref>
            </x14:sparkline>
            <x14:sparkline>
              <xm:f>'Orçamento de 18 períodos'!C19:T19</xm:f>
              <xm:sqref>V19</xm:sqref>
            </x14:sparkline>
            <x14:sparkline>
              <xm:f>'Orçamento de 18 períodos'!C20:T20</xm:f>
              <xm:sqref>V20</xm:sqref>
            </x14:sparkline>
            <x14:sparkline>
              <xm:f>'Orçamento de 18 períodos'!C21:T21</xm:f>
              <xm:sqref>V21</xm:sqref>
            </x14:sparkline>
            <x14:sparkline>
              <xm:f>'Orçamento de 18 períodos'!C22:T22</xm:f>
              <xm:sqref>V22</xm:sqref>
            </x14:sparkline>
            <x14:sparkline>
              <xm:f>'Orçamento de 18 períodos'!C23:T23</xm:f>
              <xm:sqref>V23</xm:sqref>
            </x14:sparkline>
            <x14:sparkline>
              <xm:f>'Orçamento de 18 períodos'!C24:T24</xm:f>
              <xm:sqref>V24</xm:sqref>
            </x14:sparkline>
            <x14:sparkline>
              <xm:f>'Orçamento de 18 períodos'!C25:T25</xm:f>
              <xm:sqref>V25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4E4B3A2-82A0-42FB-A840-A603677F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Orçamento de 18 períodos</vt:lpstr>
      <vt:lpstr>DataInício</vt:lpstr>
      <vt:lpstr>DataTérmino</vt:lpstr>
      <vt:lpstr>'Orçamento de 18 períodos'!Imprimir_Títulos</vt:lpstr>
      <vt:lpstr>IntervaloDias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2019-11-01T19:02:19Z</dcterms:created>
  <dcterms:modified xsi:type="dcterms:W3CDTF">2019-11-01T19:02:19Z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TC029300269991</vt:lpwstr>
  </property>
</Properties>
</file>