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mas Nando\Download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8" i="1" l="1"/>
  <c r="E51" i="1"/>
  <c r="F51" i="1"/>
  <c r="G51" i="1"/>
  <c r="D51" i="1"/>
  <c r="G49" i="1"/>
  <c r="F49" i="1"/>
  <c r="G48" i="1"/>
  <c r="F48" i="1"/>
  <c r="E48" i="1"/>
  <c r="D48" i="1"/>
  <c r="E49" i="1"/>
  <c r="D49" i="1"/>
  <c r="G50" i="1"/>
  <c r="F50" i="1"/>
  <c r="E50" i="1"/>
  <c r="D50" i="1"/>
  <c r="C49" i="1"/>
  <c r="C50" i="1"/>
  <c r="H40" i="1"/>
  <c r="H41" i="1"/>
  <c r="H42" i="1"/>
  <c r="H39" i="1"/>
  <c r="D43" i="1"/>
  <c r="G34" i="1"/>
  <c r="G33" i="1"/>
  <c r="G32" i="1"/>
  <c r="G28" i="1"/>
  <c r="G29" i="1"/>
  <c r="G30" i="1"/>
  <c r="G31" i="1"/>
  <c r="G27" i="1"/>
  <c r="F31" i="1"/>
  <c r="D31" i="1"/>
  <c r="E31" i="1"/>
  <c r="C31" i="1"/>
  <c r="F29" i="1"/>
  <c r="D30" i="1"/>
  <c r="D29" i="1"/>
  <c r="C29" i="1"/>
  <c r="C28" i="1"/>
  <c r="G23" i="1"/>
  <c r="G22" i="1"/>
  <c r="G21" i="1"/>
  <c r="G17" i="1"/>
  <c r="G18" i="1"/>
  <c r="G19" i="1"/>
  <c r="G20" i="1"/>
  <c r="G16" i="1"/>
  <c r="F20" i="1"/>
  <c r="E20" i="1"/>
  <c r="D20" i="1"/>
  <c r="C20" i="1"/>
  <c r="F18" i="1"/>
  <c r="F17" i="1"/>
  <c r="F16" i="1"/>
  <c r="D18" i="1"/>
  <c r="C18" i="1"/>
  <c r="D16" i="1"/>
  <c r="F10" i="1"/>
  <c r="F9" i="1"/>
  <c r="F8" i="1"/>
  <c r="F5" i="1"/>
  <c r="F6" i="1"/>
  <c r="F7" i="1"/>
  <c r="F4" i="1"/>
  <c r="D7" i="1"/>
  <c r="E7" i="1"/>
  <c r="C7" i="1"/>
  <c r="D6" i="1"/>
  <c r="D4" i="1"/>
  <c r="C6" i="1"/>
</calcChain>
</file>

<file path=xl/sharedStrings.xml><?xml version="1.0" encoding="utf-8"?>
<sst xmlns="http://schemas.openxmlformats.org/spreadsheetml/2006/main" count="72" uniqueCount="34">
  <si>
    <t>Kriteria</t>
  </si>
  <si>
    <t>Model</t>
  </si>
  <si>
    <t>Kehandalan</t>
  </si>
  <si>
    <t>Kapasitas</t>
  </si>
  <si>
    <t>Jumlah</t>
  </si>
  <si>
    <t>Priority Vector</t>
  </si>
  <si>
    <t>Pair Comparation Matrix</t>
  </si>
  <si>
    <t>Principle Eigen Value Max</t>
  </si>
  <si>
    <t>Consistency Index (CI)</t>
  </si>
  <si>
    <t>Consistency Ratio (CR)</t>
  </si>
  <si>
    <t>Tabel 1</t>
  </si>
  <si>
    <t>Tabel 2</t>
  </si>
  <si>
    <t>Pair Comparation Matrix (Model)</t>
  </si>
  <si>
    <t>Beat</t>
  </si>
  <si>
    <t>Mio</t>
  </si>
  <si>
    <t>Spin</t>
  </si>
  <si>
    <t>Vario</t>
  </si>
  <si>
    <t>Tabel 3</t>
  </si>
  <si>
    <t>Pair Comparation Matrix (Kehandalan)</t>
  </si>
  <si>
    <t>Tabel 4</t>
  </si>
  <si>
    <t>Kapasitas Bahan Bakar</t>
  </si>
  <si>
    <t>(Liter)</t>
  </si>
  <si>
    <t>Normalisasi</t>
  </si>
  <si>
    <t>Tabel 5</t>
  </si>
  <si>
    <t>Pair Comparation Matrix (Kapasitas Bahan Bakar)</t>
  </si>
  <si>
    <t>Weight</t>
  </si>
  <si>
    <t>Composite Weight</t>
  </si>
  <si>
    <t>KBB</t>
  </si>
  <si>
    <t>Overall Composite Weight</t>
  </si>
  <si>
    <t>Kelas : 01PTP</t>
  </si>
  <si>
    <t>Decision Support System</t>
  </si>
  <si>
    <t>Metode AHP</t>
  </si>
  <si>
    <t>Nama : Dimas Nando Prayoga</t>
  </si>
  <si>
    <t>Nim : 8020200220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</si>
</sst>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1" fontId="2" fillId="8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right"/>
    </xf>
    <xf numFmtId="2" fontId="2" fillId="6" borderId="1" xfId="0" applyNumberFormat="1" applyFont="1" applyFill="1" applyBorder="1" applyAlignment="1">
      <alignment horizontal="right"/>
    </xf>
    <xf numFmtId="9" fontId="2" fillId="6" borderId="1" xfId="0" applyNumberFormat="1" applyFont="1" applyFill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2" fontId="2" fillId="5" borderId="2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0" borderId="0" xfId="0" applyFont="1" applyFill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r>
              <a:rPr lang="en-ID"/>
              <a:t>Pemilihan Motor (Case Study 1)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Model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Sheet1!$D$47:$G$47</c:f>
              <c:strCache>
                <c:ptCount val="4"/>
                <c:pt idx="0">
                  <c:v>Beat</c:v>
                </c:pt>
                <c:pt idx="1">
                  <c:v>Mio</c:v>
                </c:pt>
                <c:pt idx="2">
                  <c:v>Spin</c:v>
                </c:pt>
                <c:pt idx="3">
                  <c:v>Vario</c:v>
                </c:pt>
              </c:strCache>
            </c:strRef>
          </c:cat>
          <c:val>
            <c:numRef>
              <c:f>Sheet1!$D$48:$G$48</c:f>
              <c:numCache>
                <c:formatCode>0.00</c:formatCode>
                <c:ptCount val="4"/>
                <c:pt idx="0">
                  <c:v>0.19542572463768115</c:v>
                </c:pt>
                <c:pt idx="1">
                  <c:v>0.20969202898550723</c:v>
                </c:pt>
                <c:pt idx="2">
                  <c:v>7.9030797101449266E-2</c:v>
                </c:pt>
                <c:pt idx="3">
                  <c:v>0.51585144927536231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C22-4097-9B94-A4A887A07388}"/>
            </c:ext>
          </c:extLst>
        </c:ser>
        <c:ser>
          <c:idx val="1"/>
          <c:order val="1"/>
          <c:tx>
            <c:v>Kehandalan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Sheet1!$D$47:$G$47</c:f>
              <c:strCache>
                <c:ptCount val="4"/>
                <c:pt idx="0">
                  <c:v>Beat</c:v>
                </c:pt>
                <c:pt idx="1">
                  <c:v>Mio</c:v>
                </c:pt>
                <c:pt idx="2">
                  <c:v>Spin</c:v>
                </c:pt>
                <c:pt idx="3">
                  <c:v>Vario</c:v>
                </c:pt>
              </c:strCache>
            </c:strRef>
          </c:cat>
          <c:val>
            <c:numRef>
              <c:f>Sheet1!$D$49:$G$49</c:f>
              <c:numCache>
                <c:formatCode>0.00</c:formatCode>
                <c:ptCount val="4"/>
                <c:pt idx="0">
                  <c:v>0.3780047507668991</c:v>
                </c:pt>
                <c:pt idx="1">
                  <c:v>0.28685305411648121</c:v>
                </c:pt>
                <c:pt idx="2">
                  <c:v>7.4194300537011537E-2</c:v>
                </c:pt>
                <c:pt idx="3">
                  <c:v>0.26094789457960815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C22-4097-9B94-A4A887A07388}"/>
            </c:ext>
          </c:extLst>
        </c:ser>
        <c:ser>
          <c:idx val="2"/>
          <c:order val="2"/>
          <c:tx>
            <c:v>KBB</c:v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Tahoma" panose="020B0604030504040204" pitchFamily="34" charset="0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Sheet1!$D$47:$G$47</c:f>
              <c:strCache>
                <c:ptCount val="4"/>
                <c:pt idx="0">
                  <c:v>Beat</c:v>
                </c:pt>
                <c:pt idx="1">
                  <c:v>Mio</c:v>
                </c:pt>
                <c:pt idx="2">
                  <c:v>Spin</c:v>
                </c:pt>
                <c:pt idx="3">
                  <c:v>Vario</c:v>
                </c:pt>
              </c:strCache>
            </c:strRef>
          </c:cat>
          <c:val>
            <c:numRef>
              <c:f>Sheet1!$D$50:$G$50</c:f>
              <c:numCache>
                <c:formatCode>0.00</c:formatCode>
                <c:ptCount val="4"/>
                <c:pt idx="0">
                  <c:v>0.2156862745098039</c:v>
                </c:pt>
                <c:pt idx="1">
                  <c:v>0.23039215686274508</c:v>
                </c:pt>
                <c:pt idx="2">
                  <c:v>0.26960784313725489</c:v>
                </c:pt>
                <c:pt idx="3">
                  <c:v>0.28431372549019607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C22-4097-9B94-A4A887A073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195379520"/>
        <c:axId val="-195377888"/>
      </c:barChart>
      <c:catAx>
        <c:axId val="-19537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-195377888"/>
        <c:crosses val="autoZero"/>
        <c:auto val="1"/>
        <c:lblAlgn val="ctr"/>
        <c:lblOffset val="100"/>
        <c:noMultiLvlLbl val="0"/>
      </c:catAx>
      <c:valAx>
        <c:axId val="-1953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Tahoma" panose="020B0604030504040204" pitchFamily="34" charset="0"/>
                <a:cs typeface="Times New Roman" panose="02020603050405020304" pitchFamily="18" charset="0"/>
              </a:defRPr>
            </a:pPr>
            <a:endParaRPr lang="en-US"/>
          </a:p>
        </c:txPr>
        <c:crossAx val="-19537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Times New Roman" panose="02020603050405020304" pitchFamily="18" charset="0"/>
          <a:ea typeface="Tahoma" panose="020B0604030504040204" pitchFamily="34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479425</xdr:colOff>
      <xdr:row>53</xdr:row>
      <xdr:rowOff>9525</xdr:rowOff>
    </xdr:from>
    <xdr:to>
      <xdr:col>6</xdr:col>
      <xdr:colOff>739775</xdr:colOff>
      <xdr:row>66</xdr:row>
      <xdr:rowOff>193675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0371388-EA46-9AF9-3DBF-F63C3C658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1"/>
  <sheetViews>
    <sheetView tabSelected="1" workbookViewId="0">
      <selection activeCell="N13" sqref="N13"/>
    </sheetView>
  </sheetViews>
  <sheetFormatPr defaultColWidth="8.7109375" defaultRowHeight="15.75" x14ac:dyDescent="0.25"/>
  <cols>
    <col min="1" max="1" width="8.7109375" style="1"/>
    <col min="2" max="2" width="13.140625" style="1" customWidth="1"/>
    <col min="3" max="3" width="10.85546875" style="1" customWidth="1"/>
    <col min="4" max="4" width="12" style="1" customWidth="1"/>
    <col min="5" max="5" width="11.5703125" style="1" customWidth="1"/>
    <col min="6" max="6" width="18.140625" style="1" customWidth="1"/>
    <col min="7" max="7" width="16.140625" style="1" customWidth="1"/>
    <col min="8" max="8" width="16.85546875" style="1" customWidth="1"/>
    <col min="9" max="16384" width="8.7109375" style="1"/>
  </cols>
  <sheetData>
    <row r="2" spans="1:12" x14ac:dyDescent="0.25">
      <c r="A2" s="1" t="s">
        <v>10</v>
      </c>
      <c r="B2" s="19" t="s">
        <v>6</v>
      </c>
      <c r="C2" s="19"/>
      <c r="D2" s="19"/>
      <c r="E2" s="19"/>
      <c r="F2" s="19"/>
      <c r="J2" s="25"/>
      <c r="K2" s="25"/>
      <c r="L2" s="25"/>
    </row>
    <row r="3" spans="1:12" x14ac:dyDescent="0.25">
      <c r="B3" s="4" t="s">
        <v>0</v>
      </c>
      <c r="C3" s="5" t="s">
        <v>1</v>
      </c>
      <c r="D3" s="5" t="s">
        <v>2</v>
      </c>
      <c r="E3" s="5" t="s">
        <v>3</v>
      </c>
      <c r="F3" s="12" t="s">
        <v>5</v>
      </c>
      <c r="J3" s="25"/>
      <c r="K3" s="25"/>
      <c r="L3" s="25"/>
    </row>
    <row r="4" spans="1:12" x14ac:dyDescent="0.25">
      <c r="B4" s="6" t="s">
        <v>1</v>
      </c>
      <c r="C4" s="3">
        <v>1</v>
      </c>
      <c r="D4" s="9">
        <f>1/C5</f>
        <v>0.5</v>
      </c>
      <c r="E4" s="8">
        <v>3</v>
      </c>
      <c r="F4" s="13">
        <f>1/3*(C4/$C$7+D4/$D$7+E4/$E$7)</f>
        <v>0.32023809523809521</v>
      </c>
      <c r="J4" s="25"/>
      <c r="K4" s="25"/>
      <c r="L4" s="25"/>
    </row>
    <row r="5" spans="1:12" x14ac:dyDescent="0.25">
      <c r="B5" s="6" t="s">
        <v>2</v>
      </c>
      <c r="C5" s="8">
        <v>2</v>
      </c>
      <c r="D5" s="3">
        <v>1</v>
      </c>
      <c r="E5" s="8">
        <v>4</v>
      </c>
      <c r="F5" s="13">
        <f t="shared" ref="F5:F7" si="0">1/3*(C5/$C$7+D5/$D$7+E5/$E$7)</f>
        <v>0.55714285714285705</v>
      </c>
      <c r="J5" s="25"/>
      <c r="K5" s="25"/>
      <c r="L5" s="25"/>
    </row>
    <row r="6" spans="1:12" x14ac:dyDescent="0.25">
      <c r="B6" s="6" t="s">
        <v>3</v>
      </c>
      <c r="C6" s="9">
        <f>1/E4</f>
        <v>0.33333333333333331</v>
      </c>
      <c r="D6" s="8">
        <f>1/E5</f>
        <v>0.25</v>
      </c>
      <c r="E6" s="3">
        <v>1</v>
      </c>
      <c r="F6" s="13">
        <f t="shared" si="0"/>
        <v>0.1226190476190476</v>
      </c>
      <c r="J6" s="25"/>
      <c r="K6" s="25"/>
      <c r="L6" s="25"/>
    </row>
    <row r="7" spans="1:12" x14ac:dyDescent="0.25">
      <c r="B7" s="7" t="s">
        <v>4</v>
      </c>
      <c r="C7" s="10">
        <f>SUM(C4:C6)</f>
        <v>3.3333333333333335</v>
      </c>
      <c r="D7" s="10">
        <f t="shared" ref="D7:E7" si="1">SUM(D4:D6)</f>
        <v>1.75</v>
      </c>
      <c r="E7" s="10">
        <f t="shared" si="1"/>
        <v>8</v>
      </c>
      <c r="F7" s="13">
        <f t="shared" si="0"/>
        <v>1</v>
      </c>
    </row>
    <row r="8" spans="1:12" x14ac:dyDescent="0.25">
      <c r="B8" s="18" t="s">
        <v>7</v>
      </c>
      <c r="C8" s="18"/>
      <c r="D8" s="18"/>
      <c r="E8" s="18"/>
      <c r="F8" s="14">
        <f>(C7*F4)+(D7*F5)+(E7*F6)</f>
        <v>3.0234126984126979</v>
      </c>
    </row>
    <row r="9" spans="1:12" x14ac:dyDescent="0.25">
      <c r="B9" s="18" t="s">
        <v>8</v>
      </c>
      <c r="C9" s="18"/>
      <c r="D9" s="18"/>
      <c r="E9" s="18"/>
      <c r="F9" s="14">
        <f>(F8-3)/(3-1)</f>
        <v>1.1706349206348943E-2</v>
      </c>
    </row>
    <row r="10" spans="1:12" x14ac:dyDescent="0.25">
      <c r="B10" s="18" t="s">
        <v>9</v>
      </c>
      <c r="C10" s="18"/>
      <c r="D10" s="18"/>
      <c r="E10" s="18"/>
      <c r="F10" s="15">
        <f>F9/0.58</f>
        <v>2.0183360700601626E-2</v>
      </c>
      <c r="I10" s="26" t="s">
        <v>32</v>
      </c>
      <c r="J10" s="26"/>
      <c r="K10" s="26"/>
      <c r="L10" s="26"/>
    </row>
    <row r="11" spans="1:12" x14ac:dyDescent="0.25">
      <c r="I11" s="26" t="s">
        <v>33</v>
      </c>
      <c r="J11" s="26"/>
      <c r="K11" s="26"/>
      <c r="L11" s="26"/>
    </row>
    <row r="12" spans="1:12" x14ac:dyDescent="0.25">
      <c r="I12" s="26" t="s">
        <v>29</v>
      </c>
      <c r="J12" s="26"/>
      <c r="K12" s="26"/>
      <c r="L12" s="26"/>
    </row>
    <row r="13" spans="1:12" x14ac:dyDescent="0.25">
      <c r="I13" s="26" t="s">
        <v>30</v>
      </c>
      <c r="J13" s="26"/>
      <c r="K13" s="26"/>
      <c r="L13" s="26"/>
    </row>
    <row r="14" spans="1:12" x14ac:dyDescent="0.25">
      <c r="A14" s="1" t="s">
        <v>11</v>
      </c>
      <c r="B14" s="19" t="s">
        <v>12</v>
      </c>
      <c r="C14" s="19"/>
      <c r="D14" s="19"/>
      <c r="E14" s="19"/>
      <c r="F14" s="19"/>
      <c r="I14" s="26" t="s">
        <v>31</v>
      </c>
      <c r="J14" s="26"/>
      <c r="K14" s="26"/>
      <c r="L14" s="26"/>
    </row>
    <row r="15" spans="1:12" x14ac:dyDescent="0.25">
      <c r="B15" s="4" t="s">
        <v>1</v>
      </c>
      <c r="C15" s="5" t="s">
        <v>13</v>
      </c>
      <c r="D15" s="5" t="s">
        <v>14</v>
      </c>
      <c r="E15" s="5" t="s">
        <v>15</v>
      </c>
      <c r="F15" s="5" t="s">
        <v>16</v>
      </c>
      <c r="G15" s="12" t="s">
        <v>5</v>
      </c>
    </row>
    <row r="16" spans="1:12" x14ac:dyDescent="0.25">
      <c r="B16" s="6" t="s">
        <v>13</v>
      </c>
      <c r="C16" s="3">
        <v>1</v>
      </c>
      <c r="D16" s="8">
        <f>1/C17</f>
        <v>0.5</v>
      </c>
      <c r="E16" s="8">
        <v>3</v>
      </c>
      <c r="F16" s="8">
        <f>1/C19</f>
        <v>0.5</v>
      </c>
      <c r="G16" s="13">
        <f>1/4*(C16/$C$20+D16/$D$20+E16/$E$20+F16/$F$20)</f>
        <v>0.19542572463768115</v>
      </c>
    </row>
    <row r="17" spans="1:7" x14ac:dyDescent="0.25">
      <c r="B17" s="6" t="s">
        <v>14</v>
      </c>
      <c r="C17" s="8">
        <v>2</v>
      </c>
      <c r="D17" s="3">
        <v>1</v>
      </c>
      <c r="E17" s="8">
        <v>2</v>
      </c>
      <c r="F17" s="8">
        <f>1/D19</f>
        <v>0.25</v>
      </c>
      <c r="G17" s="13">
        <f t="shared" ref="G17:G20" si="2">1/4*(C17/$C$20+D17/$D$20+E17/$E$20+F17/$F$20)</f>
        <v>0.20969202898550723</v>
      </c>
    </row>
    <row r="18" spans="1:7" x14ac:dyDescent="0.25">
      <c r="B18" s="6" t="s">
        <v>15</v>
      </c>
      <c r="C18" s="9">
        <f>1/E16</f>
        <v>0.33333333333333331</v>
      </c>
      <c r="D18" s="8">
        <f>1/E17</f>
        <v>0.5</v>
      </c>
      <c r="E18" s="3">
        <v>1</v>
      </c>
      <c r="F18" s="9">
        <f>1/E19</f>
        <v>0.16666666666666666</v>
      </c>
      <c r="G18" s="13">
        <f t="shared" si="2"/>
        <v>7.9030797101449266E-2</v>
      </c>
    </row>
    <row r="19" spans="1:7" x14ac:dyDescent="0.25">
      <c r="B19" s="6" t="s">
        <v>16</v>
      </c>
      <c r="C19" s="8">
        <v>2</v>
      </c>
      <c r="D19" s="8">
        <v>4</v>
      </c>
      <c r="E19" s="8">
        <v>6</v>
      </c>
      <c r="F19" s="3">
        <v>1</v>
      </c>
      <c r="G19" s="13">
        <f t="shared" si="2"/>
        <v>0.51585144927536231</v>
      </c>
    </row>
    <row r="20" spans="1:7" x14ac:dyDescent="0.25">
      <c r="B20" s="7" t="s">
        <v>4</v>
      </c>
      <c r="C20" s="10">
        <f>SUM(C16:C19)</f>
        <v>5.3333333333333339</v>
      </c>
      <c r="D20" s="11">
        <f>SUM(D16:D19)</f>
        <v>6</v>
      </c>
      <c r="E20" s="11">
        <f>SUM(E16:E19)</f>
        <v>12</v>
      </c>
      <c r="F20" s="10">
        <f>SUM(F16:F19)</f>
        <v>1.9166666666666665</v>
      </c>
      <c r="G20" s="13">
        <f t="shared" si="2"/>
        <v>1</v>
      </c>
    </row>
    <row r="21" spans="1:7" x14ac:dyDescent="0.25">
      <c r="B21" s="18" t="s">
        <v>7</v>
      </c>
      <c r="C21" s="18"/>
      <c r="D21" s="18"/>
      <c r="E21" s="18"/>
      <c r="F21" s="18"/>
      <c r="G21" s="14">
        <f>(C20*G16)+(D20*G17)+(E20*G18)+(F20*G19)</f>
        <v>4.2375075483091784</v>
      </c>
    </row>
    <row r="22" spans="1:7" x14ac:dyDescent="0.25">
      <c r="B22" s="18" t="s">
        <v>8</v>
      </c>
      <c r="C22" s="18"/>
      <c r="D22" s="18"/>
      <c r="E22" s="18"/>
      <c r="F22" s="18"/>
      <c r="G22" s="14">
        <f>(G21-4)/(4-1)</f>
        <v>7.9169182769726135E-2</v>
      </c>
    </row>
    <row r="23" spans="1:7" x14ac:dyDescent="0.25">
      <c r="B23" s="18" t="s">
        <v>9</v>
      </c>
      <c r="C23" s="18"/>
      <c r="D23" s="18"/>
      <c r="E23" s="18"/>
      <c r="F23" s="18"/>
      <c r="G23" s="15">
        <f>G22/0.9</f>
        <v>8.7965758633029037E-2</v>
      </c>
    </row>
    <row r="25" spans="1:7" x14ac:dyDescent="0.25">
      <c r="A25" s="1" t="s">
        <v>17</v>
      </c>
      <c r="B25" s="19" t="s">
        <v>18</v>
      </c>
      <c r="C25" s="19"/>
      <c r="D25" s="19"/>
      <c r="E25" s="19"/>
      <c r="F25" s="19"/>
    </row>
    <row r="26" spans="1:7" x14ac:dyDescent="0.25">
      <c r="B26" s="4" t="s">
        <v>1</v>
      </c>
      <c r="C26" s="5" t="s">
        <v>13</v>
      </c>
      <c r="D26" s="5" t="s">
        <v>14</v>
      </c>
      <c r="E26" s="5" t="s">
        <v>15</v>
      </c>
      <c r="F26" s="5" t="s">
        <v>16</v>
      </c>
      <c r="G26" s="12" t="s">
        <v>5</v>
      </c>
    </row>
    <row r="27" spans="1:7" x14ac:dyDescent="0.25">
      <c r="B27" s="6" t="s">
        <v>13</v>
      </c>
      <c r="C27" s="3">
        <v>1</v>
      </c>
      <c r="D27" s="8">
        <v>2</v>
      </c>
      <c r="E27" s="8">
        <v>5</v>
      </c>
      <c r="F27" s="8">
        <v>1</v>
      </c>
      <c r="G27" s="13">
        <f>1/4*(C27/$C$31+D27/$D$31+E27/$E$31+F27/$F$31)</f>
        <v>0.3780047507668991</v>
      </c>
    </row>
    <row r="28" spans="1:7" x14ac:dyDescent="0.25">
      <c r="B28" s="6" t="s">
        <v>14</v>
      </c>
      <c r="C28" s="8">
        <f>1/D27</f>
        <v>0.5</v>
      </c>
      <c r="D28" s="3">
        <v>1</v>
      </c>
      <c r="E28" s="8">
        <v>3</v>
      </c>
      <c r="F28" s="8">
        <v>2</v>
      </c>
      <c r="G28" s="13">
        <f t="shared" ref="G28:G31" si="3">1/4*(C28/$C$31+D28/$D$31+E28/$E$31+F28/$F$31)</f>
        <v>0.28685305411648121</v>
      </c>
    </row>
    <row r="29" spans="1:7" x14ac:dyDescent="0.25">
      <c r="B29" s="6" t="s">
        <v>15</v>
      </c>
      <c r="C29" s="9">
        <f>1/E27</f>
        <v>0.2</v>
      </c>
      <c r="D29" s="9">
        <f>1/E28</f>
        <v>0.33333333333333331</v>
      </c>
      <c r="E29" s="3">
        <v>1</v>
      </c>
      <c r="F29" s="9">
        <f>1/E30</f>
        <v>0.25</v>
      </c>
      <c r="G29" s="13">
        <f t="shared" si="3"/>
        <v>7.4194300537011537E-2</v>
      </c>
    </row>
    <row r="30" spans="1:7" x14ac:dyDescent="0.25">
      <c r="B30" s="6" t="s">
        <v>16</v>
      </c>
      <c r="C30" s="8">
        <v>1</v>
      </c>
      <c r="D30" s="8">
        <f>1/F28</f>
        <v>0.5</v>
      </c>
      <c r="E30" s="8">
        <v>4</v>
      </c>
      <c r="F30" s="3">
        <v>1</v>
      </c>
      <c r="G30" s="13">
        <f t="shared" si="3"/>
        <v>0.26094789457960815</v>
      </c>
    </row>
    <row r="31" spans="1:7" x14ac:dyDescent="0.25">
      <c r="B31" s="7" t="s">
        <v>4</v>
      </c>
      <c r="C31" s="10">
        <f>SUM(C27:C30)</f>
        <v>2.7</v>
      </c>
      <c r="D31" s="10">
        <f t="shared" ref="D31:E31" si="4">SUM(D27:D30)</f>
        <v>3.8333333333333335</v>
      </c>
      <c r="E31" s="11">
        <f t="shared" si="4"/>
        <v>13</v>
      </c>
      <c r="F31" s="10">
        <f>SUM(F27:F30)</f>
        <v>4.25</v>
      </c>
      <c r="G31" s="13">
        <f t="shared" si="3"/>
        <v>1</v>
      </c>
    </row>
    <row r="32" spans="1:7" x14ac:dyDescent="0.25">
      <c r="B32" s="18" t="s">
        <v>7</v>
      </c>
      <c r="C32" s="18"/>
      <c r="D32" s="18"/>
      <c r="E32" s="18"/>
      <c r="F32" s="18"/>
      <c r="G32" s="14">
        <f>(C31*G27)+(D31*G28)+(E31*G29)+(F31*G30)</f>
        <v>4.1937706601282905</v>
      </c>
    </row>
    <row r="33" spans="1:8" x14ac:dyDescent="0.25">
      <c r="B33" s="18" t="s">
        <v>8</v>
      </c>
      <c r="C33" s="18"/>
      <c r="D33" s="18"/>
      <c r="E33" s="18"/>
      <c r="F33" s="18"/>
      <c r="G33" s="14">
        <f>(G32-4)/(4-1)</f>
        <v>6.4590220042763491E-2</v>
      </c>
    </row>
    <row r="34" spans="1:8" x14ac:dyDescent="0.25">
      <c r="B34" s="18" t="s">
        <v>9</v>
      </c>
      <c r="C34" s="18"/>
      <c r="D34" s="18"/>
      <c r="E34" s="18"/>
      <c r="F34" s="18"/>
      <c r="G34" s="15">
        <f>G33/0.9</f>
        <v>7.1766911158626101E-2</v>
      </c>
    </row>
    <row r="37" spans="1:8" x14ac:dyDescent="0.25">
      <c r="A37" s="1" t="s">
        <v>19</v>
      </c>
      <c r="B37" s="21" t="s">
        <v>24</v>
      </c>
      <c r="C37" s="21"/>
      <c r="D37" s="21"/>
      <c r="E37" s="21"/>
      <c r="F37" s="21"/>
      <c r="G37" s="21"/>
    </row>
    <row r="38" spans="1:8" x14ac:dyDescent="0.25">
      <c r="B38" s="22" t="s">
        <v>20</v>
      </c>
      <c r="C38" s="22"/>
      <c r="D38" s="5" t="s">
        <v>21</v>
      </c>
      <c r="E38" s="20"/>
      <c r="F38" s="20"/>
      <c r="G38" s="20"/>
      <c r="H38" s="16" t="s">
        <v>22</v>
      </c>
    </row>
    <row r="39" spans="1:8" x14ac:dyDescent="0.25">
      <c r="B39" s="23" t="s">
        <v>13</v>
      </c>
      <c r="C39" s="23"/>
      <c r="D39" s="6">
        <v>4.4000000000000004</v>
      </c>
      <c r="E39" s="20"/>
      <c r="F39" s="20"/>
      <c r="G39" s="20"/>
      <c r="H39" s="17">
        <f>D39/$D$43</f>
        <v>0.2156862745098039</v>
      </c>
    </row>
    <row r="40" spans="1:8" x14ac:dyDescent="0.25">
      <c r="B40" s="23" t="s">
        <v>14</v>
      </c>
      <c r="C40" s="23"/>
      <c r="D40" s="6">
        <v>4.7</v>
      </c>
      <c r="E40" s="20"/>
      <c r="F40" s="20"/>
      <c r="G40" s="20"/>
      <c r="H40" s="17">
        <f t="shared" ref="H40:H42" si="5">D40/$D$43</f>
        <v>0.23039215686274508</v>
      </c>
    </row>
    <row r="41" spans="1:8" x14ac:dyDescent="0.25">
      <c r="B41" s="23" t="s">
        <v>15</v>
      </c>
      <c r="C41" s="23"/>
      <c r="D41" s="6">
        <v>5.5</v>
      </c>
      <c r="E41" s="20"/>
      <c r="F41" s="20"/>
      <c r="G41" s="20"/>
      <c r="H41" s="17">
        <f t="shared" si="5"/>
        <v>0.26960784313725489</v>
      </c>
    </row>
    <row r="42" spans="1:8" x14ac:dyDescent="0.25">
      <c r="B42" s="23" t="s">
        <v>16</v>
      </c>
      <c r="C42" s="23"/>
      <c r="D42" s="6">
        <v>5.8</v>
      </c>
      <c r="E42" s="20"/>
      <c r="F42" s="20"/>
      <c r="G42" s="20"/>
      <c r="H42" s="17">
        <f t="shared" si="5"/>
        <v>0.28431372549019607</v>
      </c>
    </row>
    <row r="43" spans="1:8" x14ac:dyDescent="0.25">
      <c r="B43" s="24" t="s">
        <v>4</v>
      </c>
      <c r="C43" s="24"/>
      <c r="D43" s="7">
        <f>SUM(D39:D42)</f>
        <v>20.400000000000002</v>
      </c>
      <c r="E43" s="20"/>
      <c r="F43" s="20"/>
      <c r="G43" s="20"/>
      <c r="H43" s="2"/>
    </row>
    <row r="46" spans="1:8" x14ac:dyDescent="0.25">
      <c r="A46" s="1" t="s">
        <v>23</v>
      </c>
      <c r="B46" s="19" t="s">
        <v>28</v>
      </c>
      <c r="C46" s="19"/>
      <c r="D46" s="19"/>
      <c r="E46" s="19"/>
      <c r="F46" s="19"/>
      <c r="G46" s="19"/>
    </row>
    <row r="47" spans="1:8" x14ac:dyDescent="0.25">
      <c r="C47" s="5" t="s">
        <v>25</v>
      </c>
      <c r="D47" s="5" t="s">
        <v>13</v>
      </c>
      <c r="E47" s="5" t="s">
        <v>14</v>
      </c>
      <c r="F47" s="5" t="s">
        <v>15</v>
      </c>
      <c r="G47" s="5" t="s">
        <v>16</v>
      </c>
    </row>
    <row r="48" spans="1:8" x14ac:dyDescent="0.25">
      <c r="B48" s="6" t="s">
        <v>1</v>
      </c>
      <c r="C48" s="9">
        <f>F4</f>
        <v>0.32023809523809521</v>
      </c>
      <c r="D48" s="9">
        <f>G16</f>
        <v>0.19542572463768115</v>
      </c>
      <c r="E48" s="9">
        <f>G17</f>
        <v>0.20969202898550723</v>
      </c>
      <c r="F48" s="9">
        <f>G18</f>
        <v>7.9030797101449266E-2</v>
      </c>
      <c r="G48" s="9">
        <f>G19</f>
        <v>0.51585144927536231</v>
      </c>
    </row>
    <row r="49" spans="2:7" x14ac:dyDescent="0.25">
      <c r="B49" s="6" t="s">
        <v>2</v>
      </c>
      <c r="C49" s="9">
        <f t="shared" ref="C49:C50" si="6">F5</f>
        <v>0.55714285714285705</v>
      </c>
      <c r="D49" s="9">
        <f>G27</f>
        <v>0.3780047507668991</v>
      </c>
      <c r="E49" s="9">
        <f>G28</f>
        <v>0.28685305411648121</v>
      </c>
      <c r="F49" s="9">
        <f>G29</f>
        <v>7.4194300537011537E-2</v>
      </c>
      <c r="G49" s="9">
        <f>G30</f>
        <v>0.26094789457960815</v>
      </c>
    </row>
    <row r="50" spans="2:7" x14ac:dyDescent="0.25">
      <c r="B50" s="6" t="s">
        <v>27</v>
      </c>
      <c r="C50" s="9">
        <f t="shared" si="6"/>
        <v>0.1226190476190476</v>
      </c>
      <c r="D50" s="9">
        <f>H39</f>
        <v>0.2156862745098039</v>
      </c>
      <c r="E50" s="9">
        <f>H40</f>
        <v>0.23039215686274508</v>
      </c>
      <c r="F50" s="9">
        <f>H41</f>
        <v>0.26960784313725489</v>
      </c>
      <c r="G50" s="9">
        <f>H42</f>
        <v>0.28431372549019607</v>
      </c>
    </row>
    <row r="51" spans="2:7" x14ac:dyDescent="0.25">
      <c r="B51" s="24" t="s">
        <v>26</v>
      </c>
      <c r="C51" s="24"/>
      <c r="D51" s="10">
        <f>($C$48*D48)+($C$49*D49)+($C$50*D50)</f>
        <v>0.29963265423923191</v>
      </c>
      <c r="E51" s="10">
        <f t="shared" ref="E51:G51" si="7">($C$48*E48)+($C$49*E49)+($C$50*E50)</f>
        <v>0.25521997295294924</v>
      </c>
      <c r="F51" s="10">
        <f t="shared" si="7"/>
        <v>9.9704553469938687E-2</v>
      </c>
      <c r="G51" s="10">
        <f t="shared" si="7"/>
        <v>0.34544281933788001</v>
      </c>
    </row>
  </sheetData>
  <mergeCells count="27">
    <mergeCell ref="I10:L10"/>
    <mergeCell ref="I11:L11"/>
    <mergeCell ref="I12:L12"/>
    <mergeCell ref="I13:L13"/>
    <mergeCell ref="I14:L14"/>
    <mergeCell ref="B51:C51"/>
    <mergeCell ref="B40:C40"/>
    <mergeCell ref="B41:C41"/>
    <mergeCell ref="B42:C42"/>
    <mergeCell ref="B43:C43"/>
    <mergeCell ref="B46:G46"/>
    <mergeCell ref="E38:G43"/>
    <mergeCell ref="B37:G37"/>
    <mergeCell ref="B32:F32"/>
    <mergeCell ref="B33:F33"/>
    <mergeCell ref="B34:F34"/>
    <mergeCell ref="B38:C38"/>
    <mergeCell ref="B39:C39"/>
    <mergeCell ref="B21:F21"/>
    <mergeCell ref="B22:F22"/>
    <mergeCell ref="B23:F23"/>
    <mergeCell ref="B25:F25"/>
    <mergeCell ref="B2:F2"/>
    <mergeCell ref="B8:E8"/>
    <mergeCell ref="B9:E9"/>
    <mergeCell ref="B10:E10"/>
    <mergeCell ref="B14:F14"/>
  </mergeCells>
  <pageMargins left="0.7" right="0.7" top="0.75" bottom="0.75" header="0.3" footer="0.3"/>
  <pageSetup paperSize="9" orientation="portrait" horizontalDpi="4294967293" verticalDpi="0" r:id="rId1"/>
  <ignoredErrors>
    <ignoredError sqref="E4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Dimas Nando</cp:lastModifiedBy>
  <dcterms:created xsi:type="dcterms:W3CDTF">2023-07-06T07:55:48Z</dcterms:created>
  <dcterms:modified xsi:type="dcterms:W3CDTF">2023-07-14T21:11:40Z</dcterms:modified>
</cp:coreProperties>
</file>