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" sheetId="1" r:id="rId3"/>
  </sheets>
  <definedNames/>
  <calcPr/>
</workbook>
</file>

<file path=xl/sharedStrings.xml><?xml version="1.0" encoding="utf-8"?>
<sst xmlns="http://schemas.openxmlformats.org/spreadsheetml/2006/main" count="1062" uniqueCount="19">
  <si>
    <t>I have read and studied the reading for the following stages:</t>
  </si>
  <si>
    <t>Orchestration 
&amp; System Design</t>
  </si>
  <si>
    <t>Deployment &amp; Monitoring</t>
  </si>
  <si>
    <t>Productization</t>
  </si>
  <si>
    <t>Results Reporting, Delivery Design &amp; Stakeholder Communication</t>
  </si>
  <si>
    <t>Evaluation &amp; Risk Communication</t>
  </si>
  <si>
    <t>Modeling (Time Series / Classification)</t>
  </si>
  <si>
    <t>Modeling (Regression)</t>
  </si>
  <si>
    <t>Feature Engineering</t>
  </si>
  <si>
    <t>Exploratory Data Analysis</t>
  </si>
  <si>
    <t>Outlier Analysis</t>
  </si>
  <si>
    <t>Data Preprocessing</t>
  </si>
  <si>
    <t>Data Storage</t>
  </si>
  <si>
    <t>Data Acquisition/Ingestion</t>
  </si>
  <si>
    <t>Python Fundamentals</t>
  </si>
  <si>
    <t>Tooling Setup</t>
  </si>
  <si>
    <t>Problem Framing &amp; Scoping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</si>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</sst>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rgb="FFFF0000"/>
      <name val="Arial"/>
    </font>
    <font>
      <color rgb="FFFFFFFF"/>
      <name val="Arial"/>
    </font>
    <font>
      <name val="Arial"/>
    </font>
    <font>
      <b/>
      <sz val="9.0"/>
      <color rgb="FFFFFFFF"/>
      <name val="Arial"/>
    </font>
    <font>
      <b/>
      <sz val="9.0"/>
      <color rgb="FF000000"/>
      <name val="Arial"/>
    </font>
    <font>
      <sz val="12.0"/>
      <color rgb="FF38761D"/>
      <name val="Arial"/>
    </font>
    <font>
      <sz val="12.0"/>
    </font>
    <font>
      <sz val="12.0"/>
      <color rgb="FF6AA84F"/>
    </font>
    <font>
      <sz val="12.0"/>
      <name val="Arial"/>
    </font>
    <font/>
    <font>
      <sz val="12.0"/>
      <color rgb="FF000000"/>
      <name val="Arial"/>
    </font>
    <font>
      <sz val="12.0"/>
      <color rgb="FF38761D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4" fontId="3" numFmtId="0" xfId="0" applyAlignment="1" applyFill="1" applyFont="1">
      <alignment vertical="bottom"/>
    </xf>
    <xf borderId="0" fillId="4" fontId="6" numFmtId="0" xfId="0" applyAlignment="1" applyFont="1">
      <alignment horizontal="center"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5" fontId="8" numFmtId="0" xfId="0" applyAlignment="1" applyFill="1" applyFont="1">
      <alignment horizontal="center" readingOrder="0"/>
    </xf>
    <xf borderId="0" fillId="4" fontId="9" numFmtId="0" xfId="0" applyAlignment="1" applyFont="1">
      <alignment horizontal="center" vertical="bottom"/>
    </xf>
    <xf borderId="0" fillId="4" fontId="9" numFmtId="0" xfId="0" applyAlignment="1" applyFont="1">
      <alignment horizontal="center" vertical="bottom"/>
    </xf>
    <xf borderId="0" fillId="0" fontId="10" numFmtId="0" xfId="0" applyAlignment="1" applyFont="1">
      <alignment readingOrder="0"/>
    </xf>
    <xf borderId="0" fillId="6" fontId="7" numFmtId="0" xfId="0" applyAlignment="1" applyFill="1" applyFont="1">
      <alignment horizontal="center" readingOrder="0"/>
    </xf>
    <xf borderId="0" fillId="4" fontId="11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</cellXfs>
  <cellStyles count="1">
    <cellStyle xfId="0" name="Normal" builtinId="0"/>
  </cellStyles>
  <dxfs count="3">
    <dxf>
      <font>
        <b/>
        <color rgb="FF666666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9.0"/>
    <col customWidth="1" min="3" max="3" width="10.75"/>
    <col customWidth="1" min="4" max="4" width="9.75"/>
    <col customWidth="1" min="5" max="5" width="11.5"/>
    <col customWidth="1" min="6" max="7" width="9.5"/>
    <col customWidth="1" min="8" max="8" width="11.38"/>
    <col customWidth="1" min="9" max="10" width="10.88"/>
    <col customWidth="1" min="11" max="11" width="11.38"/>
    <col customWidth="1" min="12" max="12" width="15.75"/>
    <col customWidth="1" min="13" max="18" width="11.38"/>
  </cols>
  <sheetData>
    <row r="1">
      <c r="A1" s="1" t="s">
        <v>0</v>
      </c>
      <c r="C1" s="2">
        <v>15.0</v>
      </c>
      <c r="D1" s="2">
        <v>14.0</v>
      </c>
      <c r="E1" s="2">
        <v>13.0</v>
      </c>
      <c r="F1" s="2">
        <v>12.0</v>
      </c>
      <c r="G1" s="2">
        <v>11.0</v>
      </c>
      <c r="H1" s="2">
        <v>10.0</v>
      </c>
      <c r="I1" s="2">
        <v>10.0</v>
      </c>
      <c r="J1" s="2">
        <v>9.0</v>
      </c>
      <c r="K1" s="2">
        <v>8.0</v>
      </c>
      <c r="L1" s="2">
        <v>7.0</v>
      </c>
      <c r="M1" s="2">
        <v>6.0</v>
      </c>
      <c r="N1" s="2">
        <v>5.0</v>
      </c>
      <c r="O1" s="2">
        <v>4.0</v>
      </c>
      <c r="P1" s="2">
        <v>3.0</v>
      </c>
      <c r="Q1" s="2">
        <v>2.0</v>
      </c>
      <c r="R1" s="2">
        <v>1.0</v>
      </c>
    </row>
    <row r="2" ht="22.5" customHeight="1">
      <c r="A2" s="3"/>
      <c r="B2" s="3"/>
      <c r="C2" s="4" t="str">
        <f t="shared" ref="C2:R2" si="1">"Stage"&amp;C1</f>
        <v>Stage15</v>
      </c>
      <c r="D2" s="4" t="str">
        <f t="shared" si="1"/>
        <v>Stage14</v>
      </c>
      <c r="E2" s="4" t="str">
        <f t="shared" si="1"/>
        <v>Stage13</v>
      </c>
      <c r="F2" s="4" t="str">
        <f t="shared" si="1"/>
        <v>Stage12</v>
      </c>
      <c r="G2" s="4" t="str">
        <f t="shared" si="1"/>
        <v>Stage11</v>
      </c>
      <c r="H2" s="4" t="str">
        <f t="shared" si="1"/>
        <v>Stage10</v>
      </c>
      <c r="I2" s="4" t="str">
        <f t="shared" si="1"/>
        <v>Stage10</v>
      </c>
      <c r="J2" s="4" t="str">
        <f t="shared" si="1"/>
        <v>Stage9</v>
      </c>
      <c r="K2" s="4" t="str">
        <f t="shared" si="1"/>
        <v>Stage8</v>
      </c>
      <c r="L2" s="4" t="str">
        <f t="shared" si="1"/>
        <v>Stage7</v>
      </c>
      <c r="M2" s="4" t="str">
        <f t="shared" si="1"/>
        <v>Stage6</v>
      </c>
      <c r="N2" s="4" t="str">
        <f t="shared" si="1"/>
        <v>Stage5</v>
      </c>
      <c r="O2" s="4" t="str">
        <f t="shared" si="1"/>
        <v>Stage4</v>
      </c>
      <c r="P2" s="4" t="str">
        <f t="shared" si="1"/>
        <v>Stage3</v>
      </c>
      <c r="Q2" s="4" t="str">
        <f t="shared" si="1"/>
        <v>Stage2</v>
      </c>
      <c r="R2" s="4" t="str">
        <f t="shared" si="1"/>
        <v>Stage1</v>
      </c>
    </row>
    <row r="3" ht="46.5" customHeight="1">
      <c r="A3" s="5"/>
      <c r="B3" s="5"/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6" t="s">
        <v>6</v>
      </c>
      <c r="I3" s="7" t="s">
        <v>7</v>
      </c>
      <c r="J3" s="6" t="s">
        <v>8</v>
      </c>
      <c r="K3" s="6" t="s">
        <v>9</v>
      </c>
      <c r="L3" s="7" t="s">
        <v>10</v>
      </c>
      <c r="M3" s="6" t="s">
        <v>11</v>
      </c>
      <c r="N3" s="7" t="s">
        <v>12</v>
      </c>
      <c r="O3" s="7" t="s">
        <v>13</v>
      </c>
      <c r="P3" s="6" t="s">
        <v>14</v>
      </c>
      <c r="Q3" s="6" t="s">
        <v>15</v>
      </c>
      <c r="R3" s="6" t="s">
        <v>16</v>
      </c>
    </row>
    <row r="4">
      <c r="A4" s="8" t="str">
        <f>IFERROR(__xludf.DUMMYFUNCTION("IMPORTRANGE(""1HeiDyQ9rNDX9X1WWlne8kmT4pe6_I_eK1nHiG2FCy58"",""Sheet1!N3:O"")"),"Yarmish, Jason")</f>
        <v>Yarmish, Jason</v>
      </c>
      <c r="B4" s="8" t="str">
        <f>IFERROR(__xludf.DUMMYFUNCTION("""COMPUTED_VALUE"""),"jy718@nyu.edu")</f>
        <v>jy718@nyu.edu</v>
      </c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  <c r="M4" s="9" t="s">
        <v>17</v>
      </c>
      <c r="N4" s="9" t="s">
        <v>17</v>
      </c>
      <c r="O4" s="9" t="s">
        <v>17</v>
      </c>
      <c r="P4" s="9" t="s">
        <v>17</v>
      </c>
      <c r="Q4" s="9" t="s">
        <v>17</v>
      </c>
      <c r="R4" s="9" t="s">
        <v>17</v>
      </c>
    </row>
    <row r="5">
      <c r="A5" s="10" t="str">
        <f>IFERROR(__xludf.DUMMYFUNCTION("""COMPUTED_VALUE"""),"Anindita, Azfina")</f>
        <v>Anindita, Azfina</v>
      </c>
      <c r="B5" s="11" t="str">
        <f>IFERROR(__xludf.DUMMYFUNCTION("""COMPUTED_VALUE"""),"apa9951@nyu.edu")</f>
        <v>apa9951@nyu.edu</v>
      </c>
      <c r="C5" s="9"/>
      <c r="D5" s="9"/>
      <c r="E5" s="9"/>
      <c r="F5" s="12"/>
      <c r="G5" s="12"/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  <c r="M5" s="9" t="s">
        <v>17</v>
      </c>
      <c r="N5" s="9" t="s">
        <v>17</v>
      </c>
      <c r="O5" s="9" t="s">
        <v>17</v>
      </c>
      <c r="P5" s="9" t="s">
        <v>17</v>
      </c>
      <c r="Q5" s="9" t="s">
        <v>17</v>
      </c>
      <c r="R5" s="9" t="s">
        <v>17</v>
      </c>
    </row>
    <row r="6">
      <c r="A6" s="8" t="str">
        <f>IFERROR(__xludf.DUMMYFUNCTION("""COMPUTED_VALUE"""),"Alcaide, Brandon")</f>
        <v>Alcaide, Brandon</v>
      </c>
      <c r="B6" s="8" t="str">
        <f>IFERROR(__xludf.DUMMYFUNCTION("""COMPUTED_VALUE"""),"ba3010@nyu.edu")</f>
        <v>ba3010@nyu.edu</v>
      </c>
      <c r="C6" s="9"/>
      <c r="D6" s="9"/>
      <c r="E6" s="9"/>
      <c r="F6" s="9"/>
      <c r="G6" s="9"/>
      <c r="H6" s="12" t="s">
        <v>17</v>
      </c>
      <c r="I6" s="12" t="s">
        <v>17</v>
      </c>
      <c r="J6" s="12" t="s">
        <v>17</v>
      </c>
      <c r="K6" s="12" t="s">
        <v>17</v>
      </c>
      <c r="L6" s="12" t="s">
        <v>17</v>
      </c>
      <c r="M6" s="12" t="s">
        <v>17</v>
      </c>
      <c r="N6" s="12" t="s">
        <v>17</v>
      </c>
      <c r="O6" s="12" t="s">
        <v>17</v>
      </c>
      <c r="P6" s="12" t="s">
        <v>17</v>
      </c>
      <c r="Q6" s="12" t="s">
        <v>17</v>
      </c>
      <c r="R6" s="12" t="s">
        <v>17</v>
      </c>
    </row>
    <row r="7">
      <c r="A7" s="11" t="str">
        <f>IFERROR(__xludf.DUMMYFUNCTION("""COMPUTED_VALUE"""),"Agarwal, Anmol")</f>
        <v>Agarwal, Anmol</v>
      </c>
      <c r="B7" s="11" t="str">
        <f>IFERROR(__xludf.DUMMYFUNCTION("""COMPUTED_VALUE"""),"aa13550@nyu.edu")</f>
        <v>aa13550@nyu.edu</v>
      </c>
      <c r="C7" s="9"/>
      <c r="D7" s="9"/>
      <c r="E7" s="9"/>
      <c r="F7" s="9"/>
      <c r="G7" s="9"/>
      <c r="H7" s="9" t="s">
        <v>17</v>
      </c>
      <c r="I7" s="9" t="s">
        <v>17</v>
      </c>
      <c r="J7" s="9"/>
      <c r="K7" s="9"/>
      <c r="L7" s="9" t="s">
        <v>17</v>
      </c>
      <c r="M7" s="9" t="s">
        <v>17</v>
      </c>
      <c r="N7" s="9" t="s">
        <v>17</v>
      </c>
      <c r="O7" s="9" t="s">
        <v>17</v>
      </c>
      <c r="P7" s="9" t="s">
        <v>17</v>
      </c>
      <c r="Q7" s="9" t="s">
        <v>17</v>
      </c>
      <c r="R7" s="9" t="s">
        <v>17</v>
      </c>
    </row>
    <row r="8">
      <c r="A8" s="11" t="str">
        <f>IFERROR(__xludf.DUMMYFUNCTION("""COMPUTED_VALUE"""),"Andersen, Jonathon")</f>
        <v>Andersen, Jonathon</v>
      </c>
      <c r="B8" s="11" t="str">
        <f>IFERROR(__xludf.DUMMYFUNCTION("""COMPUTED_VALUE"""),"jca7825@nyu.edu")</f>
        <v>jca7825@nyu.edu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17</v>
      </c>
      <c r="O8" s="9" t="str">
        <f t="array" ref="O8">INDEX(A1:R200, MATCH(A4, A:A, 0), MATCH(O1, 1:1, 0))</f>
        <v>X</v>
      </c>
      <c r="P8" s="9" t="s">
        <v>17</v>
      </c>
      <c r="Q8" s="9" t="s">
        <v>17</v>
      </c>
      <c r="R8" s="9" t="s">
        <v>17</v>
      </c>
    </row>
    <row r="9">
      <c r="A9" s="11" t="str">
        <f>IFERROR(__xludf.DUMMYFUNCTION("""COMPUTED_VALUE"""),"Barreto, Martin")</f>
        <v>Barreto, Martin</v>
      </c>
      <c r="B9" s="11" t="str">
        <f>IFERROR(__xludf.DUMMYFUNCTION("""COMPUTED_VALUE"""),"meb10225@nyu.edu")</f>
        <v>meb10225@nyu.edu</v>
      </c>
      <c r="C9" s="9"/>
      <c r="D9" s="9"/>
      <c r="E9" s="9"/>
      <c r="F9" s="9"/>
      <c r="G9" s="9"/>
      <c r="H9" s="9" t="s">
        <v>17</v>
      </c>
      <c r="I9" s="9" t="s">
        <v>17</v>
      </c>
      <c r="J9" s="9" t="s">
        <v>17</v>
      </c>
      <c r="K9" s="9" t="s">
        <v>17</v>
      </c>
      <c r="L9" s="9" t="s">
        <v>17</v>
      </c>
      <c r="M9" s="9" t="s">
        <v>17</v>
      </c>
      <c r="N9" s="9" t="s">
        <v>17</v>
      </c>
      <c r="O9" s="9" t="s">
        <v>17</v>
      </c>
      <c r="P9" s="9" t="s">
        <v>17</v>
      </c>
      <c r="Q9" s="9" t="s">
        <v>17</v>
      </c>
      <c r="R9" s="9" t="s">
        <v>17</v>
      </c>
    </row>
    <row r="10">
      <c r="A10" s="8" t="str">
        <f>IFERROR(__xludf.DUMMYFUNCTION("""COMPUTED_VALUE"""),"Barday, Wissal")</f>
        <v>Barday, Wissal</v>
      </c>
      <c r="B10" s="10" t="str">
        <f>IFERROR(__xludf.DUMMYFUNCTION("""COMPUTED_VALUE"""),"wb862@nyu.edu")</f>
        <v>wb862@nyu.edu</v>
      </c>
      <c r="C10" s="9"/>
      <c r="D10" s="9"/>
      <c r="E10" s="9"/>
      <c r="F10" s="9"/>
      <c r="G10" s="9"/>
      <c r="H10" s="9"/>
      <c r="I10" s="9"/>
      <c r="J10" s="9" t="s">
        <v>17</v>
      </c>
      <c r="K10" s="9" t="s">
        <v>17</v>
      </c>
      <c r="L10" s="13" t="s">
        <v>17</v>
      </c>
      <c r="M10" s="9" t="s">
        <v>17</v>
      </c>
      <c r="N10" s="9" t="s">
        <v>17</v>
      </c>
      <c r="O10" s="9" t="s">
        <v>17</v>
      </c>
      <c r="P10" s="9" t="s">
        <v>17</v>
      </c>
      <c r="Q10" s="9" t="s">
        <v>17</v>
      </c>
      <c r="R10" s="9" t="s">
        <v>17</v>
      </c>
    </row>
    <row r="11">
      <c r="A11" s="8" t="str">
        <f>IFERROR(__xludf.DUMMYFUNCTION("""COMPUTED_VALUE"""),"Bhakare, Ahan")</f>
        <v>Bhakare, Ahan</v>
      </c>
      <c r="B11" s="8" t="str">
        <f>IFERROR(__xludf.DUMMYFUNCTION("""COMPUTED_VALUE"""),"aab8369@nyu.edu")</f>
        <v>aab8369@nyu.edu</v>
      </c>
      <c r="C11" s="14"/>
      <c r="D11" s="14"/>
      <c r="E11" s="14"/>
      <c r="F11" s="14"/>
      <c r="G11" s="14"/>
      <c r="H11" s="9" t="s">
        <v>17</v>
      </c>
      <c r="I11" s="9" t="s">
        <v>17</v>
      </c>
      <c r="J11" s="9" t="s">
        <v>17</v>
      </c>
      <c r="K11" s="9" t="s">
        <v>17</v>
      </c>
      <c r="L11" s="9" t="s">
        <v>17</v>
      </c>
      <c r="M11" s="9" t="s">
        <v>17</v>
      </c>
      <c r="N11" s="9" t="s">
        <v>17</v>
      </c>
      <c r="O11" s="9" t="s">
        <v>17</v>
      </c>
      <c r="P11" s="9" t="s">
        <v>17</v>
      </c>
      <c r="Q11" s="9" t="s">
        <v>17</v>
      </c>
      <c r="R11" s="9" t="s">
        <v>17</v>
      </c>
    </row>
    <row r="12">
      <c r="A12" t="str">
        <f>IFERROR(__xludf.DUMMYFUNCTION("""COMPUTED_VALUE"""),"Bardey, Wissal")</f>
        <v>Bardey, Wissal</v>
      </c>
      <c r="B12" t="str">
        <f>IFERROR(__xludf.DUMMYFUNCTION("""COMPUTED_VALUE"""),"ab13607@nyu.edu")</f>
        <v>ab13607@nyu.edu</v>
      </c>
      <c r="C12" s="14"/>
      <c r="D12" s="14"/>
      <c r="E12" s="14"/>
      <c r="F12" s="14"/>
      <c r="G12" s="14"/>
      <c r="H12" s="14"/>
      <c r="I12" s="14"/>
      <c r="J12" s="14"/>
      <c r="K12" s="14"/>
      <c r="L12" s="13"/>
      <c r="M12" s="14"/>
      <c r="N12" s="14"/>
      <c r="O12" s="14"/>
      <c r="P12" s="14"/>
      <c r="Q12" s="14"/>
      <c r="R12" s="14"/>
    </row>
    <row r="13">
      <c r="A13" t="str">
        <f>IFERROR(__xludf.DUMMYFUNCTION("""COMPUTED_VALUE"""),"Biswas, Mayurakshi")</f>
        <v>Biswas, Mayurakshi</v>
      </c>
      <c r="B13" t="str">
        <f>IFERROR(__xludf.DUMMYFUNCTION("""COMPUTED_VALUE"""),"mb10739@nyu.edu")</f>
        <v>mb10739@nyu.edu</v>
      </c>
      <c r="C13" s="15"/>
      <c r="D13" s="15"/>
      <c r="E13" s="15"/>
      <c r="F13" s="15"/>
      <c r="G13" s="15"/>
      <c r="H13" s="15"/>
      <c r="I13" s="15"/>
      <c r="J13" s="9"/>
      <c r="K13" s="9"/>
      <c r="L13" s="9" t="s">
        <v>17</v>
      </c>
      <c r="M13" s="9" t="s">
        <v>17</v>
      </c>
      <c r="N13" s="9" t="s">
        <v>17</v>
      </c>
      <c r="O13" s="9" t="s">
        <v>17</v>
      </c>
      <c r="P13" s="9" t="s">
        <v>17</v>
      </c>
      <c r="Q13" s="9" t="s">
        <v>17</v>
      </c>
      <c r="R13" s="9" t="s">
        <v>17</v>
      </c>
    </row>
    <row r="14">
      <c r="A14" t="str">
        <f>IFERROR(__xludf.DUMMYFUNCTION("""COMPUTED_VALUE"""),"Chang, Brian")</f>
        <v>Chang, Brian</v>
      </c>
      <c r="B14" t="str">
        <f>IFERROR(__xludf.DUMMYFUNCTION("""COMPUTED_VALUE"""),"kc6179@nyu.edu")</f>
        <v>kc6179@nyu.edu</v>
      </c>
      <c r="C14" s="16"/>
      <c r="D14" s="16"/>
      <c r="E14" s="16"/>
      <c r="F14" s="16"/>
      <c r="G14" s="16"/>
      <c r="H14" s="13" t="s">
        <v>17</v>
      </c>
      <c r="I14" s="13" t="s">
        <v>17</v>
      </c>
      <c r="J14" s="13" t="s">
        <v>17</v>
      </c>
      <c r="K14" s="13" t="s">
        <v>17</v>
      </c>
      <c r="L14" s="13" t="s">
        <v>17</v>
      </c>
      <c r="M14" s="13" t="s">
        <v>17</v>
      </c>
      <c r="N14" s="13" t="s">
        <v>17</v>
      </c>
      <c r="O14" s="13" t="s">
        <v>17</v>
      </c>
      <c r="P14" s="13" t="s">
        <v>17</v>
      </c>
      <c r="Q14" s="13" t="s">
        <v>17</v>
      </c>
      <c r="R14" s="13" t="s">
        <v>17</v>
      </c>
    </row>
    <row r="15">
      <c r="A15" t="str">
        <f>IFERROR(__xludf.DUMMYFUNCTION("""COMPUTED_VALUE"""),"Chen, Yuanpeng")</f>
        <v>Chen, Yuanpeng</v>
      </c>
      <c r="B15" t="str">
        <f>IFERROR(__xludf.DUMMYFUNCTION("""COMPUTED_VALUE"""),"yc8027@nyu.edu")</f>
        <v>yc8027@nyu.edu</v>
      </c>
      <c r="C15" s="16"/>
      <c r="D15" s="16"/>
      <c r="E15" s="16"/>
      <c r="F15" s="16"/>
      <c r="G15" s="16"/>
      <c r="H15" s="16"/>
      <c r="I15" s="16"/>
      <c r="J15" s="16"/>
      <c r="K15" s="16"/>
      <c r="L15" s="13"/>
      <c r="M15" s="16"/>
      <c r="N15" s="16"/>
      <c r="O15" s="16"/>
      <c r="P15" s="16"/>
      <c r="Q15" s="16"/>
      <c r="R15" s="16"/>
    </row>
    <row r="16">
      <c r="A16" t="str">
        <f>IFERROR(__xludf.DUMMYFUNCTION("""COMPUTED_VALUE"""),"Chen, Tingchen")</f>
        <v>Chen, Tingchen</v>
      </c>
      <c r="B16" t="str">
        <f>IFERROR(__xludf.DUMMYFUNCTION("""COMPUTED_VALUE"""),"tc4585@nyu.edu")</f>
        <v>tc4585@nyu.edu</v>
      </c>
      <c r="C16" s="16"/>
      <c r="D16" s="16"/>
      <c r="E16" s="16"/>
      <c r="F16" s="16"/>
      <c r="G16" s="16"/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  <c r="N16" s="17" t="s">
        <v>17</v>
      </c>
      <c r="O16" s="17" t="s">
        <v>17</v>
      </c>
      <c r="P16" s="17" t="s">
        <v>17</v>
      </c>
      <c r="Q16" s="17" t="s">
        <v>17</v>
      </c>
      <c r="R16" s="17" t="s">
        <v>17</v>
      </c>
    </row>
    <row r="17">
      <c r="A17" t="str">
        <f>IFERROR(__xludf.DUMMYFUNCTION("""COMPUTED_VALUE"""),"Dong, Zheyu")</f>
        <v>Dong, Zheyu</v>
      </c>
      <c r="B17" t="str">
        <f>IFERROR(__xludf.DUMMYFUNCTION("""COMPUTED_VALUE"""),"zd2509@nyu.edu")</f>
        <v>zd2509@nyu.edu</v>
      </c>
      <c r="C17" s="16"/>
      <c r="D17" s="16"/>
      <c r="E17" s="16"/>
      <c r="F17" s="16"/>
      <c r="G17" s="16"/>
      <c r="H17" s="17" t="s">
        <v>17</v>
      </c>
      <c r="I17" s="17" t="s">
        <v>17</v>
      </c>
      <c r="J17" s="17" t="s">
        <v>17</v>
      </c>
      <c r="K17" s="17" t="s">
        <v>17</v>
      </c>
      <c r="L17" s="17" t="s">
        <v>17</v>
      </c>
      <c r="M17" s="17" t="s">
        <v>17</v>
      </c>
      <c r="N17" s="17" t="s">
        <v>17</v>
      </c>
      <c r="O17" s="17" t="s">
        <v>17</v>
      </c>
      <c r="P17" s="17" t="s">
        <v>17</v>
      </c>
      <c r="Q17" s="17" t="s">
        <v>17</v>
      </c>
      <c r="R17" s="17" t="s">
        <v>17</v>
      </c>
    </row>
    <row r="18">
      <c r="A18" t="str">
        <f>IFERROR(__xludf.DUMMYFUNCTION("""COMPUTED_VALUE"""),"Dahiya, Hemang")</f>
        <v>Dahiya, Hemang</v>
      </c>
      <c r="B18" t="str">
        <f>IFERROR(__xludf.DUMMYFUNCTION("""COMPUTED_VALUE"""),"hd2829@nyu.edu")</f>
        <v>hd2829@nyu.edu</v>
      </c>
      <c r="C18" s="16"/>
      <c r="D18" s="16"/>
      <c r="E18" s="16"/>
      <c r="F18" s="16"/>
      <c r="G18" s="16"/>
      <c r="H18" s="16"/>
      <c r="I18" s="16"/>
      <c r="J18" s="16"/>
      <c r="K18" s="16"/>
      <c r="L18" s="13"/>
      <c r="M18" s="17" t="s">
        <v>17</v>
      </c>
      <c r="N18" s="17" t="s">
        <v>17</v>
      </c>
      <c r="O18" s="17" t="s">
        <v>17</v>
      </c>
      <c r="P18" s="17" t="s">
        <v>17</v>
      </c>
      <c r="Q18" s="17" t="s">
        <v>17</v>
      </c>
      <c r="R18" s="17" t="s">
        <v>17</v>
      </c>
    </row>
    <row r="19">
      <c r="A19" t="str">
        <f>IFERROR(__xludf.DUMMYFUNCTION("""COMPUTED_VALUE"""),"Das, Ajitesh")</f>
        <v>Das, Ajitesh</v>
      </c>
      <c r="B19" t="str">
        <f>IFERROR(__xludf.DUMMYFUNCTION("""COMPUTED_VALUE"""),"ad7834@nyu.edu")</f>
        <v>ad7834@nyu.edu</v>
      </c>
      <c r="C19" s="16"/>
      <c r="D19" s="16"/>
      <c r="E19" s="16"/>
      <c r="F19" s="16"/>
      <c r="G19" s="16"/>
      <c r="H19" s="16"/>
      <c r="I19" s="16"/>
      <c r="J19" s="16"/>
      <c r="K19" s="16"/>
      <c r="L19" s="13"/>
      <c r="M19" s="16"/>
      <c r="N19" s="16"/>
      <c r="O19" s="17" t="s">
        <v>17</v>
      </c>
      <c r="P19" s="17" t="s">
        <v>17</v>
      </c>
      <c r="Q19" s="17" t="s">
        <v>17</v>
      </c>
      <c r="R19" s="18" t="s">
        <v>17</v>
      </c>
    </row>
    <row r="20">
      <c r="A20" t="str">
        <f>IFERROR(__xludf.DUMMYFUNCTION("""COMPUTED_VALUE"""),"Dhanasekaran, Kavin")</f>
        <v>Dhanasekaran, Kavin</v>
      </c>
      <c r="B20" t="str">
        <f>IFERROR(__xludf.DUMMYFUNCTION("""COMPUTED_VALUE"""),"kd3384@nyu.edu")</f>
        <v>kd3384@nyu.edu</v>
      </c>
      <c r="C20" s="16"/>
      <c r="D20" s="16"/>
      <c r="E20" s="16"/>
      <c r="F20" s="16"/>
      <c r="G20" s="16"/>
      <c r="H20" s="16"/>
      <c r="I20" s="16"/>
      <c r="J20" s="16"/>
      <c r="K20" s="16"/>
      <c r="L20" s="13"/>
      <c r="M20" s="16"/>
      <c r="N20" s="16"/>
      <c r="O20" s="16"/>
      <c r="P20" s="16"/>
      <c r="Q20" s="16"/>
      <c r="R20" s="16"/>
    </row>
    <row r="21">
      <c r="A21" t="str">
        <f>IFERROR(__xludf.DUMMYFUNCTION("""COMPUTED_VALUE"""),"Dhillon, Aman")</f>
        <v>Dhillon, Aman</v>
      </c>
      <c r="B21" t="str">
        <f>IFERROR(__xludf.DUMMYFUNCTION("""COMPUTED_VALUE"""),"ad8275@nyu.edu")</f>
        <v>ad8275@nyu.edu</v>
      </c>
      <c r="C21" s="16"/>
      <c r="D21" s="16"/>
      <c r="E21" s="16"/>
      <c r="F21" s="16"/>
      <c r="G21" s="16"/>
      <c r="H21" s="18" t="s">
        <v>17</v>
      </c>
      <c r="I21" s="18" t="s">
        <v>17</v>
      </c>
      <c r="J21" s="18" t="s">
        <v>17</v>
      </c>
      <c r="K21" s="18" t="s">
        <v>17</v>
      </c>
      <c r="L21" s="18" t="s">
        <v>17</v>
      </c>
      <c r="M21" s="18" t="s">
        <v>17</v>
      </c>
      <c r="N21" s="18" t="s">
        <v>17</v>
      </c>
      <c r="O21" s="18" t="s">
        <v>17</v>
      </c>
      <c r="P21" s="18" t="s">
        <v>17</v>
      </c>
      <c r="Q21" s="18" t="s">
        <v>17</v>
      </c>
      <c r="R21" s="18" t="s">
        <v>17</v>
      </c>
    </row>
    <row r="22">
      <c r="A22" t="str">
        <f>IFERROR(__xludf.DUMMYFUNCTION("""COMPUTED_VALUE"""),"Doodipala, Shreya")</f>
        <v>Doodipala, Shreya</v>
      </c>
      <c r="B22" t="str">
        <f>IFERROR(__xludf.DUMMYFUNCTION("""COMPUTED_VALUE"""),"sd6362@nyu.edu")</f>
        <v>sd6362@nyu.edu</v>
      </c>
      <c r="C22" s="16"/>
      <c r="D22" s="16"/>
      <c r="E22" s="16"/>
      <c r="F22" s="16"/>
      <c r="G22" s="16"/>
      <c r="H22" s="16"/>
      <c r="I22" s="16"/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  <c r="R22" s="9" t="s">
        <v>17</v>
      </c>
    </row>
    <row r="23">
      <c r="A23" t="str">
        <f>IFERROR(__xludf.DUMMYFUNCTION("""COMPUTED_VALUE"""),", ")</f>
        <v>, </v>
      </c>
      <c r="B23" t="str">
        <f>IFERROR(__xludf.DUMMYFUNCTION("""COMPUTED_VALUE"""),"ene8646@nyu.edu")</f>
        <v>ene8646@nyu.edu</v>
      </c>
      <c r="C23" s="16"/>
      <c r="D23" s="16"/>
      <c r="E23" s="16"/>
      <c r="F23" s="16"/>
      <c r="G23" s="16"/>
      <c r="H23" s="16"/>
      <c r="I23" s="16"/>
      <c r="J23" s="16"/>
      <c r="K23" s="16"/>
      <c r="M23" s="16"/>
      <c r="N23" s="16"/>
      <c r="O23" s="16"/>
      <c r="P23" s="16"/>
      <c r="Q23" s="16"/>
      <c r="R23" s="16"/>
    </row>
    <row r="24">
      <c r="A24" t="str">
        <f>IFERROR(__xludf.DUMMYFUNCTION("""COMPUTED_VALUE"""),"Gouchwal, Dhairya")</f>
        <v>Gouchwal, Dhairya</v>
      </c>
      <c r="B24" t="str">
        <f>IFERROR(__xludf.DUMMYFUNCTION("""COMPUTED_VALUE"""),"dg3334@nyu.edu")</f>
        <v>dg3334@nyu.edu</v>
      </c>
      <c r="C24" s="16"/>
      <c r="D24" s="16"/>
      <c r="E24" s="16"/>
      <c r="F24" s="16"/>
      <c r="G24" s="16"/>
      <c r="H24" s="13" t="s">
        <v>17</v>
      </c>
      <c r="I24" s="13" t="s">
        <v>17</v>
      </c>
      <c r="J24" s="13" t="s">
        <v>17</v>
      </c>
      <c r="K24" s="13" t="s">
        <v>17</v>
      </c>
      <c r="L24" s="13" t="s">
        <v>17</v>
      </c>
      <c r="M24" s="13" t="s">
        <v>17</v>
      </c>
      <c r="N24" s="13" t="s">
        <v>17</v>
      </c>
      <c r="O24" s="13" t="s">
        <v>17</v>
      </c>
      <c r="P24" s="13" t="s">
        <v>17</v>
      </c>
      <c r="Q24" s="13" t="s">
        <v>17</v>
      </c>
      <c r="R24" s="13" t="s">
        <v>17</v>
      </c>
    </row>
    <row r="25">
      <c r="A25" t="str">
        <f>IFERROR(__xludf.DUMMYFUNCTION("""COMPUTED_VALUE"""),"Gao, Jianfeng")</f>
        <v>Gao, Jianfeng</v>
      </c>
      <c r="B25" t="str">
        <f>IFERROR(__xludf.DUMMYFUNCTION("""COMPUTED_VALUE"""),"jg8561@nyu.edu")</f>
        <v>jg8561@nyu.edu</v>
      </c>
      <c r="C25" s="16"/>
      <c r="D25" s="16"/>
      <c r="E25" s="16"/>
      <c r="F25" s="16"/>
      <c r="G25" s="16"/>
      <c r="H25" s="16"/>
      <c r="I25" s="16"/>
      <c r="J25" s="16"/>
      <c r="K25" s="16"/>
      <c r="M25" s="16"/>
      <c r="N25" s="13" t="s">
        <v>17</v>
      </c>
      <c r="O25" s="13" t="s">
        <v>17</v>
      </c>
      <c r="P25" s="13" t="s">
        <v>17</v>
      </c>
      <c r="Q25" s="13" t="s">
        <v>17</v>
      </c>
      <c r="R25" s="13" t="s">
        <v>17</v>
      </c>
    </row>
    <row r="26">
      <c r="A26" t="str">
        <f>IFERROR(__xludf.DUMMYFUNCTION("""COMPUTED_VALUE"""),"Guo, Kaimeng")</f>
        <v>Guo, Kaimeng</v>
      </c>
      <c r="B26" t="str">
        <f>IFERROR(__xludf.DUMMYFUNCTION("""COMPUTED_VALUE"""),"kg4022@nyu.edu")</f>
        <v>kg4022@nyu.edu</v>
      </c>
      <c r="C26" s="16"/>
      <c r="D26" s="16"/>
      <c r="E26" s="16"/>
      <c r="F26" s="16"/>
      <c r="G26" s="16"/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  <c r="R26" s="9" t="s">
        <v>17</v>
      </c>
    </row>
    <row r="27">
      <c r="A27" t="str">
        <f>IFERROR(__xludf.DUMMYFUNCTION("""COMPUTED_VALUE"""),"Gandhi, Deep")</f>
        <v>Gandhi, Deep</v>
      </c>
      <c r="B27" t="str">
        <f>IFERROR(__xludf.DUMMYFUNCTION("""COMPUTED_VALUE"""),"dg4573@nyu.edu")</f>
        <v>dg4573@nyu.edu</v>
      </c>
      <c r="C27" s="16"/>
      <c r="D27" s="16"/>
      <c r="E27" s="16"/>
      <c r="F27" s="16"/>
      <c r="G27" s="16"/>
      <c r="H27" s="16"/>
      <c r="I27" s="16"/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  <c r="R27" s="9" t="s">
        <v>17</v>
      </c>
    </row>
    <row r="28">
      <c r="A28" t="str">
        <f>IFERROR(__xludf.DUMMYFUNCTION("""COMPUTED_VALUE"""),"Guo, Dingyuan")</f>
        <v>Guo, Dingyuan</v>
      </c>
      <c r="B28" t="str">
        <f>IFERROR(__xludf.DUMMYFUNCTION("""COMPUTED_VALUE"""),"dg4722@nyu.edu")</f>
        <v>dg4722@nyu.edu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>
      <c r="A29" t="str">
        <f>IFERROR(__xludf.DUMMYFUNCTION("""COMPUTED_VALUE"""),"Gong, Chengyu")</f>
        <v>Gong, Chengyu</v>
      </c>
      <c r="B29" t="str">
        <f>IFERROR(__xludf.DUMMYFUNCTION("""COMPUTED_VALUE"""),"cg4761@nyu.edu")</f>
        <v>cg4761@nyu.edu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3" t="s">
        <v>17</v>
      </c>
      <c r="O29" s="13" t="s">
        <v>17</v>
      </c>
      <c r="P29" s="13" t="s">
        <v>17</v>
      </c>
      <c r="Q29" s="13" t="s">
        <v>17</v>
      </c>
      <c r="R29" s="13" t="s">
        <v>17</v>
      </c>
    </row>
    <row r="30">
      <c r="A30" t="str">
        <f>IFERROR(__xludf.DUMMYFUNCTION("""COMPUTED_VALUE"""),"He, Zimeng")</f>
        <v>He, Zimeng</v>
      </c>
      <c r="B30" t="str">
        <f>IFERROR(__xludf.DUMMYFUNCTION("""COMPUTED_VALUE"""),"zh3289@nyu.edu")</f>
        <v>zh3289@nyu.edu</v>
      </c>
      <c r="C30" s="16"/>
      <c r="D30" s="16"/>
      <c r="E30" s="16"/>
      <c r="F30" s="16"/>
      <c r="G30" s="16"/>
      <c r="H30" s="13" t="s">
        <v>17</v>
      </c>
      <c r="I30" s="13" t="s">
        <v>17</v>
      </c>
      <c r="J30" s="13" t="s">
        <v>17</v>
      </c>
      <c r="K30" s="13" t="s">
        <v>17</v>
      </c>
      <c r="L30" s="13" t="s">
        <v>17</v>
      </c>
      <c r="M30" s="13" t="s">
        <v>17</v>
      </c>
      <c r="N30" s="13" t="s">
        <v>17</v>
      </c>
      <c r="O30" s="13" t="s">
        <v>17</v>
      </c>
      <c r="P30" s="13" t="s">
        <v>17</v>
      </c>
      <c r="Q30" s="13" t="s">
        <v>17</v>
      </c>
      <c r="R30" s="13" t="s">
        <v>17</v>
      </c>
    </row>
    <row r="31">
      <c r="A31" t="str">
        <f>IFERROR(__xludf.DUMMYFUNCTION("""COMPUTED_VALUE"""),"Han, Rui")</f>
        <v>Han, Rui</v>
      </c>
      <c r="B31" t="str">
        <f>IFERROR(__xludf.DUMMYFUNCTION("""COMPUTED_VALUE"""),"rh4418@nyu.edu")</f>
        <v>rh4418@nyu.edu</v>
      </c>
      <c r="C31" s="16"/>
      <c r="D31" s="16"/>
      <c r="E31" s="16"/>
      <c r="F31" s="16"/>
      <c r="G31" s="16"/>
      <c r="H31" s="16"/>
      <c r="I31" s="16"/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  <c r="R31" s="9" t="s">
        <v>17</v>
      </c>
    </row>
    <row r="32">
      <c r="A32" t="str">
        <f>IFERROR(__xludf.DUMMYFUNCTION("""COMPUTED_VALUE"""),"He, Changhao")</f>
        <v>He, Changhao</v>
      </c>
      <c r="B32" t="str">
        <f>IFERROR(__xludf.DUMMYFUNCTION("""COMPUTED_VALUE"""),"ch4555@nyu.edu")</f>
        <v>ch4555@nyu.edu</v>
      </c>
      <c r="C32" s="16"/>
      <c r="D32" s="16"/>
      <c r="E32" s="16"/>
      <c r="F32" s="16"/>
      <c r="G32" s="16"/>
      <c r="H32" s="16"/>
      <c r="I32" s="16"/>
      <c r="J32" s="16"/>
      <c r="K32" s="19" t="s">
        <v>17</v>
      </c>
      <c r="L32" s="20" t="s">
        <v>17</v>
      </c>
      <c r="M32" s="19" t="s">
        <v>17</v>
      </c>
      <c r="N32" s="20" t="s">
        <v>17</v>
      </c>
      <c r="O32" s="13" t="s">
        <v>17</v>
      </c>
      <c r="P32" s="13" t="s">
        <v>17</v>
      </c>
      <c r="Q32" s="13" t="s">
        <v>17</v>
      </c>
      <c r="R32" s="13" t="s">
        <v>18</v>
      </c>
    </row>
    <row r="33">
      <c r="A33" t="str">
        <f>IFERROR(__xludf.DUMMYFUNCTION("""COMPUTED_VALUE"""),"Housos, Panagiotis")</f>
        <v>Housos, Panagiotis</v>
      </c>
      <c r="B33" t="str">
        <f>IFERROR(__xludf.DUMMYFUNCTION("""COMPUTED_VALUE"""),"ph2606@nyu.edu")</f>
        <v>ph2606@nyu.edu</v>
      </c>
      <c r="C33" s="16"/>
      <c r="D33" s="16"/>
      <c r="E33" s="16"/>
      <c r="F33" s="16"/>
      <c r="G33" s="16"/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  <c r="R33" s="9" t="s">
        <v>17</v>
      </c>
    </row>
    <row r="34">
      <c r="A34" t="str">
        <f>IFERROR(__xludf.DUMMYFUNCTION("""COMPUTED_VALUE"""),"Hu, Panwei")</f>
        <v>Hu, Panwei</v>
      </c>
      <c r="B34" t="str">
        <f>IFERROR(__xludf.DUMMYFUNCTION("""COMPUTED_VALUE"""),"ph2638@nyu.edu")</f>
        <v>ph2638@nyu.edu</v>
      </c>
      <c r="C34" s="16"/>
      <c r="D34" s="16"/>
      <c r="E34" s="16"/>
      <c r="F34" s="16"/>
      <c r="G34" s="16"/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  <c r="R34" s="9" t="s">
        <v>17</v>
      </c>
    </row>
    <row r="35">
      <c r="A35" t="str">
        <f>IFERROR(__xludf.DUMMYFUNCTION("""COMPUTED_VALUE"""),"Jain, Samyak")</f>
        <v>Jain, Samyak</v>
      </c>
      <c r="B35" t="str">
        <f>IFERROR(__xludf.DUMMYFUNCTION("""COMPUTED_VALUE"""),"sj4931@nyu.edu")</f>
        <v>sj4931@nyu.edu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>
      <c r="A36" t="str">
        <f>IFERROR(__xludf.DUMMYFUNCTION("""COMPUTED_VALUE"""),"Jiang, Mingxuan")</f>
        <v>Jiang, Mingxuan</v>
      </c>
      <c r="B36" t="str">
        <f>IFERROR(__xludf.DUMMYFUNCTION("""COMPUTED_VALUE"""),"mj3683@nyu.edu")</f>
        <v>mj3683@nyu.edu</v>
      </c>
      <c r="C36" s="16"/>
      <c r="D36" s="16"/>
      <c r="E36" s="16"/>
      <c r="F36" s="16"/>
      <c r="G36" s="16"/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  <c r="O36" s="13" t="s">
        <v>18</v>
      </c>
      <c r="P36" s="13" t="s">
        <v>18</v>
      </c>
      <c r="Q36" s="13" t="s">
        <v>18</v>
      </c>
      <c r="R36" s="13" t="s">
        <v>18</v>
      </c>
    </row>
    <row r="37">
      <c r="A37" t="str">
        <f>IFERROR(__xludf.DUMMYFUNCTION("""COMPUTED_VALUE"""),"Ji, Guorong")</f>
        <v>Ji, Guorong</v>
      </c>
      <c r="B37" t="str">
        <f>IFERROR(__xludf.DUMMYFUNCTION("""COMPUTED_VALUE"""),"gj2273@nyu.edu")</f>
        <v>gj2273@nyu.edu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>
      <c r="A38" t="str">
        <f>IFERROR(__xludf.DUMMYFUNCTION("""COMPUTED_VALUE"""),"Jin, Mingjia")</f>
        <v>Jin, Mingjia</v>
      </c>
      <c r="B38" t="str">
        <f>IFERROR(__xludf.DUMMYFUNCTION("""COMPUTED_VALUE"""),"mj3807@nyu.edu")</f>
        <v>mj3807@nyu.edu</v>
      </c>
      <c r="C38" s="16"/>
      <c r="D38" s="16"/>
      <c r="E38" s="16"/>
      <c r="F38" s="16"/>
      <c r="G38" s="16"/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  <c r="O38" s="13" t="s">
        <v>18</v>
      </c>
      <c r="P38" s="13" t="s">
        <v>18</v>
      </c>
      <c r="Q38" s="13" t="s">
        <v>18</v>
      </c>
      <c r="R38" s="13" t="s">
        <v>18</v>
      </c>
    </row>
    <row r="39">
      <c r="A39" t="str">
        <f>IFERROR(__xludf.DUMMYFUNCTION("""COMPUTED_VALUE"""),"Jiang, Jianke")</f>
        <v>Jiang, Jianke</v>
      </c>
      <c r="B39" t="str">
        <f>IFERROR(__xludf.DUMMYFUNCTION("""COMPUTED_VALUE"""),"jj3336@nyu.edu")</f>
        <v>jj3336@nyu.edu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3" t="s">
        <v>18</v>
      </c>
    </row>
    <row r="40">
      <c r="A40" t="str">
        <f>IFERROR(__xludf.DUMMYFUNCTION("""COMPUTED_VALUE"""),"Jiang, Fangyi")</f>
        <v>Jiang, Fangyi</v>
      </c>
      <c r="B40" t="str">
        <f>IFERROR(__xludf.DUMMYFUNCTION("""COMPUTED_VALUE"""),"fj2034@nyu.edu")</f>
        <v>fj2034@nyu.edu</v>
      </c>
      <c r="C40" s="16"/>
      <c r="D40" s="16"/>
      <c r="E40" s="16"/>
      <c r="F40" s="16"/>
      <c r="G40" s="16"/>
      <c r="H40" s="16"/>
      <c r="I40" s="16"/>
      <c r="J40" s="16"/>
      <c r="K40" s="16"/>
      <c r="L40" s="13" t="s">
        <v>17</v>
      </c>
      <c r="M40" s="13" t="s">
        <v>17</v>
      </c>
      <c r="N40" s="13" t="s">
        <v>17</v>
      </c>
      <c r="O40" s="13" t="s">
        <v>17</v>
      </c>
      <c r="P40" s="13" t="s">
        <v>18</v>
      </c>
      <c r="Q40" s="13" t="s">
        <v>18</v>
      </c>
      <c r="R40" s="13" t="s">
        <v>18</v>
      </c>
    </row>
    <row r="41">
      <c r="A41" t="str">
        <f>IFERROR(__xludf.DUMMYFUNCTION("""COMPUTED_VALUE"""),"Joshi, Kartavya")</f>
        <v>Joshi, Kartavya</v>
      </c>
      <c r="B41" t="str">
        <f>IFERROR(__xludf.DUMMYFUNCTION("""COMPUTED_VALUE"""),"kj2741@nyu.edu")</f>
        <v>kj2741@nyu.edu</v>
      </c>
      <c r="C41" s="16"/>
      <c r="D41" s="16"/>
      <c r="E41" s="16"/>
      <c r="F41" s="16"/>
      <c r="G41" s="16"/>
      <c r="H41" s="16"/>
      <c r="I41" s="16"/>
      <c r="J41" s="16"/>
      <c r="K41" s="9" t="s">
        <v>17</v>
      </c>
      <c r="L41" s="9" t="s">
        <v>17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  <c r="R41" s="9" t="s">
        <v>17</v>
      </c>
    </row>
    <row r="42">
      <c r="A42" t="str">
        <f>IFERROR(__xludf.DUMMYFUNCTION("""COMPUTED_VALUE"""),"jain, Jinay")</f>
        <v>jain, Jinay</v>
      </c>
      <c r="B42" t="str">
        <f>IFERROR(__xludf.DUMMYFUNCTION("""COMPUTED_VALUE"""),"jj4407@nyu.edu")</f>
        <v>jj4407@nyu.edu</v>
      </c>
      <c r="C42" s="16"/>
      <c r="D42" s="16"/>
      <c r="E42" s="16"/>
      <c r="F42" s="16"/>
      <c r="G42" s="16"/>
      <c r="H42" s="16"/>
      <c r="I42" s="16"/>
      <c r="J42" s="16"/>
      <c r="K42" s="16"/>
      <c r="L42" s="13"/>
      <c r="M42" s="13" t="s">
        <v>18</v>
      </c>
      <c r="N42" s="13" t="s">
        <v>18</v>
      </c>
      <c r="O42" s="13" t="s">
        <v>18</v>
      </c>
      <c r="P42" s="13" t="s">
        <v>18</v>
      </c>
      <c r="Q42" s="13" t="s">
        <v>18</v>
      </c>
      <c r="R42" s="13" t="s">
        <v>18</v>
      </c>
    </row>
    <row r="43">
      <c r="A43" t="str">
        <f>IFERROR(__xludf.DUMMYFUNCTION("""COMPUTED_VALUE"""),"Jin, Yiying")</f>
        <v>Jin, Yiying</v>
      </c>
      <c r="B43" t="str">
        <f>IFERROR(__xludf.DUMMYFUNCTION("""COMPUTED_VALUE"""),"yj3528@nyu.edu")</f>
        <v>yj3528@nyu.edu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3" t="s">
        <v>18</v>
      </c>
      <c r="O43" s="13" t="s">
        <v>18</v>
      </c>
      <c r="P43" s="13" t="s">
        <v>18</v>
      </c>
      <c r="Q43" s="13" t="s">
        <v>18</v>
      </c>
      <c r="R43" s="13" t="s">
        <v>18</v>
      </c>
    </row>
    <row r="44">
      <c r="A44" t="str">
        <f>IFERROR(__xludf.DUMMYFUNCTION("""COMPUTED_VALUE"""),"Kulhare, Hitakshi")</f>
        <v>Kulhare, Hitakshi</v>
      </c>
      <c r="B44" t="str">
        <f>IFERROR(__xludf.DUMMYFUNCTION("""COMPUTED_VALUE"""),"hk3472@nyu.edu")</f>
        <v>hk3472@nyu.edu</v>
      </c>
      <c r="C44" s="16"/>
      <c r="D44" s="16"/>
      <c r="E44" s="16"/>
      <c r="F44" s="16"/>
      <c r="G44" s="16"/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  <c r="O44" s="9" t="s">
        <v>17</v>
      </c>
      <c r="P44" s="9" t="s">
        <v>17</v>
      </c>
      <c r="Q44" s="9" t="s">
        <v>17</v>
      </c>
      <c r="R44" s="9" t="s">
        <v>17</v>
      </c>
    </row>
    <row r="45">
      <c r="A45" t="str">
        <f>IFERROR(__xludf.DUMMYFUNCTION("""COMPUTED_VALUE"""),", ")</f>
        <v>, </v>
      </c>
      <c r="B45" t="str">
        <f>IFERROR(__xludf.DUMMYFUNCTION("""COMPUTED_VALUE"""),"kk6086@nyu.edu")</f>
        <v>kk6086@nyu.edu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>
      <c r="A46" t="str">
        <f>IFERROR(__xludf.DUMMYFUNCTION("""COMPUTED_VALUE"""),"Khanna, Khushi")</f>
        <v>Khanna, Khushi</v>
      </c>
      <c r="B46" t="str">
        <f>IFERROR(__xludf.DUMMYFUNCTION("""COMPUTED_VALUE"""),"kk6079@nyu.edu")</f>
        <v>kk6079@nyu.edu</v>
      </c>
      <c r="C46" s="16"/>
      <c r="D46" s="16"/>
      <c r="E46" s="16"/>
      <c r="F46" s="16"/>
      <c r="G46" s="16"/>
      <c r="H46" s="9" t="s">
        <v>17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18</v>
      </c>
      <c r="N46" s="13" t="s">
        <v>18</v>
      </c>
      <c r="O46" s="13" t="s">
        <v>18</v>
      </c>
      <c r="P46" s="13" t="s">
        <v>18</v>
      </c>
      <c r="Q46" s="13" t="s">
        <v>18</v>
      </c>
      <c r="R46" s="13" t="s">
        <v>18</v>
      </c>
    </row>
    <row r="47">
      <c r="A47" t="str">
        <f>IFERROR(__xludf.DUMMYFUNCTION("""COMPUTED_VALUE"""),"Khiat, Souhil")</f>
        <v>Khiat, Souhil</v>
      </c>
      <c r="B47" t="str">
        <f>IFERROR(__xludf.DUMMYFUNCTION("""COMPUTED_VALUE"""),"sk13011@nyu.edu")</f>
        <v>sk13011@nyu.edu</v>
      </c>
      <c r="C47" s="16"/>
      <c r="D47" s="16"/>
      <c r="E47" s="16"/>
      <c r="F47" s="16"/>
      <c r="G47" s="16"/>
      <c r="H47" s="16"/>
      <c r="I47" s="16"/>
      <c r="J47" s="16"/>
      <c r="K47" s="16"/>
      <c r="L47" s="13"/>
      <c r="M47" s="13" t="s">
        <v>18</v>
      </c>
      <c r="N47" s="13" t="s">
        <v>18</v>
      </c>
      <c r="O47" s="13" t="s">
        <v>18</v>
      </c>
      <c r="P47" s="13" t="s">
        <v>17</v>
      </c>
      <c r="Q47" s="13" t="s">
        <v>17</v>
      </c>
      <c r="R47" s="13" t="s">
        <v>17</v>
      </c>
    </row>
    <row r="48">
      <c r="A48" t="str">
        <f>IFERROR(__xludf.DUMMYFUNCTION("""COMPUTED_VALUE"""),"Kakumani, Venkata siva sai rohit")</f>
        <v>Kakumani, Venkata siva sai rohit</v>
      </c>
      <c r="B48" t="str">
        <f>IFERROR(__xludf.DUMMYFUNCTION("""COMPUTED_VALUE"""),"vk2851@nyu.edu")</f>
        <v>vk2851@nyu.edu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3" t="s">
        <v>18</v>
      </c>
      <c r="Q48" s="13" t="s">
        <v>18</v>
      </c>
      <c r="R48" s="13" t="s">
        <v>18</v>
      </c>
    </row>
    <row r="49">
      <c r="A49" t="str">
        <f>IFERROR(__xludf.DUMMYFUNCTION("""COMPUTED_VALUE"""),", ")</f>
        <v>, </v>
      </c>
      <c r="B49" t="str">
        <f>IFERROR(__xludf.DUMMYFUNCTION("""COMPUTED_VALUE"""),"zl3890@nyu.edu")</f>
        <v>zl3890@nyu.edu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>
      <c r="A50" t="str">
        <f>IFERROR(__xludf.DUMMYFUNCTION("""COMPUTED_VALUE"""),"Li, Jiaxin")</f>
        <v>Li, Jiaxin</v>
      </c>
      <c r="B50" t="str">
        <f>IFERROR(__xludf.DUMMYFUNCTION("""COMPUTED_VALUE"""),"jl17243@nyu.edu")</f>
        <v>jl17243@nyu.edu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3" t="s">
        <v>17</v>
      </c>
      <c r="O50" s="13" t="s">
        <v>17</v>
      </c>
      <c r="P50" s="13" t="s">
        <v>17</v>
      </c>
      <c r="Q50" s="13" t="s">
        <v>17</v>
      </c>
      <c r="R50" s="16"/>
    </row>
    <row r="51">
      <c r="A51" t="str">
        <f>IFERROR(__xludf.DUMMYFUNCTION("""COMPUTED_VALUE"""),"Liu, Canxin")</f>
        <v>Liu, Canxin</v>
      </c>
      <c r="B51" t="str">
        <f>IFERROR(__xludf.DUMMYFUNCTION("""COMPUTED_VALUE"""),"cl8550@nyu.edu")</f>
        <v>cl8550@nyu.edu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3" t="s">
        <v>17</v>
      </c>
      <c r="N51" s="13" t="s">
        <v>17</v>
      </c>
      <c r="O51" s="13" t="s">
        <v>17</v>
      </c>
      <c r="P51" s="13" t="s">
        <v>17</v>
      </c>
      <c r="Q51" s="13" t="s">
        <v>17</v>
      </c>
      <c r="R51" s="13" t="s">
        <v>17</v>
      </c>
    </row>
    <row r="52">
      <c r="A52" t="str">
        <f>IFERROR(__xludf.DUMMYFUNCTION("""COMPUTED_VALUE"""),"Liu, Haolin")</f>
        <v>Liu, Haolin</v>
      </c>
      <c r="B52" t="str">
        <f>IFERROR(__xludf.DUMMYFUNCTION("""COMPUTED_VALUE"""),"hl6593@nyu.edu")</f>
        <v>hl6593@nyu.edu</v>
      </c>
      <c r="C52" s="16"/>
      <c r="D52" s="16"/>
      <c r="E52" s="16"/>
      <c r="F52" s="16"/>
      <c r="G52" s="16"/>
      <c r="H52" s="16"/>
      <c r="I52" s="16"/>
      <c r="J52" s="16"/>
      <c r="K52" s="16"/>
      <c r="L52" s="13" t="s">
        <v>17</v>
      </c>
      <c r="M52" s="13" t="s">
        <v>17</v>
      </c>
      <c r="N52" s="13" t="s">
        <v>17</v>
      </c>
      <c r="O52" s="13" t="s">
        <v>17</v>
      </c>
      <c r="P52" s="13" t="s">
        <v>17</v>
      </c>
      <c r="Q52" s="13" t="s">
        <v>17</v>
      </c>
      <c r="R52" s="13" t="s">
        <v>17</v>
      </c>
    </row>
    <row r="53">
      <c r="A53" t="str">
        <f>IFERROR(__xludf.DUMMYFUNCTION("""COMPUTED_VALUE"""),"Li, Jiawen")</f>
        <v>Li, Jiawen</v>
      </c>
      <c r="B53" t="str">
        <f>IFERROR(__xludf.DUMMYFUNCTION("""COMPUTED_VALUE"""),"jl12461@nyu.edu")</f>
        <v>jl12461@nyu.edu</v>
      </c>
      <c r="C53" s="16"/>
      <c r="D53" s="16"/>
      <c r="E53" s="16"/>
      <c r="F53" s="16"/>
      <c r="G53" s="16"/>
      <c r="H53" s="13" t="s">
        <v>17</v>
      </c>
      <c r="I53" s="13" t="s">
        <v>17</v>
      </c>
      <c r="J53" s="13" t="s">
        <v>17</v>
      </c>
      <c r="K53" s="13" t="s">
        <v>17</v>
      </c>
      <c r="L53" s="13" t="s">
        <v>17</v>
      </c>
      <c r="M53" s="13" t="s">
        <v>17</v>
      </c>
      <c r="N53" s="13" t="s">
        <v>17</v>
      </c>
      <c r="O53" s="13" t="s">
        <v>17</v>
      </c>
      <c r="P53" s="13" t="s">
        <v>18</v>
      </c>
      <c r="Q53" s="13" t="s">
        <v>18</v>
      </c>
      <c r="R53" s="13" t="s">
        <v>18</v>
      </c>
    </row>
    <row r="54">
      <c r="A54" s="21" t="str">
        <f>IFERROR(__xludf.DUMMYFUNCTION("""COMPUTED_VALUE"""),"Lu, Jiapeng")</f>
        <v>Lu, Jiapeng</v>
      </c>
      <c r="B54" t="str">
        <f>IFERROR(__xludf.DUMMYFUNCTION("""COMPUTED_VALUE"""),"jl17915@nyu.edu")</f>
        <v>jl17915@nyu.edu</v>
      </c>
      <c r="C54" s="16"/>
      <c r="D54" s="16"/>
      <c r="E54" s="16"/>
      <c r="F54" s="16"/>
      <c r="G54" s="16"/>
      <c r="H54" s="16"/>
      <c r="I54" s="13" t="s">
        <v>17</v>
      </c>
      <c r="J54" s="13" t="s">
        <v>17</v>
      </c>
      <c r="K54" s="13" t="s">
        <v>17</v>
      </c>
      <c r="L54" s="13" t="s">
        <v>17</v>
      </c>
      <c r="M54" s="13" t="s">
        <v>17</v>
      </c>
      <c r="N54" s="13" t="s">
        <v>17</v>
      </c>
      <c r="O54" s="13" t="s">
        <v>17</v>
      </c>
      <c r="P54" s="13" t="s">
        <v>17</v>
      </c>
      <c r="Q54" s="13" t="s">
        <v>17</v>
      </c>
      <c r="R54" s="13" t="s">
        <v>17</v>
      </c>
    </row>
    <row r="55">
      <c r="A55" t="str">
        <f>IFERROR(__xludf.DUMMYFUNCTION("""COMPUTED_VALUE"""),"Lyu, Xinyue")</f>
        <v>Lyu, Xinyue</v>
      </c>
      <c r="B55" t="str">
        <f>IFERROR(__xludf.DUMMYFUNCTION("""COMPUTED_VALUE"""),"xl6174@nyu.edu")</f>
        <v>xl6174@nyu.edu</v>
      </c>
      <c r="C55" s="16"/>
      <c r="D55" s="16"/>
      <c r="E55" s="16"/>
      <c r="F55" s="16"/>
      <c r="G55" s="16"/>
      <c r="H55" s="16"/>
      <c r="I55" s="13" t="s">
        <v>17</v>
      </c>
      <c r="J55" s="13" t="s">
        <v>17</v>
      </c>
      <c r="K55" s="13" t="s">
        <v>17</v>
      </c>
      <c r="L55" s="13" t="s">
        <v>17</v>
      </c>
      <c r="M55" s="13" t="s">
        <v>17</v>
      </c>
      <c r="N55" s="13" t="s">
        <v>17</v>
      </c>
      <c r="O55" s="13" t="s">
        <v>17</v>
      </c>
      <c r="P55" s="13" t="s">
        <v>17</v>
      </c>
      <c r="Q55" s="13" t="s">
        <v>17</v>
      </c>
      <c r="R55" s="13" t="s">
        <v>17</v>
      </c>
    </row>
    <row r="56">
      <c r="A56" t="str">
        <f>IFERROR(__xludf.DUMMYFUNCTION("""COMPUTED_VALUE"""),"Lai, Junkuang")</f>
        <v>Lai, Junkuang</v>
      </c>
      <c r="B56" t="str">
        <f>IFERROR(__xludf.DUMMYFUNCTION("""COMPUTED_VALUE"""),"jl17994@nyu.edu")</f>
        <v>jl17994@nyu.edu</v>
      </c>
      <c r="C56" s="16"/>
      <c r="D56" s="16"/>
      <c r="E56" s="16"/>
      <c r="F56" s="16"/>
      <c r="G56" s="16"/>
      <c r="H56" s="16"/>
      <c r="I56" s="16"/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  <c r="R56" s="9" t="s">
        <v>17</v>
      </c>
    </row>
    <row r="57">
      <c r="A57" t="str">
        <f>IFERROR(__xludf.DUMMYFUNCTION("""COMPUTED_VALUE"""),"Lam, Hockey")</f>
        <v>Lam, Hockey</v>
      </c>
      <c r="B57" t="str">
        <f>IFERROR(__xludf.DUMMYFUNCTION("""COMPUTED_VALUE"""),"hl4779@nyu.edu")</f>
        <v>hl4779@nyu.edu</v>
      </c>
      <c r="C57" s="16"/>
      <c r="D57" s="16"/>
      <c r="E57" s="16"/>
      <c r="F57" s="16"/>
      <c r="G57" s="16"/>
      <c r="H57" s="16"/>
      <c r="I57" s="16"/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  <c r="R57" s="9" t="s">
        <v>17</v>
      </c>
    </row>
    <row r="58">
      <c r="A58" t="str">
        <f>IFERROR(__xludf.DUMMYFUNCTION("""COMPUTED_VALUE"""),"Liu, Kexu")</f>
        <v>Liu, Kexu</v>
      </c>
      <c r="B58" t="str">
        <f>IFERROR(__xludf.DUMMYFUNCTION("""COMPUTED_VALUE"""),"kl5777@nyu.edu")</f>
        <v>kl5777@nyu.edu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  <c r="R58" s="9" t="s">
        <v>17</v>
      </c>
    </row>
    <row r="59">
      <c r="A59" t="str">
        <f>IFERROR(__xludf.DUMMYFUNCTION("""COMPUTED_VALUE"""),"Kushal, Mamillapalli")</f>
        <v>Kushal, Mamillapalli</v>
      </c>
      <c r="B59" t="str">
        <f>IFERROR(__xludf.DUMMYFUNCTION("""COMPUTED_VALUE"""),"km6238@nyu.edu")</f>
        <v>km6238@nyu.edu</v>
      </c>
      <c r="C59" s="16"/>
      <c r="D59" s="16"/>
      <c r="E59" s="16"/>
      <c r="F59" s="16"/>
      <c r="G59" s="16"/>
      <c r="H59" s="13" t="s">
        <v>17</v>
      </c>
      <c r="I59" s="13" t="s">
        <v>17</v>
      </c>
      <c r="J59" s="13" t="s">
        <v>17</v>
      </c>
      <c r="K59" s="13" t="s">
        <v>17</v>
      </c>
      <c r="L59" s="13" t="s">
        <v>17</v>
      </c>
      <c r="M59" s="13" t="s">
        <v>17</v>
      </c>
      <c r="N59" s="13" t="s">
        <v>17</v>
      </c>
      <c r="O59" s="13" t="s">
        <v>17</v>
      </c>
      <c r="P59" s="13" t="s">
        <v>17</v>
      </c>
      <c r="Q59" s="13" t="s">
        <v>17</v>
      </c>
      <c r="R59" s="13" t="s">
        <v>17</v>
      </c>
    </row>
    <row r="60">
      <c r="A60" t="str">
        <f>IFERROR(__xludf.DUMMYFUNCTION("""COMPUTED_VALUE"""),"Mehra, Syonaa")</f>
        <v>Mehra, Syonaa</v>
      </c>
      <c r="B60" t="str">
        <f>IFERROR(__xludf.DUMMYFUNCTION("""COMPUTED_VALUE"""),"sm13644@nyu.edu")</f>
        <v>sm13644@nyu.edu</v>
      </c>
      <c r="C60" s="16"/>
      <c r="D60" s="16"/>
      <c r="E60" s="16"/>
      <c r="F60" s="16"/>
      <c r="G60" s="16"/>
      <c r="H60" s="13" t="s">
        <v>17</v>
      </c>
      <c r="I60" s="13" t="s">
        <v>17</v>
      </c>
      <c r="J60" s="13" t="s">
        <v>17</v>
      </c>
      <c r="K60" s="13" t="s">
        <v>17</v>
      </c>
      <c r="L60" s="13" t="s">
        <v>17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  <c r="R60" s="9" t="s">
        <v>17</v>
      </c>
    </row>
    <row r="61">
      <c r="A61" t="str">
        <f>IFERROR(__xludf.DUMMYFUNCTION("""COMPUTED_VALUE"""),"Mishra, Swastik")</f>
        <v>Mishra, Swastik</v>
      </c>
      <c r="B61" t="str">
        <f>IFERROR(__xludf.DUMMYFUNCTION("""COMPUTED_VALUE"""),"sgm9198@nyu.edu")</f>
        <v>sgm9198@nyu.edu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>
      <c r="A62" t="str">
        <f>IFERROR(__xludf.DUMMYFUNCTION("""COMPUTED_VALUE"""),"Ma, Yike")</f>
        <v>Ma, Yike</v>
      </c>
      <c r="B62" t="str">
        <f>IFERROR(__xludf.DUMMYFUNCTION("""COMPUTED_VALUE"""),"ym2552@nyu.edu")</f>
        <v>ym2552@nyu.edu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>
      <c r="A63" t="str">
        <f>IFERROR(__xludf.DUMMYFUNCTION("""COMPUTED_VALUE"""),", ")</f>
        <v>, 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>
      <c r="A64" t="str">
        <f>IFERROR(__xludf.DUMMYFUNCTION("""COMPUTED_VALUE"""),"Moghaddam Nasrollahi, Yuri")</f>
        <v>Moghaddam Nasrollahi, Yuri</v>
      </c>
      <c r="B64" t="str">
        <f>IFERROR(__xludf.DUMMYFUNCTION("""COMPUTED_VALUE"""),"ym3414@nyu.edu")</f>
        <v>ym3414@nyu.edu</v>
      </c>
      <c r="C64" s="16"/>
      <c r="D64" s="16"/>
      <c r="E64" s="16"/>
      <c r="F64" s="16"/>
      <c r="G64" s="16"/>
      <c r="H64" s="16"/>
      <c r="I64" s="16"/>
      <c r="J64" s="16"/>
      <c r="K64" s="16"/>
      <c r="L64" s="13" t="s">
        <v>17</v>
      </c>
      <c r="M64" s="13" t="s">
        <v>17</v>
      </c>
      <c r="N64" s="13" t="s">
        <v>17</v>
      </c>
      <c r="O64" s="13" t="s">
        <v>17</v>
      </c>
      <c r="P64" s="13" t="s">
        <v>17</v>
      </c>
      <c r="Q64" s="13" t="s">
        <v>17</v>
      </c>
      <c r="R64" s="22" t="s">
        <v>17</v>
      </c>
    </row>
    <row r="65">
      <c r="A65" t="str">
        <f>IFERROR(__xludf.DUMMYFUNCTION("""COMPUTED_VALUE"""),"Mishra, Sumeet")</f>
        <v>Mishra, Sumeet</v>
      </c>
      <c r="B65" t="str">
        <f>IFERROR(__xludf.DUMMYFUNCTION("""COMPUTED_VALUE"""),"slm9671@nyu.edu")</f>
        <v>slm9671@nyu.edu</v>
      </c>
      <c r="C65" s="16"/>
      <c r="D65" s="16"/>
      <c r="E65" s="16"/>
      <c r="F65" s="16"/>
      <c r="G65" s="16"/>
      <c r="H65" s="16"/>
      <c r="I65" s="16"/>
      <c r="J65" s="16"/>
      <c r="K65" s="16"/>
      <c r="L65" s="13" t="s">
        <v>18</v>
      </c>
      <c r="M65" s="13" t="s">
        <v>18</v>
      </c>
      <c r="N65" s="13" t="s">
        <v>18</v>
      </c>
      <c r="O65" s="13" t="s">
        <v>18</v>
      </c>
      <c r="P65" s="13" t="s">
        <v>18</v>
      </c>
      <c r="Q65" s="13" t="s">
        <v>18</v>
      </c>
      <c r="R65" s="13" t="s">
        <v>18</v>
      </c>
    </row>
    <row r="66">
      <c r="A66" t="str">
        <f>IFERROR(__xludf.DUMMYFUNCTION("""COMPUTED_VALUE"""),"Meng, Shuchen")</f>
        <v>Meng, Shuchen</v>
      </c>
      <c r="B66" t="str">
        <f>IFERROR(__xludf.DUMMYFUNCTION("""COMPUTED_VALUE"""),"sm13533@nyu.edu")</f>
        <v>sm13533@nyu.edu</v>
      </c>
      <c r="C66" s="16"/>
      <c r="D66" s="16"/>
      <c r="E66" s="16"/>
      <c r="F66" s="16"/>
      <c r="G66" s="16"/>
      <c r="H66" s="13" t="s">
        <v>17</v>
      </c>
      <c r="I66" s="13" t="s">
        <v>17</v>
      </c>
      <c r="J66" s="13" t="s">
        <v>17</v>
      </c>
      <c r="K66" s="13" t="s">
        <v>17</v>
      </c>
      <c r="L66" s="13" t="s">
        <v>17</v>
      </c>
      <c r="M66" s="13" t="s">
        <v>17</v>
      </c>
      <c r="N66" s="13" t="s">
        <v>17</v>
      </c>
      <c r="O66" s="13" t="s">
        <v>17</v>
      </c>
      <c r="P66" s="13" t="s">
        <v>17</v>
      </c>
      <c r="Q66" s="13" t="s">
        <v>17</v>
      </c>
      <c r="R66" s="13" t="s">
        <v>17</v>
      </c>
    </row>
    <row r="67">
      <c r="A67" t="str">
        <f>IFERROR(__xludf.DUMMYFUNCTION("""COMPUTED_VALUE"""),"Nasrallah, Ali")</f>
        <v>Nasrallah, Ali</v>
      </c>
      <c r="B67" t="str">
        <f>IFERROR(__xludf.DUMMYFUNCTION("""COMPUTED_VALUE"""),"ahn2029@nyu.edu")</f>
        <v>ahn2029@nyu.edu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>
      <c r="A68" t="str">
        <f>IFERROR(__xludf.DUMMYFUNCTION("""COMPUTED_VALUE"""),"Ogunlowo, Muhideen")</f>
        <v>Ogunlowo, Muhideen</v>
      </c>
      <c r="B68" t="str">
        <f>IFERROR(__xludf.DUMMYFUNCTION("""COMPUTED_VALUE"""),"mao9295@nyu.edu")</f>
        <v>mao9295@nyu.edu</v>
      </c>
      <c r="C68" s="16"/>
      <c r="D68" s="16"/>
      <c r="E68" s="16"/>
      <c r="F68" s="16"/>
      <c r="G68" s="16"/>
      <c r="H68" s="16"/>
      <c r="I68" s="13" t="s">
        <v>17</v>
      </c>
      <c r="J68" s="13" t="s">
        <v>17</v>
      </c>
      <c r="K68" s="13" t="s">
        <v>17</v>
      </c>
      <c r="L68" s="13" t="s">
        <v>17</v>
      </c>
      <c r="M68" s="13" t="s">
        <v>17</v>
      </c>
      <c r="N68" s="13" t="s">
        <v>17</v>
      </c>
      <c r="O68" s="13" t="s">
        <v>17</v>
      </c>
      <c r="P68" s="13" t="s">
        <v>17</v>
      </c>
      <c r="Q68" s="13" t="s">
        <v>17</v>
      </c>
      <c r="R68" s="13" t="s">
        <v>17</v>
      </c>
    </row>
    <row r="69">
      <c r="A69" t="str">
        <f>IFERROR(__xludf.DUMMYFUNCTION("""COMPUTED_VALUE"""),"Peng, Feiwei")</f>
        <v>Peng, Feiwei</v>
      </c>
      <c r="B69" t="str">
        <f>IFERROR(__xludf.DUMMYFUNCTION("""COMPUTED_VALUE"""),"fp2127@nyu.edu")</f>
        <v>fp2127@nyu.edu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3" t="s">
        <v>17</v>
      </c>
      <c r="N69" s="13" t="s">
        <v>17</v>
      </c>
      <c r="O69" s="13" t="s">
        <v>17</v>
      </c>
      <c r="P69" s="13" t="s">
        <v>17</v>
      </c>
      <c r="Q69" s="13" t="s">
        <v>17</v>
      </c>
      <c r="R69" s="13" t="s">
        <v>17</v>
      </c>
    </row>
    <row r="70">
      <c r="A70" t="str">
        <f>IFERROR(__xludf.DUMMYFUNCTION("""COMPUTED_VALUE"""),"Patel, Dimil")</f>
        <v>Patel, Dimil</v>
      </c>
      <c r="B70" t="str">
        <f>IFERROR(__xludf.DUMMYFUNCTION("""COMPUTED_VALUE"""),"dp4295@nyu.edu")</f>
        <v>dp4295@nyu.edu</v>
      </c>
      <c r="C70" s="13" t="s">
        <v>17</v>
      </c>
      <c r="D70" s="13" t="s">
        <v>17</v>
      </c>
      <c r="E70" s="13" t="s">
        <v>17</v>
      </c>
      <c r="F70" s="13" t="s">
        <v>17</v>
      </c>
      <c r="G70" s="13" t="s">
        <v>17</v>
      </c>
      <c r="H70" s="13" t="s">
        <v>17</v>
      </c>
      <c r="I70" s="13" t="s">
        <v>17</v>
      </c>
      <c r="J70" s="13" t="s">
        <v>17</v>
      </c>
      <c r="K70" s="13" t="s">
        <v>17</v>
      </c>
      <c r="L70" s="13" t="s">
        <v>17</v>
      </c>
      <c r="M70" s="13" t="s">
        <v>17</v>
      </c>
      <c r="N70" s="13" t="s">
        <v>17</v>
      </c>
      <c r="O70" s="13" t="s">
        <v>17</v>
      </c>
      <c r="P70" s="13" t="s">
        <v>17</v>
      </c>
      <c r="Q70" s="13" t="s">
        <v>17</v>
      </c>
      <c r="R70" s="13" t="s">
        <v>17</v>
      </c>
    </row>
    <row r="71">
      <c r="A71" t="str">
        <f>IFERROR(__xludf.DUMMYFUNCTION("""COMPUTED_VALUE"""),"Pawar, Rajvardhan")</f>
        <v>Pawar, Rajvardhan</v>
      </c>
      <c r="B71" t="str">
        <f>IFERROR(__xludf.DUMMYFUNCTION("""COMPUTED_VALUE"""),"rsp9234@nyu.edu")</f>
        <v>rsp9234@nyu.edu</v>
      </c>
      <c r="C71" s="16"/>
      <c r="D71" s="16"/>
      <c r="E71" s="16"/>
      <c r="F71" s="16"/>
      <c r="G71" s="16"/>
      <c r="H71" s="13" t="s">
        <v>17</v>
      </c>
      <c r="I71" s="13" t="s">
        <v>17</v>
      </c>
      <c r="J71" s="13" t="s">
        <v>17</v>
      </c>
      <c r="K71" s="13" t="s">
        <v>17</v>
      </c>
      <c r="L71" s="13" t="s">
        <v>17</v>
      </c>
      <c r="M71" s="13" t="s">
        <v>17</v>
      </c>
      <c r="N71" s="13" t="s">
        <v>17</v>
      </c>
      <c r="O71" s="13" t="s">
        <v>17</v>
      </c>
      <c r="P71" s="13" t="s">
        <v>17</v>
      </c>
      <c r="Q71" s="13" t="s">
        <v>17</v>
      </c>
      <c r="R71" s="13" t="s">
        <v>17</v>
      </c>
    </row>
    <row r="72">
      <c r="A72" t="str">
        <f>IFERROR(__xludf.DUMMYFUNCTION("""COMPUTED_VALUE"""),"Patro, Isha")</f>
        <v>Patro, Isha</v>
      </c>
      <c r="B72" t="str">
        <f>IFERROR(__xludf.DUMMYFUNCTION("""COMPUTED_VALUE"""),"ip2529@nyu.edu")</f>
        <v>ip2529@nyu.edu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>
      <c r="A73" t="str">
        <f>IFERROR(__xludf.DUMMYFUNCTION("""COMPUTED_VALUE"""),"Patel, Munj")</f>
        <v>Patel, Munj</v>
      </c>
      <c r="B73" t="str">
        <f>IFERROR(__xludf.DUMMYFUNCTION("""COMPUTED_VALUE"""),"mp7432@nyu.edu")</f>
        <v>mp7432@nyu.edu</v>
      </c>
      <c r="C73" s="16"/>
      <c r="D73" s="16"/>
      <c r="E73" s="16"/>
      <c r="F73" s="16"/>
      <c r="G73" s="16"/>
      <c r="H73" s="13" t="s">
        <v>17</v>
      </c>
      <c r="I73" s="13" t="s">
        <v>17</v>
      </c>
      <c r="J73" s="13" t="s">
        <v>17</v>
      </c>
      <c r="K73" s="13" t="s">
        <v>17</v>
      </c>
      <c r="L73" s="13" t="s">
        <v>17</v>
      </c>
      <c r="M73" s="13" t="s">
        <v>17</v>
      </c>
      <c r="N73" s="13" t="s">
        <v>17</v>
      </c>
      <c r="O73" s="13" t="s">
        <v>17</v>
      </c>
      <c r="P73" s="13" t="s">
        <v>17</v>
      </c>
      <c r="Q73" s="13" t="s">
        <v>17</v>
      </c>
      <c r="R73" s="13" t="s">
        <v>17</v>
      </c>
    </row>
    <row r="74">
      <c r="A74" t="str">
        <f>IFERROR(__xludf.DUMMYFUNCTION("""COMPUTED_VALUE"""),", ")</f>
        <v>, </v>
      </c>
      <c r="B74" t="str">
        <f>IFERROR(__xludf.DUMMYFUNCTION("""COMPUTED_VALUE"""),"jp7473@nyu.edu")</f>
        <v>jp7473@nyu.edu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>
      <c r="A75" t="str">
        <f>IFERROR(__xludf.DUMMYFUNCTION("""COMPUTED_VALUE"""),"Pachigolla, Sai Kishore")</f>
        <v>Pachigolla, Sai Kishore</v>
      </c>
      <c r="B75" t="str">
        <f>IFERROR(__xludf.DUMMYFUNCTION("""COMPUTED_VALUE"""),"sp8744@nyu.edu")</f>
        <v>sp8744@nyu.edu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>
      <c r="A76" t="str">
        <f>IFERROR(__xludf.DUMMYFUNCTION("""COMPUTED_VALUE"""),"Patel, Sparsh")</f>
        <v>Patel, Sparsh</v>
      </c>
      <c r="B76" t="str">
        <f>IFERROR(__xludf.DUMMYFUNCTION("""COMPUTED_VALUE"""),"sp8621@nyu.edu")</f>
        <v>sp8621@nyu.edu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3" t="s">
        <v>17</v>
      </c>
      <c r="N76" s="13" t="s">
        <v>17</v>
      </c>
      <c r="O76" s="13" t="s">
        <v>17</v>
      </c>
      <c r="P76" s="13" t="s">
        <v>17</v>
      </c>
      <c r="Q76" s="13" t="s">
        <v>17</v>
      </c>
      <c r="R76" s="13" t="s">
        <v>17</v>
      </c>
    </row>
    <row r="77">
      <c r="A77" t="str">
        <f>IFERROR(__xludf.DUMMYFUNCTION("""COMPUTED_VALUE"""),"Pan, Linxi")</f>
        <v>Pan, Linxi</v>
      </c>
      <c r="B77" t="str">
        <f>IFERROR(__xludf.DUMMYFUNCTION("""COMPUTED_VALUE"""),"lp3327@nyu.edu")</f>
        <v>lp3327@nyu.edu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>
      <c r="A78" t="str">
        <f>IFERROR(__xludf.DUMMYFUNCTION("""COMPUTED_VALUE"""),"Pandya, Tejas")</f>
        <v>Pandya, Tejas</v>
      </c>
      <c r="B78" t="str">
        <f>IFERROR(__xludf.DUMMYFUNCTION("""COMPUTED_VALUE"""),"tbp8777@nyu.edu")</f>
        <v>tbp8777@nyu.edu</v>
      </c>
      <c r="C78" s="16"/>
      <c r="D78" s="16"/>
      <c r="E78" s="16"/>
      <c r="F78" s="16"/>
      <c r="G78" s="16"/>
      <c r="H78" s="16"/>
      <c r="I78" s="16"/>
      <c r="J78" s="16"/>
      <c r="K78" s="16"/>
      <c r="L78" s="13" t="s">
        <v>17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  <c r="R78" s="13" t="s">
        <v>17</v>
      </c>
    </row>
    <row r="79">
      <c r="A79" t="str">
        <f>IFERROR(__xludf.DUMMYFUNCTION("""COMPUTED_VALUE"""),"Qiu, Zhiang")</f>
        <v>Qiu, Zhiang</v>
      </c>
      <c r="B79" t="str">
        <f>IFERROR(__xludf.DUMMYFUNCTION("""COMPUTED_VALUE"""),"zq2082@nyu.edu")</f>
        <v>zq2082@nyu.edu</v>
      </c>
      <c r="C79" s="16"/>
      <c r="D79" s="16"/>
      <c r="E79" s="16"/>
      <c r="F79" s="13" t="s">
        <v>17</v>
      </c>
      <c r="G79" s="13" t="s">
        <v>17</v>
      </c>
      <c r="H79" s="13" t="s">
        <v>17</v>
      </c>
      <c r="I79" s="13" t="s">
        <v>17</v>
      </c>
      <c r="J79" s="13" t="s">
        <v>17</v>
      </c>
      <c r="K79" s="13" t="s">
        <v>17</v>
      </c>
      <c r="L79" s="13" t="s">
        <v>17</v>
      </c>
      <c r="M79" s="13" t="s">
        <v>17</v>
      </c>
      <c r="N79" s="13" t="s">
        <v>17</v>
      </c>
      <c r="O79" s="13" t="s">
        <v>17</v>
      </c>
      <c r="P79" s="13" t="s">
        <v>17</v>
      </c>
      <c r="Q79" s="13" t="s">
        <v>17</v>
      </c>
      <c r="R79" s="13" t="s">
        <v>17</v>
      </c>
    </row>
    <row r="80">
      <c r="A80" t="str">
        <f>IFERROR(__xludf.DUMMYFUNCTION("""COMPUTED_VALUE"""),"Qi, Yinan")</f>
        <v>Qi, Yinan</v>
      </c>
      <c r="B80" t="str">
        <f>IFERROR(__xludf.DUMMYFUNCTION("""COMPUTED_VALUE"""),"yq2587@nyu.edu")</f>
        <v>yq2587@nyu.edu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3" t="s">
        <v>17</v>
      </c>
      <c r="P80" s="13" t="s">
        <v>17</v>
      </c>
      <c r="Q80" s="13" t="s">
        <v>17</v>
      </c>
      <c r="R80" s="13" t="s">
        <v>17</v>
      </c>
    </row>
    <row r="81">
      <c r="A81" t="str">
        <f>IFERROR(__xludf.DUMMYFUNCTION("""COMPUTED_VALUE"""),"Qochiwa, Millicent")</f>
        <v>Qochiwa, Millicent</v>
      </c>
      <c r="B81" t="str">
        <f>IFERROR(__xludf.DUMMYFUNCTION("""COMPUTED_VALUE"""),"mq2261@nyu.edu")</f>
        <v>mq2261@nyu.edu</v>
      </c>
      <c r="C81" s="16"/>
      <c r="D81" s="16"/>
      <c r="E81" s="16"/>
      <c r="F81" s="16"/>
      <c r="G81" s="16"/>
      <c r="H81" s="16"/>
      <c r="I81" s="16"/>
      <c r="J81" s="16"/>
      <c r="K81" s="13" t="s">
        <v>17</v>
      </c>
      <c r="L81" s="13" t="s">
        <v>17</v>
      </c>
      <c r="M81" s="13" t="s">
        <v>17</v>
      </c>
      <c r="N81" s="13" t="s">
        <v>17</v>
      </c>
      <c r="O81" s="13" t="s">
        <v>17</v>
      </c>
      <c r="P81" s="13" t="s">
        <v>17</v>
      </c>
      <c r="Q81" s="13" t="s">
        <v>17</v>
      </c>
      <c r="R81" s="13" t="s">
        <v>17</v>
      </c>
    </row>
    <row r="82">
      <c r="A82" t="str">
        <f>IFERROR(__xludf.DUMMYFUNCTION("""COMPUTED_VALUE"""),"Adithya, Sudhan")</f>
        <v>Adithya, Sudhan</v>
      </c>
      <c r="B82" t="str">
        <f>IFERROR(__xludf.DUMMYFUNCTION("""COMPUTED_VALUE"""),"sr7893@nyu.edu")</f>
        <v>sr7893@nyu.edu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>
      <c r="A83" t="str">
        <f>IFERROR(__xludf.DUMMYFUNCTION("""COMPUTED_VALUE"""),"Rupp, Damien")</f>
        <v>Rupp, Damien</v>
      </c>
      <c r="B83" t="str">
        <f>IFERROR(__xludf.DUMMYFUNCTION("""COMPUTED_VALUE"""),"dr3973@nyu.edu")</f>
        <v>dr3973@nyu.edu</v>
      </c>
      <c r="C83" s="16"/>
      <c r="D83" s="16"/>
      <c r="E83" s="16"/>
      <c r="F83" s="16"/>
      <c r="G83" s="16"/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  <c r="O83" s="13" t="s">
        <v>18</v>
      </c>
      <c r="P83" s="13" t="s">
        <v>18</v>
      </c>
      <c r="Q83" s="13" t="s">
        <v>18</v>
      </c>
      <c r="R83" s="13" t="s">
        <v>18</v>
      </c>
    </row>
    <row r="84">
      <c r="A84" t="str">
        <f>IFERROR(__xludf.DUMMYFUNCTION("""COMPUTED_VALUE"""),"Rammohan, Sakshi")</f>
        <v>Rammohan, Sakshi</v>
      </c>
      <c r="B84" t="str">
        <f>IFERROR(__xludf.DUMMYFUNCTION("""COMPUTED_VALUE"""),"sr7985@nyu.edu")</f>
        <v>sr7985@nyu.edu</v>
      </c>
      <c r="C84" s="16"/>
      <c r="D84" s="16"/>
      <c r="E84" s="16"/>
      <c r="F84" s="16"/>
      <c r="G84" s="16"/>
      <c r="H84" s="13"/>
      <c r="I84" s="16"/>
      <c r="J84" s="16"/>
      <c r="K84" s="16"/>
      <c r="L84" s="13" t="s">
        <v>17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  <c r="R84" s="13" t="s">
        <v>17</v>
      </c>
    </row>
    <row r="85">
      <c r="A85" t="str">
        <f>IFERROR(__xludf.DUMMYFUNCTION("""COMPUTED_VALUE"""),"Sun, Zhengtao")</f>
        <v>Sun, Zhengtao</v>
      </c>
      <c r="B85" t="str">
        <f>IFERROR(__xludf.DUMMYFUNCTION("""COMPUTED_VALUE"""),"zs2296@nyu.edu")</f>
        <v>zs2296@nyu.edu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3" t="s">
        <v>18</v>
      </c>
      <c r="O85" s="13" t="s">
        <v>18</v>
      </c>
      <c r="P85" s="13" t="s">
        <v>18</v>
      </c>
      <c r="Q85" s="13" t="s">
        <v>18</v>
      </c>
      <c r="R85" s="13" t="s">
        <v>18</v>
      </c>
    </row>
    <row r="86">
      <c r="A86" t="str">
        <f>IFERROR(__xludf.DUMMYFUNCTION("""COMPUTED_VALUE"""),"Srivastava, Arnav")</f>
        <v>Srivastava, Arnav</v>
      </c>
      <c r="B86" t="str">
        <f>IFERROR(__xludf.DUMMYFUNCTION("""COMPUTED_VALUE"""),"as19397@nyu.edu")</f>
        <v>as19397@nyu.edu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>
      <c r="A87" t="str">
        <f>IFERROR(__xludf.DUMMYFUNCTION("""COMPUTED_VALUE"""),", ")</f>
        <v>, </v>
      </c>
      <c r="B87" t="str">
        <f>IFERROR(__xludf.DUMMYFUNCTION("""COMPUTED_VALUE"""),"ss21067@nyu.edu")</f>
        <v>ss21067@nyu.edu</v>
      </c>
      <c r="C87" s="16"/>
      <c r="D87" s="16"/>
      <c r="E87" s="16"/>
      <c r="F87" s="16"/>
      <c r="G87" s="16"/>
      <c r="H87" s="13" t="s">
        <v>17</v>
      </c>
      <c r="I87" s="13" t="s">
        <v>17</v>
      </c>
      <c r="J87" s="13" t="s">
        <v>17</v>
      </c>
      <c r="K87" s="13" t="s">
        <v>17</v>
      </c>
      <c r="L87" s="13" t="s">
        <v>17</v>
      </c>
      <c r="M87" s="13" t="s">
        <v>17</v>
      </c>
      <c r="N87" s="13" t="s">
        <v>17</v>
      </c>
      <c r="O87" s="13" t="s">
        <v>17</v>
      </c>
      <c r="P87" s="13" t="s">
        <v>17</v>
      </c>
      <c r="Q87" s="13" t="s">
        <v>17</v>
      </c>
      <c r="R87" s="13" t="s">
        <v>17</v>
      </c>
    </row>
    <row r="88">
      <c r="A88" t="str">
        <f>IFERROR(__xludf.DUMMYFUNCTION("""COMPUTED_VALUE"""),"Shende, Shubham")</f>
        <v>Shende, Shubham</v>
      </c>
      <c r="B88" t="str">
        <f>IFERROR(__xludf.DUMMYFUNCTION("""COMPUTED_VALUE"""),"ss20676@nyu.edu")</f>
        <v>ss20676@nyu.edu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>
      <c r="A89" t="str">
        <f>IFERROR(__xludf.DUMMYFUNCTION("""COMPUTED_VALUE"""),"Sriram, Ramana")</f>
        <v>Sriram, Ramana</v>
      </c>
      <c r="B89" t="str">
        <f>IFERROR(__xludf.DUMMYFUNCTION("""COMPUTED_VALUE"""),"rs9740@nyu.edu")</f>
        <v>rs9740@nyu.edu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>
      <c r="A90" t="str">
        <f>IFERROR(__xludf.DUMMYFUNCTION("""COMPUTED_VALUE"""),"Shah, Param")</f>
        <v>Shah, Param</v>
      </c>
      <c r="B90" t="str">
        <f>IFERROR(__xludf.DUMMYFUNCTION("""COMPUTED_VALUE"""),"pks9550@nyu.edu")</f>
        <v>pks9550@nyu.edu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3"/>
      <c r="Q90" s="13"/>
      <c r="R90" s="13"/>
    </row>
    <row r="91">
      <c r="A91" t="str">
        <f>IFERROR(__xludf.DUMMYFUNCTION("""COMPUTED_VALUE"""),"Subramaniam, Mihir")</f>
        <v>Subramaniam, Mihir</v>
      </c>
      <c r="B91" t="str">
        <f>IFERROR(__xludf.DUMMYFUNCTION("""COMPUTED_VALUE"""),"ms16453@nyu.edu")</f>
        <v>ms16453@nyu.edu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>
      <c r="A92" t="str">
        <f>IFERROR(__xludf.DUMMYFUNCTION("""COMPUTED_VALUE"""),"Sarda, Darshit")</f>
        <v>Sarda, Darshit</v>
      </c>
      <c r="B92" t="str">
        <f>IFERROR(__xludf.DUMMYFUNCTION("""COMPUTED_VALUE"""),"ds8286@nyu.edu")</f>
        <v>ds8286@nyu.edu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>
      <c r="A93" t="str">
        <f>IFERROR(__xludf.DUMMYFUNCTION("""COMPUTED_VALUE"""),"Sakhala, Srujal")</f>
        <v>Sakhala, Srujal</v>
      </c>
      <c r="B93" t="str">
        <f>IFERROR(__xludf.DUMMYFUNCTION("""COMPUTED_VALUE"""),"sss10092@nyu.edu")</f>
        <v>sss10092@nyu.edu</v>
      </c>
      <c r="C93" s="16"/>
      <c r="D93" s="16"/>
      <c r="E93" s="16"/>
      <c r="F93" s="16"/>
      <c r="G93" s="16"/>
      <c r="H93" s="16"/>
      <c r="I93" s="16"/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  <c r="O93" s="13" t="s">
        <v>18</v>
      </c>
      <c r="P93" s="13" t="s">
        <v>18</v>
      </c>
      <c r="Q93" s="13" t="s">
        <v>18</v>
      </c>
      <c r="R93" s="13" t="s">
        <v>18</v>
      </c>
    </row>
    <row r="94">
      <c r="A94" t="str">
        <f>IFERROR(__xludf.DUMMYFUNCTION("""COMPUTED_VALUE"""),"Singal, Ivy")</f>
        <v>Singal, Ivy</v>
      </c>
      <c r="B94" t="str">
        <f>IFERROR(__xludf.DUMMYFUNCTION("""COMPUTED_VALUE"""),"is2535@nyu.edu")</f>
        <v>is2535@nyu.edu</v>
      </c>
      <c r="C94" s="16"/>
      <c r="D94" s="16"/>
      <c r="E94" s="16"/>
      <c r="F94" s="16"/>
      <c r="G94" s="16"/>
      <c r="H94" s="13" t="s">
        <v>17</v>
      </c>
      <c r="I94" s="13" t="s">
        <v>17</v>
      </c>
      <c r="J94" s="13" t="s">
        <v>17</v>
      </c>
      <c r="K94" s="13" t="s">
        <v>17</v>
      </c>
      <c r="L94" s="13" t="s">
        <v>17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  <c r="R94" s="13" t="s">
        <v>17</v>
      </c>
    </row>
    <row r="95">
      <c r="A95" t="str">
        <f>IFERROR(__xludf.DUMMYFUNCTION("""COMPUTED_VALUE"""),", ")</f>
        <v>, </v>
      </c>
      <c r="B95" t="str">
        <f>IFERROR(__xludf.DUMMYFUNCTION("""COMPUTED_VALUE"""),"has10012@nyu.edu")</f>
        <v>has10012@nyu.edu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>
      <c r="A96" t="str">
        <f>IFERROR(__xludf.DUMMYFUNCTION("""COMPUTED_VALUE"""),", ")</f>
        <v>, </v>
      </c>
      <c r="B96" t="str">
        <f>IFERROR(__xludf.DUMMYFUNCTION("""COMPUTED_VALUE"""),"ts5790@nyu.edu")</f>
        <v>ts5790@nyu.edu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>
      <c r="A97" t="str">
        <f>IFERROR(__xludf.DUMMYFUNCTION("""COMPUTED_VALUE"""),"Sagi, Sai Krishna")</f>
        <v>Sagi, Sai Krishna</v>
      </c>
      <c r="B97" t="str">
        <f>IFERROR(__xludf.DUMMYFUNCTION("""COMPUTED_VALUE"""),"ss18806@nyu.edu")</f>
        <v>ss18806@nyu.edu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3" t="s">
        <v>18</v>
      </c>
      <c r="N97" s="13" t="s">
        <v>18</v>
      </c>
      <c r="O97" s="13" t="s">
        <v>18</v>
      </c>
      <c r="P97" s="13" t="s">
        <v>18</v>
      </c>
      <c r="Q97" s="13" t="s">
        <v>18</v>
      </c>
      <c r="R97" s="13" t="s">
        <v>18</v>
      </c>
    </row>
    <row r="98">
      <c r="A98" t="str">
        <f>IFERROR(__xludf.DUMMYFUNCTION("""COMPUTED_VALUE"""),"Song, Andrew")</f>
        <v>Song, Andrew</v>
      </c>
      <c r="B98" t="str">
        <f>IFERROR(__xludf.DUMMYFUNCTION("""COMPUTED_VALUE"""),"ss15141@nyu.edu")</f>
        <v>ss15141@nyu.edu</v>
      </c>
      <c r="C98" s="16"/>
      <c r="D98" s="16"/>
      <c r="E98" s="16"/>
      <c r="F98" s="16"/>
      <c r="G98" s="16"/>
      <c r="H98" s="16"/>
      <c r="I98" s="16"/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  <c r="O98" s="13" t="s">
        <v>18</v>
      </c>
      <c r="P98" s="13" t="s">
        <v>18</v>
      </c>
      <c r="Q98" s="13" t="s">
        <v>18</v>
      </c>
      <c r="R98" s="13" t="s">
        <v>18</v>
      </c>
    </row>
    <row r="99">
      <c r="A99" t="str">
        <f>IFERROR(__xludf.DUMMYFUNCTION("""COMPUTED_VALUE"""),"Sahu, Ashmita")</f>
        <v>Sahu, Ashmita</v>
      </c>
      <c r="B99" t="str">
        <f>IFERROR(__xludf.DUMMYFUNCTION("""COMPUTED_VALUE"""),"as21126@nyu.edu")</f>
        <v>as21126@nyu.edu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>
      <c r="A100" t="str">
        <f>IFERROR(__xludf.DUMMYFUNCTION("""COMPUTED_VALUE"""),"Shi, Yuxuan")</f>
        <v>Shi, Yuxuan</v>
      </c>
      <c r="B100" t="str">
        <f>IFERROR(__xludf.DUMMYFUNCTION("""COMPUTED_VALUE"""),"ys6915@nyu.edu")</f>
        <v>ys6915@nyu.edu</v>
      </c>
      <c r="C100" s="16"/>
      <c r="D100" s="16"/>
      <c r="E100" s="16"/>
      <c r="F100" s="16"/>
      <c r="G100" s="16"/>
      <c r="H100" s="16"/>
      <c r="I100" s="16"/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17</v>
      </c>
      <c r="O100" s="13" t="s">
        <v>17</v>
      </c>
      <c r="P100" s="13" t="s">
        <v>17</v>
      </c>
      <c r="Q100" s="13" t="s">
        <v>17</v>
      </c>
      <c r="R100" s="13" t="s">
        <v>17</v>
      </c>
    </row>
    <row r="101">
      <c r="A101" t="str">
        <f>IFERROR(__xludf.DUMMYFUNCTION("""COMPUTED_VALUE"""),"Sahni, Prabhinder Singh")</f>
        <v>Sahni, Prabhinder Singh</v>
      </c>
      <c r="B101" t="str">
        <f>IFERROR(__xludf.DUMMYFUNCTION("""COMPUTED_VALUE"""),"ps5713@nyu.edu")</f>
        <v>ps5713@nyu.edu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 t="str">
        <f>R106</f>
        <v>X</v>
      </c>
      <c r="Q101" s="16" t="str">
        <f>R106</f>
        <v>X</v>
      </c>
      <c r="R101" s="13" t="s">
        <v>17</v>
      </c>
    </row>
    <row r="102">
      <c r="A102" t="str">
        <f>IFERROR(__xludf.DUMMYFUNCTION("""COMPUTED_VALUE"""),"Sardar, Anmol Singh")</f>
        <v>Sardar, Anmol Singh</v>
      </c>
      <c r="B102" t="str">
        <f>IFERROR(__xludf.DUMMYFUNCTION("""COMPUTED_VALUE"""),"axs10695@nyu.edu")</f>
        <v>axs10695@nyu.edu</v>
      </c>
      <c r="C102" s="16"/>
      <c r="D102" s="16"/>
      <c r="E102" s="16"/>
      <c r="F102" s="16"/>
      <c r="G102" s="16"/>
      <c r="H102" s="13"/>
      <c r="I102" s="13"/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  <c r="O102" s="13" t="s">
        <v>18</v>
      </c>
      <c r="P102" s="13" t="s">
        <v>18</v>
      </c>
      <c r="Q102" s="13" t="s">
        <v>18</v>
      </c>
      <c r="R102" s="13" t="s">
        <v>18</v>
      </c>
    </row>
    <row r="103">
      <c r="A103" t="str">
        <f>IFERROR(__xludf.DUMMYFUNCTION("""COMPUTED_VALUE"""),"Shi, Randy")</f>
        <v>Shi, Randy</v>
      </c>
      <c r="B103" t="str">
        <f>IFERROR(__xludf.DUMMYFUNCTION("""COMPUTED_VALUE"""),"ys5650@nyu.edu")</f>
        <v>ys5650@nyu.edu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3" t="s">
        <v>18</v>
      </c>
      <c r="M103" s="13" t="s">
        <v>18</v>
      </c>
      <c r="N103" s="13" t="s">
        <v>18</v>
      </c>
      <c r="O103" s="13" t="s">
        <v>18</v>
      </c>
      <c r="P103" s="13" t="s">
        <v>18</v>
      </c>
      <c r="Q103" s="13" t="s">
        <v>18</v>
      </c>
      <c r="R103" s="13" t="s">
        <v>18</v>
      </c>
    </row>
    <row r="104">
      <c r="A104" t="str">
        <f>IFERROR(__xludf.DUMMYFUNCTION("""COMPUTED_VALUE"""),"Sharma, Aniruddh")</f>
        <v>Sharma, Aniruddh</v>
      </c>
      <c r="B104" t="str">
        <f>IFERROR(__xludf.DUMMYFUNCTION("""COMPUTED_VALUE"""),"as22004@nyu.edu")</f>
        <v>as22004@nyu.edu</v>
      </c>
      <c r="C104" s="16"/>
      <c r="D104" s="16"/>
      <c r="E104" s="16"/>
      <c r="F104" s="16"/>
      <c r="G104" s="16"/>
      <c r="H104" s="16"/>
      <c r="I104" s="13" t="s">
        <v>17</v>
      </c>
      <c r="J104" s="13" t="s">
        <v>17</v>
      </c>
      <c r="K104" s="13" t="s">
        <v>17</v>
      </c>
      <c r="L104" s="13" t="s">
        <v>17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  <c r="R104" s="13" t="s">
        <v>17</v>
      </c>
    </row>
    <row r="105">
      <c r="A105" t="str">
        <f>IFERROR(__xludf.DUMMYFUNCTION("""COMPUTED_VALUE"""),"Shao, Jun")</f>
        <v>Shao, Jun</v>
      </c>
      <c r="B105" t="str">
        <f>IFERROR(__xludf.DUMMYFUNCTION("""COMPUTED_VALUE"""),"js15593@nyu.edu")</f>
        <v>js15593@nyu.edu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3" t="s">
        <v>17</v>
      </c>
      <c r="O105" s="13" t="s">
        <v>17</v>
      </c>
      <c r="P105" s="13" t="s">
        <v>17</v>
      </c>
      <c r="Q105" s="13" t="s">
        <v>17</v>
      </c>
      <c r="R105" s="13" t="s">
        <v>17</v>
      </c>
    </row>
    <row r="106">
      <c r="A106" t="str">
        <f>IFERROR(__xludf.DUMMYFUNCTION("""COMPUTED_VALUE"""),"Shah, Aditya")</f>
        <v>Shah, Aditya</v>
      </c>
      <c r="B106" t="str">
        <f>IFERROR(__xludf.DUMMYFUNCTION("""COMPUTED_VALUE"""),"as22008@nyu.edu")</f>
        <v>as22008@nyu.edu</v>
      </c>
      <c r="C106" s="16"/>
      <c r="D106" s="16"/>
      <c r="E106" s="16"/>
      <c r="F106" s="16"/>
      <c r="G106" s="16"/>
      <c r="H106" s="13" t="s">
        <v>17</v>
      </c>
      <c r="I106" s="13" t="s">
        <v>17</v>
      </c>
      <c r="J106" s="13" t="s">
        <v>17</v>
      </c>
      <c r="K106" s="13" t="s">
        <v>17</v>
      </c>
      <c r="L106" s="13" t="s">
        <v>17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  <c r="R106" s="13" t="s">
        <v>17</v>
      </c>
    </row>
    <row r="107">
      <c r="A107" t="str">
        <f>IFERROR(__xludf.DUMMYFUNCTION("""COMPUTED_VALUE"""),"Salvi, Dev")</f>
        <v>Salvi, Dev</v>
      </c>
      <c r="B107" t="str">
        <f>IFERROR(__xludf.DUMMYFUNCTION("""COMPUTED_VALUE"""),"ds8259@nyu.edu")</f>
        <v>ds8259@nyu.edu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>
      <c r="A108" t="str">
        <f>IFERROR(__xludf.DUMMYFUNCTION("""COMPUTED_VALUE"""),"Tang, Charon")</f>
        <v>Tang, Charon</v>
      </c>
      <c r="B108" t="str">
        <f>IFERROR(__xludf.DUMMYFUNCTION("""COMPUTED_VALUE"""),"wt2361@nyu.edu")</f>
        <v>wt2361@nyu.edu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3" t="s">
        <v>17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  <c r="R108" s="13" t="s">
        <v>17</v>
      </c>
    </row>
    <row r="109">
      <c r="A109" t="str">
        <f>IFERROR(__xludf.DUMMYFUNCTION("""COMPUTED_VALUE"""),"Tan, Aby")</f>
        <v>Tan, Aby</v>
      </c>
      <c r="B109" t="str">
        <f>IFERROR(__xludf.DUMMYFUNCTION("""COMPUTED_VALUE"""),"xt2366@nyu.edu")</f>
        <v>xt2366@nyu.edu</v>
      </c>
      <c r="C109" s="16"/>
      <c r="D109" s="16"/>
      <c r="E109" s="16"/>
      <c r="F109" s="16"/>
      <c r="G109" s="16"/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  <c r="R109" s="9" t="s">
        <v>17</v>
      </c>
    </row>
    <row r="110">
      <c r="A110" t="str">
        <f>IFERROR(__xludf.DUMMYFUNCTION("""COMPUTED_VALUE"""),"Tang, Aaron")</f>
        <v>Tang, Aaron</v>
      </c>
      <c r="B110" t="str">
        <f>IFERROR(__xludf.DUMMYFUNCTION("""COMPUTED_VALUE"""),"yt2283@nyu.edu")</f>
        <v>yt2283@nyu.edu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3" t="s">
        <v>17</v>
      </c>
      <c r="P110" s="13" t="s">
        <v>17</v>
      </c>
      <c r="Q110" s="13" t="s">
        <v>17</v>
      </c>
      <c r="R110" s="13" t="s">
        <v>17</v>
      </c>
    </row>
    <row r="111">
      <c r="A111" t="str">
        <f>IFERROR(__xludf.DUMMYFUNCTION("""COMPUTED_VALUE"""),"Tan, Kexin")</f>
        <v>Tan, Kexin</v>
      </c>
      <c r="B111" t="str">
        <f>IFERROR(__xludf.DUMMYFUNCTION("""COMPUTED_VALUE"""),"kt3303@nyu.edu")</f>
        <v>kt3303@nyu.edu</v>
      </c>
      <c r="C111" s="16"/>
      <c r="D111" s="16"/>
      <c r="E111" s="16"/>
      <c r="F111" s="16"/>
      <c r="G111" s="16"/>
      <c r="H111" s="23" t="s">
        <v>17</v>
      </c>
      <c r="I111" s="23" t="s">
        <v>17</v>
      </c>
      <c r="J111" s="23" t="s">
        <v>17</v>
      </c>
      <c r="K111" s="23" t="s">
        <v>17</v>
      </c>
      <c r="L111" s="23" t="s">
        <v>17</v>
      </c>
      <c r="M111" s="23" t="s">
        <v>17</v>
      </c>
      <c r="N111" s="23" t="s">
        <v>17</v>
      </c>
      <c r="O111" s="23" t="s">
        <v>17</v>
      </c>
      <c r="P111" s="23" t="s">
        <v>17</v>
      </c>
      <c r="Q111" s="23" t="s">
        <v>17</v>
      </c>
      <c r="R111" s="23" t="s">
        <v>17</v>
      </c>
    </row>
    <row r="112">
      <c r="A112" t="str">
        <f>IFERROR(__xludf.DUMMYFUNCTION("""COMPUTED_VALUE"""),"Trivedi, Dhriti")</f>
        <v>Trivedi, Dhriti</v>
      </c>
      <c r="B112" t="str">
        <f>IFERROR(__xludf.DUMMYFUNCTION("""COMPUTED_VALUE"""),"dt2849@nyu.edu")</f>
        <v>dt2849@nyu.edu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>
      <c r="A113" t="str">
        <f>IFERROR(__xludf.DUMMYFUNCTION("""COMPUTED_VALUE"""),"Tomar, Hina")</f>
        <v>Tomar, Hina</v>
      </c>
      <c r="B113" t="str">
        <f>IFERROR(__xludf.DUMMYFUNCTION("""COMPUTED_VALUE"""),"ht2886@nyu.edu")</f>
        <v>ht2886@nyu.edu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3" t="s">
        <v>17</v>
      </c>
      <c r="M113" s="13" t="s">
        <v>17</v>
      </c>
      <c r="N113" s="13" t="s">
        <v>17</v>
      </c>
      <c r="O113" s="13" t="s">
        <v>17</v>
      </c>
      <c r="P113" s="13" t="s">
        <v>17</v>
      </c>
      <c r="Q113" s="13" t="s">
        <v>17</v>
      </c>
      <c r="R113" s="13" t="s">
        <v>17</v>
      </c>
    </row>
    <row r="114">
      <c r="A114" t="str">
        <f>IFERROR(__xludf.DUMMYFUNCTION("""COMPUTED_VALUE"""),"Vyas, Dhyey")</f>
        <v>Vyas, Dhyey</v>
      </c>
      <c r="B114" t="str">
        <f>IFERROR(__xludf.DUMMYFUNCTION("""COMPUTED_VALUE"""),"dhv9221@nyu.edu")</f>
        <v>dhv9221@nyu.edu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3" t="s">
        <v>18</v>
      </c>
      <c r="P114" s="13" t="s">
        <v>18</v>
      </c>
      <c r="Q114" s="13" t="s">
        <v>18</v>
      </c>
      <c r="R114" s="13" t="s">
        <v>18</v>
      </c>
    </row>
    <row r="115">
      <c r="A115" t="str">
        <f>IFERROR(__xludf.DUMMYFUNCTION("""COMPUTED_VALUE"""),"Volety, Shreya")</f>
        <v>Volety, Shreya</v>
      </c>
      <c r="B115" t="str">
        <f>IFERROR(__xludf.DUMMYFUNCTION("""COMPUTED_VALUE"""),"sv3101@nyu.edu")</f>
        <v>sv3101@nyu.edu</v>
      </c>
      <c r="C115" s="16"/>
      <c r="D115" s="16"/>
      <c r="E115" s="16"/>
      <c r="F115" s="16"/>
      <c r="G115" s="16"/>
      <c r="H115" s="24" t="s">
        <v>17</v>
      </c>
      <c r="I115" s="24" t="s">
        <v>17</v>
      </c>
      <c r="J115" s="24" t="s">
        <v>17</v>
      </c>
      <c r="K115" s="24" t="s">
        <v>17</v>
      </c>
      <c r="L115" s="24" t="s">
        <v>17</v>
      </c>
      <c r="M115" s="13" t="s">
        <v>17</v>
      </c>
      <c r="N115" s="13" t="s">
        <v>17</v>
      </c>
      <c r="O115" s="13" t="s">
        <v>17</v>
      </c>
      <c r="P115" s="13" t="s">
        <v>17</v>
      </c>
      <c r="Q115" s="13" t="s">
        <v>17</v>
      </c>
      <c r="R115" s="13" t="s">
        <v>17</v>
      </c>
    </row>
    <row r="116">
      <c r="A116" t="str">
        <f>IFERROR(__xludf.DUMMYFUNCTION("""COMPUTED_VALUE"""),"Wang, Alan")</f>
        <v>Wang, Alan</v>
      </c>
      <c r="B116" t="str">
        <f>IFERROR(__xludf.DUMMYFUNCTION("""COMPUTED_VALUE"""),"aw4437@nyu.edu")</f>
        <v>aw4437@nyu.edu</v>
      </c>
      <c r="C116" s="13" t="s">
        <v>17</v>
      </c>
      <c r="D116" s="13" t="s">
        <v>17</v>
      </c>
      <c r="E116" s="13" t="s">
        <v>17</v>
      </c>
      <c r="F116" s="13" t="s">
        <v>17</v>
      </c>
      <c r="G116" s="13" t="s">
        <v>17</v>
      </c>
      <c r="H116" s="13" t="s">
        <v>17</v>
      </c>
      <c r="I116" s="13" t="s">
        <v>17</v>
      </c>
      <c r="J116" s="13" t="s">
        <v>17</v>
      </c>
      <c r="K116" s="13" t="s">
        <v>17</v>
      </c>
      <c r="L116" s="13" t="s">
        <v>17</v>
      </c>
      <c r="M116" s="13" t="s">
        <v>17</v>
      </c>
      <c r="N116" s="13" t="s">
        <v>17</v>
      </c>
      <c r="O116" s="25" t="s">
        <v>17</v>
      </c>
      <c r="P116" s="13" t="s">
        <v>17</v>
      </c>
      <c r="Q116" s="25" t="s">
        <v>17</v>
      </c>
      <c r="R116" s="13" t="s">
        <v>17</v>
      </c>
    </row>
    <row r="117">
      <c r="A117" t="str">
        <f>IFERROR(__xludf.DUMMYFUNCTION("""COMPUTED_VALUE"""),"Wu, Chuyu")</f>
        <v>Wu, Chuyu</v>
      </c>
      <c r="B117" t="str">
        <f>IFERROR(__xludf.DUMMYFUNCTION("""COMPUTED_VALUE"""),"cw4899@nyu.edu")</f>
        <v>cw4899@nyu.edu</v>
      </c>
      <c r="C117" s="16"/>
      <c r="D117" s="16"/>
      <c r="E117" s="16"/>
      <c r="F117" s="16"/>
      <c r="G117" s="16"/>
      <c r="H117" s="16"/>
      <c r="I117" s="16"/>
      <c r="J117" s="16"/>
      <c r="K117" s="13" t="s">
        <v>17</v>
      </c>
      <c r="L117" s="13" t="s">
        <v>17</v>
      </c>
      <c r="M117" s="13" t="s">
        <v>17</v>
      </c>
      <c r="N117" s="13" t="s">
        <v>17</v>
      </c>
      <c r="O117" s="13" t="s">
        <v>17</v>
      </c>
      <c r="P117" s="13" t="s">
        <v>17</v>
      </c>
      <c r="Q117" s="13" t="s">
        <v>17</v>
      </c>
      <c r="R117" s="13" t="s">
        <v>17</v>
      </c>
    </row>
    <row r="118">
      <c r="A118" t="str">
        <f>IFERROR(__xludf.DUMMYFUNCTION("""COMPUTED_VALUE"""),"Wang, Wenshan")</f>
        <v>Wang, Wenshan</v>
      </c>
      <c r="B118" t="str">
        <f>IFERROR(__xludf.DUMMYFUNCTION("""COMPUTED_VALUE"""),"ww2637@nyu.edu")</f>
        <v>ww2637@nyu.edu</v>
      </c>
      <c r="C118" s="16"/>
      <c r="D118" s="16"/>
      <c r="E118" s="16"/>
      <c r="F118" s="16"/>
      <c r="G118" s="16"/>
      <c r="H118" s="16"/>
      <c r="I118" s="16"/>
      <c r="J118" s="16"/>
      <c r="K118" s="13" t="s">
        <v>17</v>
      </c>
      <c r="L118" s="13" t="s">
        <v>17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  <c r="R118" s="13" t="s">
        <v>17</v>
      </c>
    </row>
    <row r="119">
      <c r="A119" t="str">
        <f>IFERROR(__xludf.DUMMYFUNCTION("""COMPUTED_VALUE"""),"Wang, Jinjing")</f>
        <v>Wang, Jinjing</v>
      </c>
      <c r="B119" t="str">
        <f>IFERROR(__xludf.DUMMYFUNCTION("""COMPUTED_VALUE"""),"jw7193@nyu.edu")</f>
        <v>jw7193@nyu.edu</v>
      </c>
      <c r="C119" s="16"/>
      <c r="D119" s="16"/>
      <c r="E119" s="16"/>
      <c r="F119" s="16"/>
      <c r="G119" s="16"/>
      <c r="H119" s="16"/>
      <c r="I119" s="16"/>
      <c r="J119" s="16"/>
      <c r="K119" s="13" t="s">
        <v>17</v>
      </c>
      <c r="L119" s="13" t="s">
        <v>17</v>
      </c>
      <c r="M119" s="13" t="s">
        <v>17</v>
      </c>
      <c r="N119" s="13" t="s">
        <v>17</v>
      </c>
      <c r="O119" s="13" t="s">
        <v>17</v>
      </c>
      <c r="P119" s="13" t="s">
        <v>17</v>
      </c>
      <c r="Q119" s="13" t="s">
        <v>17</v>
      </c>
      <c r="R119" s="13" t="s">
        <v>17</v>
      </c>
    </row>
    <row r="120">
      <c r="A120" t="str">
        <f>IFERROR(__xludf.DUMMYFUNCTION("""COMPUTED_VALUE"""),"Wu, Will")</f>
        <v>Wu, Will</v>
      </c>
      <c r="B120" t="str">
        <f>IFERROR(__xludf.DUMMYFUNCTION("""COMPUTED_VALUE"""),"yw4810@nyu.edu")</f>
        <v>yw4810@nyu.edu</v>
      </c>
      <c r="C120" s="16"/>
      <c r="D120" s="16"/>
      <c r="E120" s="16"/>
      <c r="F120" s="16"/>
      <c r="G120" s="16"/>
      <c r="H120" s="13" t="s">
        <v>17</v>
      </c>
      <c r="I120" s="13" t="s">
        <v>17</v>
      </c>
      <c r="J120" s="13" t="s">
        <v>17</v>
      </c>
      <c r="K120" s="13" t="s">
        <v>17</v>
      </c>
      <c r="L120" s="13" t="s">
        <v>17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  <c r="R120" s="13" t="s">
        <v>17</v>
      </c>
    </row>
    <row r="121">
      <c r="A121" t="str">
        <f>IFERROR(__xludf.DUMMYFUNCTION("""COMPUTED_VALUE"""),"Wang, Siting")</f>
        <v>Wang, Siting</v>
      </c>
      <c r="B121" t="str">
        <f>IFERROR(__xludf.DUMMYFUNCTION("""COMPUTED_VALUE"""),"sw6896@nyu.edu")</f>
        <v>sw6896@nyu.edu</v>
      </c>
      <c r="C121" s="16"/>
      <c r="D121" s="16"/>
      <c r="E121" s="16"/>
      <c r="F121" s="16"/>
      <c r="G121" s="16"/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  <c r="R121" s="9" t="s">
        <v>17</v>
      </c>
    </row>
    <row r="122">
      <c r="A122" t="str">
        <f>IFERROR(__xludf.DUMMYFUNCTION("""COMPUTED_VALUE"""),"Wu, Jiazheng")</f>
        <v>Wu, Jiazheng</v>
      </c>
      <c r="B122" t="str">
        <f>IFERROR(__xludf.DUMMYFUNCTION("""COMPUTED_VALUE"""),"jw9452@nyu.edu")</f>
        <v>jw9452@nyu.edu</v>
      </c>
      <c r="C122" s="16"/>
      <c r="D122" s="16"/>
      <c r="E122" s="16"/>
      <c r="F122" s="16"/>
      <c r="G122" s="16"/>
      <c r="H122" s="16"/>
      <c r="I122" s="13" t="s">
        <v>17</v>
      </c>
      <c r="J122" s="13" t="s">
        <v>17</v>
      </c>
      <c r="K122" s="13" t="s">
        <v>17</v>
      </c>
      <c r="L122" s="13" t="s">
        <v>17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  <c r="R122" s="13" t="s">
        <v>17</v>
      </c>
    </row>
    <row r="123">
      <c r="A123" t="str">
        <f>IFERROR(__xludf.DUMMYFUNCTION("""COMPUTED_VALUE"""),"Wang, Yuning")</f>
        <v>Wang, Yuning</v>
      </c>
      <c r="B123" t="str">
        <f>IFERROR(__xludf.DUMMYFUNCTION("""COMPUTED_VALUE"""),"yw5988@nyu.edu")</f>
        <v>yw5988@nyu.edu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3"/>
      <c r="M123" s="13" t="s">
        <v>17</v>
      </c>
      <c r="N123" s="13" t="s">
        <v>17</v>
      </c>
      <c r="O123" s="13" t="s">
        <v>17</v>
      </c>
      <c r="P123" s="13" t="s">
        <v>17</v>
      </c>
      <c r="Q123" s="13" t="s">
        <v>17</v>
      </c>
      <c r="R123" s="13" t="s">
        <v>17</v>
      </c>
    </row>
    <row r="124">
      <c r="A124" t="str">
        <f>IFERROR(__xludf.DUMMYFUNCTION("""COMPUTED_VALUE"""),"Wang, Leyang")</f>
        <v>Wang, Leyang</v>
      </c>
      <c r="B124" t="str">
        <f>IFERROR(__xludf.DUMMYFUNCTION("""COMPUTED_VALUE"""),"lw3266@nyu.edu")</f>
        <v>lw3266@nyu.edu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>
      <c r="A125" t="str">
        <f>IFERROR(__xludf.DUMMYFUNCTION("""COMPUTED_VALUE"""),"Wang, Yuhan")</f>
        <v>Wang, Yuhan</v>
      </c>
      <c r="B125" t="str">
        <f>IFERROR(__xludf.DUMMYFUNCTION("""COMPUTED_VALUE"""),"yw9292@nyu.edu")</f>
        <v>yw9292@nyu.edu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3" t="s">
        <v>17</v>
      </c>
      <c r="Q125" s="13" t="s">
        <v>17</v>
      </c>
      <c r="R125" s="13" t="s">
        <v>17</v>
      </c>
    </row>
    <row r="126">
      <c r="A126" t="str">
        <f>IFERROR(__xludf.DUMMYFUNCTION("""COMPUTED_VALUE"""),"Wu, Valerie")</f>
        <v>Wu, Valerie</v>
      </c>
      <c r="B126" t="str">
        <f>IFERROR(__xludf.DUMMYFUNCTION("""COMPUTED_VALUE"""),"dw3444@nyu.edu")</f>
        <v>dw3444@nyu.edu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3" t="s">
        <v>18</v>
      </c>
      <c r="O126" s="13" t="s">
        <v>18</v>
      </c>
      <c r="P126" s="13" t="s">
        <v>18</v>
      </c>
      <c r="Q126" s="13" t="s">
        <v>18</v>
      </c>
      <c r="R126" s="13" t="s">
        <v>18</v>
      </c>
    </row>
    <row r="127">
      <c r="A127" t="str">
        <f>IFERROR(__xludf.DUMMYFUNCTION("""COMPUTED_VALUE"""),"Wen, Xinyuan")</f>
        <v>Wen, Xinyuan</v>
      </c>
      <c r="B127" t="str">
        <f>IFERROR(__xludf.DUMMYFUNCTION("""COMPUTED_VALUE"""),"xw3809@nyu.edu")</f>
        <v>xw3809@nyu.edu</v>
      </c>
      <c r="C127" s="16"/>
      <c r="D127" s="16"/>
      <c r="E127" s="16"/>
      <c r="F127" s="16"/>
      <c r="G127" s="16"/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  <c r="R127" s="9" t="s">
        <v>17</v>
      </c>
    </row>
    <row r="128">
      <c r="A128" t="str">
        <f>IFERROR(__xludf.DUMMYFUNCTION("""COMPUTED_VALUE"""),"Xu, Leo")</f>
        <v>Xu, Leo</v>
      </c>
      <c r="B128" t="str">
        <f>IFERROR(__xludf.DUMMYFUNCTION("""COMPUTED_VALUE"""),"zx1251@nyu.edu")</f>
        <v>zx1251@nyu.edu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>
      <c r="A129" t="str">
        <f>IFERROR(__xludf.DUMMYFUNCTION("""COMPUTED_VALUE"""),"Xu, Junyang")</f>
        <v>Xu, Junyang</v>
      </c>
      <c r="B129" t="str">
        <f>IFERROR(__xludf.DUMMYFUNCTION("""COMPUTED_VALUE"""),"jx3045@nyu.edu")</f>
        <v>jx3045@nyu.edu</v>
      </c>
      <c r="C129" s="16"/>
      <c r="D129" s="16"/>
      <c r="E129" s="16"/>
      <c r="F129" s="16"/>
      <c r="G129" s="16"/>
      <c r="H129" s="16"/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13" t="s">
        <v>17</v>
      </c>
      <c r="O129" s="13" t="s">
        <v>17</v>
      </c>
      <c r="P129" s="9" t="s">
        <v>17</v>
      </c>
      <c r="Q129" s="9" t="s">
        <v>17</v>
      </c>
      <c r="R129" s="13" t="s">
        <v>17</v>
      </c>
    </row>
    <row r="130">
      <c r="A130" t="str">
        <f>IFERROR(__xludf.DUMMYFUNCTION("""COMPUTED_VALUE"""),", ")</f>
        <v>, </v>
      </c>
      <c r="B130" t="str">
        <f>IFERROR(__xludf.DUMMYFUNCTION("""COMPUTED_VALUE"""),"ax2291@nyu.edu")</f>
        <v>ax2291@nyu.edu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>
      <c r="A131" t="str">
        <f>IFERROR(__xludf.DUMMYFUNCTION("""COMPUTED_VALUE"""),"Xu, Shiwei")</f>
        <v>Xu, Shiwei</v>
      </c>
      <c r="B131" t="str">
        <f>IFERROR(__xludf.DUMMYFUNCTION("""COMPUTED_VALUE"""),"sx2617@nyu.edu")</f>
        <v>sx2617@nyu.edu</v>
      </c>
      <c r="C131" s="16"/>
      <c r="D131" s="16"/>
      <c r="E131" s="16"/>
      <c r="F131" s="16"/>
      <c r="G131" s="16"/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  <c r="R131" s="9" t="s">
        <v>17</v>
      </c>
    </row>
    <row r="132">
      <c r="A132" t="str">
        <f>IFERROR(__xludf.DUMMYFUNCTION("""COMPUTED_VALUE"""),"Yang, Ziyi")</f>
        <v>Yang, Ziyi</v>
      </c>
      <c r="B132" t="str">
        <f>IFERROR(__xludf.DUMMYFUNCTION("""COMPUTED_VALUE"""),"zy3461@nyu.edu")</f>
        <v>zy3461@nyu.edu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9" t="s">
        <v>17</v>
      </c>
      <c r="Q132" s="9" t="s">
        <v>17</v>
      </c>
      <c r="R132" s="9" t="s">
        <v>17</v>
      </c>
    </row>
    <row r="133">
      <c r="A133" t="str">
        <f>IFERROR(__xludf.DUMMYFUNCTION("""COMPUTED_VALUE"""),"Yadav, Siddhant")</f>
        <v>Yadav, Siddhant</v>
      </c>
      <c r="B133" t="str">
        <f>IFERROR(__xludf.DUMMYFUNCTION("""COMPUTED_VALUE"""),"sy4583@nyu.edu")</f>
        <v>sy4583@nyu.edu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>
      <c r="A134" t="str">
        <f>IFERROR(__xludf.DUMMYFUNCTION("""COMPUTED_VALUE"""),"Yan, Terrance")</f>
        <v>Yan, Terrance</v>
      </c>
      <c r="B134" t="str">
        <f>IFERROR(__xludf.DUMMYFUNCTION("""COMPUTED_VALUE"""),"cy2202@nyu.edu")</f>
        <v>cy2202@nyu.edu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>
      <c r="A135" t="str">
        <f>IFERROR(__xludf.DUMMYFUNCTION("""COMPUTED_VALUE"""),", ")</f>
        <v>, </v>
      </c>
      <c r="B135" t="str">
        <f>IFERROR(__xludf.DUMMYFUNCTION("""COMPUTED_VALUE"""),"ty2192@nyu.edu")</f>
        <v>ty2192@nyu.edu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>
      <c r="A136" t="str">
        <f>IFERROR(__xludf.DUMMYFUNCTION("""COMPUTED_VALUE"""),"Yang, Ruilin")</f>
        <v>Yang, Ruilin</v>
      </c>
      <c r="B136" t="str">
        <f>IFERROR(__xludf.DUMMYFUNCTION("""COMPUTED_VALUE"""),"ry2264@nyu.edu")</f>
        <v>ry2264@nyu.edu</v>
      </c>
      <c r="C136" s="16"/>
      <c r="D136" s="16"/>
      <c r="E136" s="16"/>
      <c r="F136" s="16"/>
      <c r="G136" s="16"/>
      <c r="H136" s="16"/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  <c r="O136" s="13" t="s">
        <v>18</v>
      </c>
      <c r="P136" s="13" t="s">
        <v>18</v>
      </c>
      <c r="Q136" s="13" t="s">
        <v>18</v>
      </c>
      <c r="R136" s="13" t="s">
        <v>18</v>
      </c>
    </row>
    <row r="137">
      <c r="A137" t="str">
        <f>IFERROR(__xludf.DUMMYFUNCTION("""COMPUTED_VALUE"""),"Huang, Ziqiang")</f>
        <v>Huang, Ziqiang</v>
      </c>
      <c r="B137" t="str">
        <f>IFERROR(__xludf.DUMMYFUNCTION("""COMPUTED_VALUE"""),"zh3302@nyu.edu")</f>
        <v>zh3302@nyu.edu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3" t="s">
        <v>18</v>
      </c>
      <c r="R137" s="13" t="s">
        <v>18</v>
      </c>
    </row>
    <row r="138">
      <c r="A138" t="str">
        <f>IFERROR(__xludf.DUMMYFUNCTION("""COMPUTED_VALUE"""),"Yan, Yuqing")</f>
        <v>Yan, Yuqing</v>
      </c>
      <c r="B138" t="str">
        <f>IFERROR(__xludf.DUMMYFUNCTION("""COMPUTED_VALUE"""),"yy5711@nyu.edu")</f>
        <v>yy5711@nyu.edu</v>
      </c>
      <c r="C138" s="16"/>
      <c r="D138" s="16"/>
      <c r="E138" s="16"/>
      <c r="F138" s="16"/>
      <c r="G138" s="16"/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  <c r="R138" s="9" t="s">
        <v>17</v>
      </c>
    </row>
    <row r="139">
      <c r="A139" t="str">
        <f>IFERROR(__xludf.DUMMYFUNCTION("""COMPUTED_VALUE"""),"Yang, Jingdong")</f>
        <v>Yang, Jingdong</v>
      </c>
      <c r="B139" t="str">
        <f>IFERROR(__xludf.DUMMYFUNCTION("""COMPUTED_VALUE"""),"jy4727@nyu.edu")</f>
        <v>jy4727@nyu.edu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>
      <c r="A140" t="str">
        <f>IFERROR(__xludf.DUMMYFUNCTION("""COMPUTED_VALUE"""),"Yao, Yihan")</f>
        <v>Yao, Yihan</v>
      </c>
      <c r="B140" t="str">
        <f>IFERROR(__xludf.DUMMYFUNCTION("""COMPUTED_VALUE"""),"yy5705@nyu.edu")</f>
        <v>yy5705@nyu.edu</v>
      </c>
      <c r="C140" s="16"/>
      <c r="D140" s="16"/>
      <c r="E140" s="16"/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  <c r="R140" s="9" t="s">
        <v>17</v>
      </c>
    </row>
    <row r="141">
      <c r="A141" t="str">
        <f>IFERROR(__xludf.DUMMYFUNCTION("""COMPUTED_VALUE"""),"Yadav, Tanishk")</f>
        <v>Yadav, Tanishk</v>
      </c>
      <c r="B141" t="str">
        <f>IFERROR(__xludf.DUMMYFUNCTION("""COMPUTED_VALUE"""),"ty2766@nyu.edu")</f>
        <v>ty2766@nyu.edu</v>
      </c>
      <c r="C141" s="16"/>
      <c r="D141" s="16"/>
      <c r="E141" s="16"/>
      <c r="F141" s="16"/>
      <c r="G141" s="16"/>
      <c r="H141" s="16"/>
      <c r="I141" s="16"/>
      <c r="J141" s="16"/>
      <c r="K141" s="16"/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  <c r="R141" s="9" t="s">
        <v>17</v>
      </c>
    </row>
    <row r="142">
      <c r="A142" t="str">
        <f>IFERROR(__xludf.DUMMYFUNCTION("""COMPUTED_VALUE"""),"Yang, Xuemeng")</f>
        <v>Yang, Xuemeng</v>
      </c>
      <c r="B142" t="str">
        <f>IFERROR(__xludf.DUMMYFUNCTION("""COMPUTED_VALUE"""),"xy2545@nyu.edu")</f>
        <v>xy2545@nyu.edu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>
      <c r="A143" t="str">
        <f>IFERROR(__xludf.DUMMYFUNCTION("""COMPUTED_VALUE"""),"yan, yuntong")</f>
        <v>yan, yuntong</v>
      </c>
      <c r="B143" t="str">
        <f>IFERROR(__xludf.DUMMYFUNCTION("""COMPUTED_VALUE"""),"yy2870@nyu.edu")</f>
        <v>yy2870@nyu.edu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>
      <c r="A144" t="str">
        <f>IFERROR(__xludf.DUMMYFUNCTION("""COMPUTED_VALUE"""),"Zhao, Tanji")</f>
        <v>Zhao, Tanji</v>
      </c>
      <c r="B144" t="str">
        <f>IFERROR(__xludf.DUMMYFUNCTION("""COMPUTED_VALUE"""),"tz3041@nyu.edu")</f>
        <v>tz3041@nyu.edu</v>
      </c>
      <c r="C144" s="16"/>
      <c r="D144" s="16"/>
      <c r="E144" s="16"/>
      <c r="F144" s="16"/>
      <c r="G144" s="16"/>
      <c r="H144" s="16"/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  <c r="R144" s="9" t="s">
        <v>17</v>
      </c>
    </row>
    <row r="145">
      <c r="A145" t="str">
        <f>IFERROR(__xludf.DUMMYFUNCTION("""COMPUTED_VALUE"""),"Zhu, Enhua")</f>
        <v>Zhu, Enhua</v>
      </c>
      <c r="B145" t="str">
        <f>IFERROR(__xludf.DUMMYFUNCTION("""COMPUTED_VALUE"""),"ez867@nyu.edu")</f>
        <v>ez867@nyu.edu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3" t="s">
        <v>17</v>
      </c>
      <c r="O145" s="13" t="s">
        <v>17</v>
      </c>
      <c r="P145" s="13" t="s">
        <v>17</v>
      </c>
      <c r="Q145" s="13" t="s">
        <v>17</v>
      </c>
      <c r="R145" s="13" t="s">
        <v>17</v>
      </c>
    </row>
    <row r="146">
      <c r="A146" t="str">
        <f>IFERROR(__xludf.DUMMYFUNCTION("""COMPUTED_VALUE"""),"Zhu, Carolina")</f>
        <v>Zhu, Carolina</v>
      </c>
      <c r="B146" t="str">
        <f>IFERROR(__xludf.DUMMYFUNCTION("""COMPUTED_VALUE"""),"yz8961@nyu.edu")</f>
        <v>yz8961@nyu.edu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  <c r="R146" s="12" t="s">
        <v>17</v>
      </c>
    </row>
    <row r="147">
      <c r="A147" t="str">
        <f>IFERROR(__xludf.DUMMYFUNCTION("""COMPUTED_VALUE"""),"Zhanbyrshy, Dimash")</f>
        <v>Zhanbyrshy, Dimash</v>
      </c>
      <c r="B147" t="str">
        <f>IFERROR(__xludf.DUMMYFUNCTION("""COMPUTED_VALUE"""),"dz2246@nyu.edu")</f>
        <v>dz2246@nyu.edu</v>
      </c>
      <c r="C147" s="16"/>
      <c r="D147" s="16"/>
      <c r="E147" s="16"/>
      <c r="F147" s="16"/>
      <c r="G147" s="16"/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  <c r="R147" s="9" t="s">
        <v>17</v>
      </c>
    </row>
    <row r="148">
      <c r="A148" t="str">
        <f>IFERROR(__xludf.DUMMYFUNCTION("""COMPUTED_VALUE"""),", ")</f>
        <v>, </v>
      </c>
      <c r="B148" t="str">
        <f>IFERROR(__xludf.DUMMYFUNCTION("""COMPUTED_VALUE"""),"sz3571@nyu.edu")</f>
        <v>sz3571@nyu.edu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>
      <c r="A149" t="str">
        <f>IFERROR(__xludf.DUMMYFUNCTION("""COMPUTED_VALUE"""),"Zhang, Kevin")</f>
        <v>Zhang, Kevin</v>
      </c>
      <c r="B149" t="str">
        <f>IFERROR(__xludf.DUMMYFUNCTION("""COMPUTED_VALUE"""),"klz2017@nyu.edu")</f>
        <v>klz2017@nyu.edu</v>
      </c>
      <c r="C149" s="16"/>
      <c r="D149" s="16"/>
      <c r="E149" s="16"/>
      <c r="F149" s="16"/>
      <c r="G149" s="16"/>
      <c r="H149" s="16"/>
      <c r="I149" s="16"/>
      <c r="J149" s="13" t="s">
        <v>18</v>
      </c>
      <c r="K149" s="13" t="s">
        <v>18</v>
      </c>
      <c r="L149" s="13" t="s">
        <v>18</v>
      </c>
      <c r="M149" s="13" t="s">
        <v>18</v>
      </c>
      <c r="N149" s="13" t="s">
        <v>18</v>
      </c>
      <c r="O149" s="13" t="s">
        <v>18</v>
      </c>
      <c r="P149" s="13" t="s">
        <v>18</v>
      </c>
      <c r="Q149" s="13" t="s">
        <v>18</v>
      </c>
      <c r="R149" s="13" t="s">
        <v>18</v>
      </c>
    </row>
    <row r="150">
      <c r="A150" t="str">
        <f>IFERROR(__xludf.DUMMYFUNCTION("""COMPUTED_VALUE"""),"Zhu, Ziqian")</f>
        <v>Zhu, Ziqian</v>
      </c>
      <c r="B150" t="str">
        <f>IFERROR(__xludf.DUMMYFUNCTION("""COMPUTED_VALUE"""),"zz3741@nyu.edu")</f>
        <v>zz3741@nyu.edu</v>
      </c>
      <c r="C150" s="13" t="s">
        <v>17</v>
      </c>
      <c r="D150" s="13" t="s">
        <v>17</v>
      </c>
      <c r="E150" s="13" t="s">
        <v>17</v>
      </c>
      <c r="F150" s="13" t="s">
        <v>17</v>
      </c>
      <c r="G150" s="13" t="s">
        <v>17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  <c r="R150" s="13" t="s">
        <v>17</v>
      </c>
    </row>
    <row r="151">
      <c r="A151" t="str">
        <f>IFERROR(__xludf.DUMMYFUNCTION("""COMPUTED_VALUE"""),"Zhang, Xiaoyang")</f>
        <v>Zhang, Xiaoyang</v>
      </c>
      <c r="B151" t="str">
        <f>IFERROR(__xludf.DUMMYFUNCTION("""COMPUTED_VALUE"""),"xz5476@nyu.edu")</f>
        <v>xz5476@nyu.edu</v>
      </c>
      <c r="C151" s="16"/>
      <c r="D151" s="16"/>
      <c r="E151" s="16"/>
      <c r="F151" s="16"/>
      <c r="G151" s="16"/>
      <c r="H151" s="16"/>
      <c r="I151" s="16"/>
      <c r="J151" s="13" t="s">
        <v>17</v>
      </c>
      <c r="K151" s="13" t="s">
        <v>17</v>
      </c>
      <c r="L151" s="13" t="s">
        <v>17</v>
      </c>
      <c r="M151" s="13" t="s">
        <v>17</v>
      </c>
      <c r="N151" s="13" t="s">
        <v>17</v>
      </c>
      <c r="O151" s="13" t="s">
        <v>17</v>
      </c>
      <c r="P151" s="13" t="s">
        <v>17</v>
      </c>
      <c r="Q151" s="13" t="s">
        <v>17</v>
      </c>
      <c r="R151" s="13" t="s">
        <v>17</v>
      </c>
    </row>
    <row r="152">
      <c r="A152" t="str">
        <f>IFERROR(__xludf.DUMMYFUNCTION("""COMPUTED_VALUE"""),"Zhong, Josh")</f>
        <v>Zhong, Josh</v>
      </c>
      <c r="B152" t="str">
        <f>IFERROR(__xludf.DUMMYFUNCTION("""COMPUTED_VALUE"""),"jyz2029@nyu.edu")</f>
        <v>jyz2029@nyu.edu</v>
      </c>
      <c r="C152" s="16"/>
      <c r="D152" s="16"/>
      <c r="E152" s="16"/>
      <c r="F152" s="16"/>
      <c r="G152" s="16"/>
      <c r="H152" s="16"/>
      <c r="I152" s="16"/>
      <c r="J152" s="13" t="s">
        <v>17</v>
      </c>
      <c r="K152" s="13" t="s">
        <v>17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  <c r="R152" s="13" t="s">
        <v>17</v>
      </c>
    </row>
    <row r="153">
      <c r="A153" t="str">
        <f>IFERROR(__xludf.DUMMYFUNCTION("""COMPUTED_VALUE"""),"Zhang, Jiayuan")</f>
        <v>Zhang, Jiayuan</v>
      </c>
      <c r="B153" t="str">
        <f>IFERROR(__xludf.DUMMYFUNCTION("""COMPUTED_VALUE"""),"jz7945@nyu.edu")</f>
        <v>jz7945@nyu.edu</v>
      </c>
      <c r="C153" s="9" t="s">
        <v>17</v>
      </c>
      <c r="D153" s="9" t="s">
        <v>17</v>
      </c>
      <c r="E153" s="9" t="s">
        <v>17</v>
      </c>
      <c r="F153" s="9" t="s">
        <v>17</v>
      </c>
      <c r="G153" s="9" t="s">
        <v>17</v>
      </c>
      <c r="H153" s="13" t="s">
        <v>17</v>
      </c>
      <c r="I153" s="13" t="s">
        <v>17</v>
      </c>
      <c r="J153" s="13" t="s">
        <v>17</v>
      </c>
      <c r="K153" s="13" t="s">
        <v>17</v>
      </c>
      <c r="L153" s="13" t="s">
        <v>17</v>
      </c>
      <c r="M153" s="13" t="s">
        <v>17</v>
      </c>
      <c r="N153" s="13" t="s">
        <v>17</v>
      </c>
      <c r="O153" s="13" t="s">
        <v>17</v>
      </c>
      <c r="P153" s="13" t="s">
        <v>17</v>
      </c>
      <c r="Q153" s="13" t="s">
        <v>17</v>
      </c>
      <c r="R153" s="13" t="s">
        <v>17</v>
      </c>
    </row>
    <row r="154">
      <c r="A154" t="str">
        <f>IFERROR(__xludf.DUMMYFUNCTION("""COMPUTED_VALUE"""),"Zou, Haochen")</f>
        <v>Zou, Haochen</v>
      </c>
      <c r="B154" t="str">
        <f>IFERROR(__xludf.DUMMYFUNCTION("""COMPUTED_VALUE"""),"hz4479@nyu.edu")</f>
        <v>hz4479@nyu.edu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>
      <c r="A155" t="str">
        <f>IFERROR(__xludf.DUMMYFUNCTION("""COMPUTED_VALUE"""),"Zhuo, Haotian")</f>
        <v>Zhuo, Haotian</v>
      </c>
      <c r="B155" t="str">
        <f>IFERROR(__xludf.DUMMYFUNCTION("""COMPUTED_VALUE"""),"hz4253@nyu.edu")</f>
        <v>hz4253@nyu.edu</v>
      </c>
      <c r="C155" s="16"/>
      <c r="D155" s="16"/>
      <c r="E155" s="16"/>
      <c r="F155" s="16"/>
      <c r="G155" s="16"/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  <c r="R155" s="9" t="s">
        <v>17</v>
      </c>
    </row>
    <row r="156">
      <c r="A156" t="str">
        <f>IFERROR(__xludf.DUMMYFUNCTION("""COMPUTED_VALUE"""),"Zhong, Yu")</f>
        <v>Zhong, Yu</v>
      </c>
      <c r="B156" t="str">
        <f>IFERROR(__xludf.DUMMYFUNCTION("""COMPUTED_VALUE"""),"yz12710@nyu.edu")</f>
        <v>yz12710@nyu.edu</v>
      </c>
      <c r="C156" s="16"/>
      <c r="D156" s="16"/>
      <c r="E156" s="16"/>
      <c r="F156" s="16"/>
      <c r="G156" s="16"/>
      <c r="H156" s="16"/>
      <c r="I156" s="16"/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  <c r="R156" s="9" t="s">
        <v>17</v>
      </c>
    </row>
    <row r="157">
      <c r="A157" t="str">
        <f>IFERROR(__xludf.DUMMYFUNCTION("""COMPUTED_VALUE"""),"Zhang, Chensi")</f>
        <v>Zhang, Chensi</v>
      </c>
      <c r="B157" t="str">
        <f>IFERROR(__xludf.DUMMYFUNCTION("""COMPUTED_VALUE"""),"cz3374@nyu.edu")</f>
        <v>cz3374@nyu.edu</v>
      </c>
      <c r="C157" s="16"/>
      <c r="D157" s="16"/>
      <c r="E157" s="13" t="s">
        <v>17</v>
      </c>
      <c r="F157" s="13" t="s">
        <v>17</v>
      </c>
      <c r="G157" s="13" t="s">
        <v>17</v>
      </c>
      <c r="H157" s="13" t="s">
        <v>17</v>
      </c>
      <c r="I157" s="13" t="s">
        <v>17</v>
      </c>
      <c r="J157" s="13" t="s">
        <v>17</v>
      </c>
      <c r="K157" s="13" t="s">
        <v>17</v>
      </c>
      <c r="L157" s="13" t="s">
        <v>17</v>
      </c>
      <c r="M157" s="13" t="s">
        <v>17</v>
      </c>
      <c r="N157" s="13" t="s">
        <v>17</v>
      </c>
      <c r="O157" s="13" t="s">
        <v>17</v>
      </c>
      <c r="P157" s="13" t="s">
        <v>17</v>
      </c>
      <c r="Q157" s="13" t="s">
        <v>17</v>
      </c>
      <c r="R157" s="13" t="s">
        <v>17</v>
      </c>
    </row>
    <row r="158">
      <c r="A158" t="str">
        <f>IFERROR(__xludf.DUMMYFUNCTION("""COMPUTED_VALUE"""),"Zhao, leo")</f>
        <v>Zhao, leo</v>
      </c>
      <c r="B158" t="str">
        <f>IFERROR(__xludf.DUMMYFUNCTION("""COMPUTED_VALUE"""),"lz2665@nyu.edu")</f>
        <v>lz2665@nyu.edu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3" t="s">
        <v>18</v>
      </c>
      <c r="R158" s="13" t="s">
        <v>18</v>
      </c>
    </row>
    <row r="159">
      <c r="A159" t="str">
        <f>IFERROR(__xludf.DUMMYFUNCTION("""COMPUTED_VALUE"""),"Zhu, Runze")</f>
        <v>Zhu, Runze</v>
      </c>
      <c r="B159" t="str">
        <f>IFERROR(__xludf.DUMMYFUNCTION("""COMPUTED_VALUE"""),"rz2252@nyu.edu")</f>
        <v>rz2252@nyu.edu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>
      <c r="A160" t="str">
        <f>IFERROR(__xludf.DUMMYFUNCTION("""COMPUTED_VALUE"""),"Zeng, Jie")</f>
        <v>Zeng, Jie</v>
      </c>
      <c r="B160" t="str">
        <f>IFERROR(__xludf.DUMMYFUNCTION("""COMPUTED_VALUE"""),"jz7479@nyu.edu")</f>
        <v>jz7479@nyu.edu</v>
      </c>
      <c r="C160" s="16"/>
      <c r="D160" s="16"/>
      <c r="E160" s="16"/>
      <c r="F160" s="16"/>
      <c r="G160" s="16"/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  <c r="R160" s="9" t="s">
        <v>17</v>
      </c>
    </row>
    <row r="161">
      <c r="A161" t="str">
        <f>IFERROR(__xludf.DUMMYFUNCTION("""COMPUTED_VALUE"""),", ")</f>
        <v>, 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9" t="s">
        <v>17</v>
      </c>
      <c r="Q161" s="9" t="s">
        <v>17</v>
      </c>
      <c r="R161" s="9" t="s">
        <v>17</v>
      </c>
    </row>
    <row r="162">
      <c r="A162" t="str">
        <f>IFERROR(__xludf.DUMMYFUNCTION("""COMPUTED_VALUE"""),"Xia, Tianze")</f>
        <v>Xia, Tianze</v>
      </c>
      <c r="B162" t="str">
        <f>IFERROR(__xludf.DUMMYFUNCTION("""COMPUTED_VALUE"""),"tx717@nyu.edu")</f>
        <v>tx717@nyu.edu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>
      <c r="A163" t="str">
        <f>IFERROR(__xludf.DUMMYFUNCTION("""COMPUTED_VALUE"""),"Tang, Shengyao")</f>
        <v>Tang, Shengyao</v>
      </c>
      <c r="B163" t="str">
        <f>IFERROR(__xludf.DUMMYFUNCTION("""COMPUTED_VALUE"""),"st4761@nyu.edu")</f>
        <v>st4761@nyu.edu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>
      <c r="A164" t="str">
        <f>IFERROR(__xludf.DUMMYFUNCTION("""COMPUTED_VALUE"""),"Ma, Justine")</f>
        <v>Ma, Justine</v>
      </c>
      <c r="B164" t="str">
        <f>IFERROR(__xludf.DUMMYFUNCTION("""COMPUTED_VALUE"""),"jwm9980@nyu.edu")</f>
        <v>jwm9980@nyu.edu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9" t="s">
        <v>17</v>
      </c>
      <c r="P164" s="9" t="s">
        <v>17</v>
      </c>
      <c r="Q164" s="9" t="s">
        <v>17</v>
      </c>
      <c r="R164" s="9" t="s">
        <v>17</v>
      </c>
    </row>
    <row r="165">
      <c r="A165" t="str">
        <f>IFERROR(__xludf.DUMMYFUNCTION("""COMPUTED_VALUE"""),"Zhang, Yangzheng")</f>
        <v>Zhang, Yangzheng</v>
      </c>
      <c r="B165" t="str">
        <f>IFERROR(__xludf.DUMMYFUNCTION("""COMPUTED_VALUE"""),"yz10074@nyu.edu")</f>
        <v>yz10074@nyu.edu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>
      <c r="A166" t="str">
        <f>IFERROR(__xludf.DUMMYFUNCTION("""COMPUTED_VALUE"""),"Hasmukh Pandya, Esha")</f>
        <v>Hasmukh Pandya, Esha</v>
      </c>
      <c r="B166" t="str">
        <f>IFERROR(__xludf.DUMMYFUNCTION("""COMPUTED_VALUE"""),"ehp8724@nyu.edu")</f>
        <v>ehp8724@nyu.edu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26" t="s">
        <v>17</v>
      </c>
    </row>
    <row r="167">
      <c r="A167" t="str">
        <f>IFERROR(__xludf.DUMMYFUNCTION("""COMPUTED_VALUE"""),"Gadde, Sanjan")</f>
        <v>Gadde, Sanjan</v>
      </c>
      <c r="B167" t="str">
        <f>IFERROR(__xludf.DUMMYFUNCTION("""COMPUTED_VALUE"""),"sg8147@nyu.edu")</f>
        <v>sg8147@nyu.edu</v>
      </c>
      <c r="C167" s="26" t="s">
        <v>17</v>
      </c>
      <c r="D167" s="26" t="s">
        <v>17</v>
      </c>
      <c r="E167" s="26" t="s">
        <v>17</v>
      </c>
      <c r="F167" s="26" t="s">
        <v>17</v>
      </c>
      <c r="G167" s="26" t="s">
        <v>17</v>
      </c>
      <c r="H167" s="26" t="s">
        <v>17</v>
      </c>
      <c r="I167" s="26" t="s">
        <v>17</v>
      </c>
      <c r="J167" s="26" t="s">
        <v>17</v>
      </c>
      <c r="K167" s="26" t="s">
        <v>17</v>
      </c>
      <c r="L167" s="26" t="s">
        <v>17</v>
      </c>
      <c r="M167" s="26" t="s">
        <v>17</v>
      </c>
      <c r="N167" s="26" t="s">
        <v>17</v>
      </c>
      <c r="O167" s="26" t="s">
        <v>17</v>
      </c>
      <c r="P167" s="26" t="s">
        <v>17</v>
      </c>
      <c r="Q167" s="26" t="s">
        <v>17</v>
      </c>
      <c r="R167" s="26" t="s">
        <v>17</v>
      </c>
    </row>
    <row r="168">
      <c r="A168" t="str">
        <f>IFERROR(__xludf.DUMMYFUNCTION("""COMPUTED_VALUE"""),"Ramdas Girhe, Tejas")</f>
        <v>Ramdas Girhe, Tejas</v>
      </c>
      <c r="B168" t="str">
        <f>IFERROR(__xludf.DUMMYFUNCTION("""COMPUTED_VALUE"""),"tr2794@nyu.edu")</f>
        <v>tr2794@nyu.edu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>
      <c r="A169" t="str">
        <f>IFERROR(__xludf.DUMMYFUNCTION("""COMPUTED_VALUE"""),"Zou, Yiyang")</f>
        <v>Zou, Yiyang</v>
      </c>
      <c r="B169" t="str">
        <f>IFERROR(__xludf.DUMMYFUNCTION("""COMPUTED_VALUE"""),"yz12711@nyu.edu")</f>
        <v>yz12711@nyu.edu</v>
      </c>
      <c r="C169" s="16"/>
      <c r="D169" s="16"/>
      <c r="E169" s="16"/>
      <c r="F169" s="16"/>
      <c r="G169" s="16"/>
      <c r="H169" s="16"/>
      <c r="I169" s="26" t="s">
        <v>17</v>
      </c>
      <c r="J169" s="26" t="s">
        <v>17</v>
      </c>
      <c r="K169" s="26" t="s">
        <v>17</v>
      </c>
      <c r="L169" s="26" t="s">
        <v>17</v>
      </c>
      <c r="M169" s="26" t="s">
        <v>17</v>
      </c>
      <c r="N169" s="26" t="s">
        <v>17</v>
      </c>
      <c r="O169" s="26" t="s">
        <v>17</v>
      </c>
      <c r="P169" s="26" t="s">
        <v>17</v>
      </c>
      <c r="Q169" s="26" t="s">
        <v>17</v>
      </c>
      <c r="R169" s="26" t="s">
        <v>17</v>
      </c>
    </row>
    <row r="170">
      <c r="A170" t="str">
        <f>IFERROR(__xludf.DUMMYFUNCTION("""COMPUTED_VALUE"""),", ")</f>
        <v>, 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>
      <c r="A171" t="str">
        <f>IFERROR(__xludf.DUMMYFUNCTION("""COMPUTED_VALUE"""),", ")</f>
        <v>, 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>
      <c r="A172" t="str">
        <f>IFERROR(__xludf.DUMMYFUNCTION("""COMPUTED_VALUE"""),", ")</f>
        <v>, 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3"/>
    </row>
    <row r="173">
      <c r="A173" t="str">
        <f>IFERROR(__xludf.DUMMYFUNCTION("""COMPUTED_VALUE"""),", ")</f>
        <v>, 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>
      <c r="A174" t="str">
        <f>IFERROR(__xludf.DUMMYFUNCTION("""COMPUTED_VALUE"""),", ")</f>
        <v>, 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9"/>
      <c r="O174" s="9"/>
      <c r="P174" s="9"/>
      <c r="Q174" s="9"/>
      <c r="R174" s="9"/>
    </row>
    <row r="175">
      <c r="A175" t="str">
        <f>IFERROR(__xludf.DUMMYFUNCTION("""COMPUTED_VALUE"""),", ")</f>
        <v>, 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</sheetData>
  <mergeCells count="1">
    <mergeCell ref="A1:B1"/>
  </mergeCells>
  <conditionalFormatting sqref="C4:R177">
    <cfRule type="expression" dxfId="0" priority="1">
      <formula>and(C4="",$B4&lt;&gt;"")</formula>
    </cfRule>
  </conditionalFormatting>
  <conditionalFormatting sqref="A4:R177">
    <cfRule type="expression" dxfId="1" priority="2">
      <formula>mod(row(),2)=0</formula>
    </cfRule>
  </conditionalFormatting>
  <conditionalFormatting sqref="A4:R177">
    <cfRule type="expression" dxfId="2" priority="3">
      <formula>mod(row(),2)=1</formula>
    </cfRule>
  </conditionalFormatting>
  <drawing r:id="rId1"/>
</worksheet>
</file>